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esktop\portfolio-allocation\misc analysis\"/>
    </mc:Choice>
  </mc:AlternateContent>
  <xr:revisionPtr revIDLastSave="0" documentId="13_ncr:1_{87F04445-5348-4D8A-BD1C-56685BB54CBD}" xr6:coauthVersionLast="45" xr6:coauthVersionMax="45" xr10:uidLastSave="{00000000-0000-0000-0000-000000000000}"/>
  <bookViews>
    <workbookView xWindow="-120" yWindow="-120" windowWidth="29040" windowHeight="15840" xr2:uid="{161C5C75-020D-46B4-9A37-BBAEE0A65B1A}"/>
  </bookViews>
  <sheets>
    <sheet name="Calc metrics (yearly)" sheetId="13" r:id="rId1"/>
    <sheet name="Calc metrics (daily)" sheetId="10" r:id="rId2"/>
    <sheet name="Sheet1" sheetId="12" r:id="rId3"/>
    <sheet name="Yearly calculated" sheetId="2" r:id="rId4"/>
    <sheet name="Yearly from backtrader" sheetId="3" r:id="rId5"/>
    <sheet name="Calc metrics test" sheetId="7" r:id="rId6"/>
  </sheets>
  <definedNames>
    <definedName name="_xlnm._FilterDatabase" localSheetId="1" hidden="1">'Calc metrics (daily)'!$D$1:$P$1041</definedName>
    <definedName name="_xlnm._FilterDatabase" localSheetId="0" hidden="1">'Calc metrics (yearly)'!$D$1:$P$1041</definedName>
    <definedName name="_xlchart.v1.0" hidden="1">'Calc metrics test'!$H$4:$H$1003</definedName>
    <definedName name="dt">#REF!</definedName>
    <definedName name="Mu">#REF!</definedName>
    <definedName name="Sigma">#REF!</definedName>
    <definedName name="Szero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0" i="13" l="1"/>
  <c r="X19" i="13"/>
  <c r="Y19" i="13" s="1"/>
  <c r="B9" i="13"/>
  <c r="B8" i="13"/>
  <c r="I25" i="13" s="1"/>
  <c r="B10" i="13"/>
  <c r="B11" i="13"/>
  <c r="AB1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" i="13"/>
  <c r="Y14" i="13"/>
  <c r="S5" i="13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S42" i="13"/>
  <c r="S43" i="13"/>
  <c r="S44" i="13"/>
  <c r="S45" i="13"/>
  <c r="S46" i="13"/>
  <c r="S47" i="13"/>
  <c r="S4" i="13"/>
  <c r="E5" i="13"/>
  <c r="E6" i="13" s="1"/>
  <c r="E7" i="13" s="1"/>
  <c r="E8" i="13" s="1"/>
  <c r="E9" i="13" s="1"/>
  <c r="E10" i="13" s="1"/>
  <c r="E11" i="13" s="1"/>
  <c r="E12" i="13" s="1"/>
  <c r="E13" i="13" s="1"/>
  <c r="E14" i="13" s="1"/>
  <c r="E15" i="13" s="1"/>
  <c r="E16" i="13" s="1"/>
  <c r="E17" i="13" s="1"/>
  <c r="E18" i="13" s="1"/>
  <c r="E19" i="13" s="1"/>
  <c r="E20" i="13" s="1"/>
  <c r="E21" i="13" s="1"/>
  <c r="E22" i="13" s="1"/>
  <c r="E23" i="13" s="1"/>
  <c r="E24" i="13" s="1"/>
  <c r="E25" i="13" s="1"/>
  <c r="E26" i="13" s="1"/>
  <c r="E27" i="13" s="1"/>
  <c r="E28" i="13" s="1"/>
  <c r="E29" i="13" s="1"/>
  <c r="E30" i="13" s="1"/>
  <c r="E31" i="13" s="1"/>
  <c r="E32" i="13" s="1"/>
  <c r="E33" i="13" s="1"/>
  <c r="E34" i="13" s="1"/>
  <c r="E35" i="13" s="1"/>
  <c r="E36" i="13" s="1"/>
  <c r="E37" i="13" s="1"/>
  <c r="E38" i="13" s="1"/>
  <c r="E39" i="13" s="1"/>
  <c r="E40" i="13" s="1"/>
  <c r="E41" i="13" s="1"/>
  <c r="E42" i="13" s="1"/>
  <c r="E43" i="13" s="1"/>
  <c r="E44" i="13" s="1"/>
  <c r="E45" i="13" s="1"/>
  <c r="E46" i="13" s="1"/>
  <c r="E47" i="13" s="1"/>
  <c r="E4" i="13"/>
  <c r="X24" i="13" a="1"/>
  <c r="X24" i="13" s="1"/>
  <c r="J6" i="13"/>
  <c r="X17" i="13"/>
  <c r="X14" i="13"/>
  <c r="X13" i="13"/>
  <c r="Y13" i="13" s="1"/>
  <c r="X12" i="13"/>
  <c r="Y12" i="13" s="1"/>
  <c r="X11" i="13"/>
  <c r="Y11" i="13"/>
  <c r="AA11" i="13" s="1"/>
  <c r="Z10" i="13"/>
  <c r="Z8" i="13"/>
  <c r="Y8" i="13"/>
  <c r="AB7" i="13"/>
  <c r="AB6" i="13"/>
  <c r="AA7" i="13"/>
  <c r="AA6" i="13"/>
  <c r="Y7" i="13"/>
  <c r="N3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J40" i="13" s="1"/>
  <c r="F41" i="13"/>
  <c r="F42" i="13"/>
  <c r="F43" i="13"/>
  <c r="F44" i="13"/>
  <c r="F45" i="13"/>
  <c r="F46" i="13"/>
  <c r="F47" i="13"/>
  <c r="F4" i="13"/>
  <c r="H44" i="13"/>
  <c r="H40" i="13"/>
  <c r="H36" i="13"/>
  <c r="H32" i="13"/>
  <c r="H28" i="13"/>
  <c r="H24" i="13"/>
  <c r="H20" i="13"/>
  <c r="H16" i="13"/>
  <c r="H12" i="13"/>
  <c r="H8" i="13"/>
  <c r="H4" i="13"/>
  <c r="H47" i="13"/>
  <c r="H46" i="13"/>
  <c r="H45" i="13"/>
  <c r="H43" i="13"/>
  <c r="H42" i="13"/>
  <c r="H41" i="13"/>
  <c r="H39" i="13"/>
  <c r="H38" i="13"/>
  <c r="H37" i="13"/>
  <c r="H35" i="13"/>
  <c r="H34" i="13"/>
  <c r="H33" i="13"/>
  <c r="H31" i="13"/>
  <c r="H30" i="13"/>
  <c r="H29" i="13"/>
  <c r="H27" i="13"/>
  <c r="H26" i="13"/>
  <c r="H25" i="13"/>
  <c r="H23" i="13"/>
  <c r="H22" i="13"/>
  <c r="H21" i="13"/>
  <c r="H19" i="13"/>
  <c r="H18" i="13"/>
  <c r="H17" i="13"/>
  <c r="H15" i="13"/>
  <c r="H14" i="13"/>
  <c r="H13" i="13"/>
  <c r="B13" i="13"/>
  <c r="H11" i="13"/>
  <c r="J45" i="13"/>
  <c r="H10" i="13"/>
  <c r="H9" i="13"/>
  <c r="Z6" i="13"/>
  <c r="H7" i="13"/>
  <c r="H6" i="13"/>
  <c r="H5" i="13"/>
  <c r="N4" i="13"/>
  <c r="O4" i="13" s="1"/>
  <c r="O3" i="13"/>
  <c r="I15" i="13" l="1"/>
  <c r="I12" i="13"/>
  <c r="J35" i="13"/>
  <c r="M4" i="13"/>
  <c r="J36" i="13"/>
  <c r="K36" i="13" s="1"/>
  <c r="J32" i="13"/>
  <c r="L32" i="13" s="1"/>
  <c r="M28" i="13"/>
  <c r="J24" i="13"/>
  <c r="K24" i="13" s="1"/>
  <c r="M20" i="13"/>
  <c r="J16" i="13"/>
  <c r="K16" i="13" s="1"/>
  <c r="M8" i="13"/>
  <c r="N5" i="13"/>
  <c r="N6" i="13" s="1"/>
  <c r="N7" i="13" s="1"/>
  <c r="M7" i="13"/>
  <c r="J10" i="13"/>
  <c r="K10" i="13" s="1"/>
  <c r="M13" i="13"/>
  <c r="J33" i="13"/>
  <c r="J47" i="13"/>
  <c r="L47" i="13" s="1"/>
  <c r="J39" i="13"/>
  <c r="K39" i="13" s="1"/>
  <c r="J31" i="13"/>
  <c r="I23" i="13"/>
  <c r="I19" i="13"/>
  <c r="I11" i="13"/>
  <c r="J7" i="13"/>
  <c r="J9" i="13"/>
  <c r="K9" i="13" s="1"/>
  <c r="J18" i="13"/>
  <c r="K18" i="13" s="1"/>
  <c r="J30" i="13"/>
  <c r="L30" i="13" s="1"/>
  <c r="J44" i="13"/>
  <c r="M6" i="13"/>
  <c r="J27" i="13"/>
  <c r="K27" i="13" s="1"/>
  <c r="J38" i="13"/>
  <c r="K38" i="13" s="1"/>
  <c r="J21" i="13"/>
  <c r="J43" i="13"/>
  <c r="K43" i="13" s="1"/>
  <c r="J13" i="13"/>
  <c r="K13" i="13" s="1"/>
  <c r="J17" i="13"/>
  <c r="K17" i="13" s="1"/>
  <c r="M18" i="13"/>
  <c r="J26" i="13"/>
  <c r="K26" i="13" s="1"/>
  <c r="J29" i="13"/>
  <c r="L29" i="13" s="1"/>
  <c r="J34" i="13"/>
  <c r="K34" i="13" s="1"/>
  <c r="J37" i="13"/>
  <c r="J14" i="13"/>
  <c r="K14" i="13" s="1"/>
  <c r="M22" i="13"/>
  <c r="J41" i="13"/>
  <c r="L41" i="13" s="1"/>
  <c r="J46" i="13"/>
  <c r="M5" i="13"/>
  <c r="M9" i="13"/>
  <c r="M10" i="13"/>
  <c r="M14" i="13"/>
  <c r="J22" i="13"/>
  <c r="K22" i="13" s="1"/>
  <c r="J42" i="13"/>
  <c r="L42" i="13" s="1"/>
  <c r="J8" i="13"/>
  <c r="L8" i="13" s="1"/>
  <c r="J20" i="13"/>
  <c r="J28" i="13"/>
  <c r="K28" i="13" s="1"/>
  <c r="AA12" i="13"/>
  <c r="AA14" i="13"/>
  <c r="K6" i="13"/>
  <c r="L6" i="13"/>
  <c r="L22" i="13"/>
  <c r="L26" i="13"/>
  <c r="L33" i="13"/>
  <c r="K33" i="13"/>
  <c r="L37" i="13"/>
  <c r="K37" i="13"/>
  <c r="L45" i="13"/>
  <c r="K45" i="13"/>
  <c r="K21" i="13"/>
  <c r="L21" i="13"/>
  <c r="L28" i="13"/>
  <c r="L36" i="13"/>
  <c r="L40" i="13"/>
  <c r="K40" i="13"/>
  <c r="L44" i="13"/>
  <c r="K44" i="13"/>
  <c r="L14" i="13"/>
  <c r="L20" i="13"/>
  <c r="K20" i="13"/>
  <c r="L31" i="13"/>
  <c r="K31" i="13"/>
  <c r="L35" i="13"/>
  <c r="K35" i="13"/>
  <c r="L43" i="13"/>
  <c r="L7" i="13"/>
  <c r="K7" i="13"/>
  <c r="L9" i="13"/>
  <c r="L46" i="13"/>
  <c r="K46" i="13"/>
  <c r="Y24" i="13"/>
  <c r="AA24" i="13" s="1"/>
  <c r="J25" i="13"/>
  <c r="I26" i="13"/>
  <c r="M26" i="13"/>
  <c r="I31" i="13"/>
  <c r="M31" i="13"/>
  <c r="I33" i="13"/>
  <c r="M33" i="13"/>
  <c r="I35" i="13"/>
  <c r="M35" i="13"/>
  <c r="I37" i="13"/>
  <c r="M37" i="13"/>
  <c r="I39" i="13"/>
  <c r="M39" i="13"/>
  <c r="I41" i="13"/>
  <c r="M41" i="13"/>
  <c r="I43" i="13"/>
  <c r="M43" i="13"/>
  <c r="I45" i="13"/>
  <c r="M45" i="13"/>
  <c r="I47" i="13"/>
  <c r="M47" i="13"/>
  <c r="I16" i="13"/>
  <c r="M16" i="13"/>
  <c r="I17" i="13"/>
  <c r="M17" i="13"/>
  <c r="I21" i="13"/>
  <c r="M21" i="13"/>
  <c r="I24" i="13"/>
  <c r="M24" i="13"/>
  <c r="I27" i="13"/>
  <c r="M27" i="13"/>
  <c r="J5" i="13"/>
  <c r="I8" i="13"/>
  <c r="J11" i="13"/>
  <c r="J12" i="13"/>
  <c r="AA13" i="13"/>
  <c r="J15" i="13"/>
  <c r="J19" i="13"/>
  <c r="I20" i="13"/>
  <c r="J23" i="13"/>
  <c r="I4" i="13"/>
  <c r="I6" i="13"/>
  <c r="I10" i="13"/>
  <c r="I13" i="13"/>
  <c r="J4" i="13"/>
  <c r="I7" i="13"/>
  <c r="I9" i="13"/>
  <c r="I14" i="13"/>
  <c r="I18" i="13"/>
  <c r="I32" i="13"/>
  <c r="M32" i="13"/>
  <c r="I34" i="13"/>
  <c r="M34" i="13"/>
  <c r="I36" i="13"/>
  <c r="M36" i="13"/>
  <c r="I38" i="13"/>
  <c r="M38" i="13"/>
  <c r="I40" i="13"/>
  <c r="M40" i="13"/>
  <c r="I42" i="13"/>
  <c r="M42" i="13"/>
  <c r="I44" i="13"/>
  <c r="M44" i="13"/>
  <c r="I46" i="13"/>
  <c r="M46" i="13"/>
  <c r="I22" i="13"/>
  <c r="I28" i="13"/>
  <c r="I3" i="13"/>
  <c r="I5" i="13"/>
  <c r="M11" i="13"/>
  <c r="M12" i="13"/>
  <c r="M15" i="13"/>
  <c r="M19" i="13"/>
  <c r="M23" i="13"/>
  <c r="M25" i="13"/>
  <c r="I29" i="13"/>
  <c r="M29" i="13"/>
  <c r="I30" i="13"/>
  <c r="M30" i="13"/>
  <c r="U25" i="10"/>
  <c r="V25" i="10" s="1"/>
  <c r="X25" i="10" s="1"/>
  <c r="X30" i="10"/>
  <c r="X28" i="10"/>
  <c r="X27" i="10"/>
  <c r="X26" i="10"/>
  <c r="X24" i="10"/>
  <c r="X22" i="10"/>
  <c r="X21" i="10"/>
  <c r="X20" i="10"/>
  <c r="X19" i="10"/>
  <c r="X18" i="10"/>
  <c r="X17" i="10"/>
  <c r="X14" i="10"/>
  <c r="X13" i="10"/>
  <c r="X12" i="10"/>
  <c r="U29" i="10"/>
  <c r="V29" i="10" s="1"/>
  <c r="V26" i="10"/>
  <c r="V22" i="10"/>
  <c r="V21" i="10"/>
  <c r="V20" i="10"/>
  <c r="V19" i="10"/>
  <c r="V18" i="10"/>
  <c r="V17" i="10"/>
  <c r="V14" i="10"/>
  <c r="V13" i="10"/>
  <c r="V12" i="10"/>
  <c r="V11" i="10"/>
  <c r="U11" i="10"/>
  <c r="U17" i="10"/>
  <c r="W10" i="10"/>
  <c r="X10" i="10"/>
  <c r="V10" i="10"/>
  <c r="P3" i="10"/>
  <c r="W8" i="10"/>
  <c r="W7" i="10"/>
  <c r="W6" i="10" s="1"/>
  <c r="G5" i="10"/>
  <c r="H5" i="10" s="1"/>
  <c r="G6" i="10"/>
  <c r="H6" i="10" s="1"/>
  <c r="G7" i="10"/>
  <c r="H7" i="10" s="1"/>
  <c r="V7" i="10" s="1"/>
  <c r="V8" i="10" s="1"/>
  <c r="X8" i="10" s="1"/>
  <c r="G8" i="10"/>
  <c r="H8" i="10" s="1"/>
  <c r="G9" i="10"/>
  <c r="H9" i="10" s="1"/>
  <c r="G10" i="10"/>
  <c r="H10" i="10" s="1"/>
  <c r="G11" i="10"/>
  <c r="H11" i="10" s="1"/>
  <c r="G12" i="10"/>
  <c r="H12" i="10" s="1"/>
  <c r="G13" i="10"/>
  <c r="H13" i="10" s="1"/>
  <c r="G14" i="10"/>
  <c r="H14" i="10" s="1"/>
  <c r="G15" i="10"/>
  <c r="H15" i="10" s="1"/>
  <c r="G16" i="10"/>
  <c r="H16" i="10" s="1"/>
  <c r="G17" i="10"/>
  <c r="H17" i="10" s="1"/>
  <c r="G18" i="10"/>
  <c r="H18" i="10" s="1"/>
  <c r="G19" i="10"/>
  <c r="H19" i="10" s="1"/>
  <c r="G20" i="10"/>
  <c r="H20" i="10" s="1"/>
  <c r="G21" i="10"/>
  <c r="H21" i="10" s="1"/>
  <c r="G22" i="10"/>
  <c r="H22" i="10" s="1"/>
  <c r="G23" i="10"/>
  <c r="H23" i="10" s="1"/>
  <c r="G24" i="10"/>
  <c r="H24" i="10" s="1"/>
  <c r="G25" i="10"/>
  <c r="H25" i="10" s="1"/>
  <c r="G26" i="10"/>
  <c r="H26" i="10" s="1"/>
  <c r="G27" i="10"/>
  <c r="H27" i="10" s="1"/>
  <c r="G28" i="10"/>
  <c r="H28" i="10" s="1"/>
  <c r="G29" i="10"/>
  <c r="H29" i="10" s="1"/>
  <c r="G30" i="10"/>
  <c r="H30" i="10" s="1"/>
  <c r="G31" i="10"/>
  <c r="H31" i="10" s="1"/>
  <c r="G32" i="10"/>
  <c r="H32" i="10" s="1"/>
  <c r="G33" i="10"/>
  <c r="H33" i="10" s="1"/>
  <c r="G34" i="10"/>
  <c r="H34" i="10" s="1"/>
  <c r="G35" i="10"/>
  <c r="H35" i="10" s="1"/>
  <c r="G36" i="10"/>
  <c r="H36" i="10" s="1"/>
  <c r="G37" i="10"/>
  <c r="H37" i="10" s="1"/>
  <c r="G38" i="10"/>
  <c r="H38" i="10" s="1"/>
  <c r="G39" i="10"/>
  <c r="H39" i="10" s="1"/>
  <c r="G40" i="10"/>
  <c r="H40" i="10" s="1"/>
  <c r="G41" i="10"/>
  <c r="H41" i="10" s="1"/>
  <c r="G42" i="10"/>
  <c r="H42" i="10" s="1"/>
  <c r="G43" i="10"/>
  <c r="H43" i="10" s="1"/>
  <c r="G44" i="10"/>
  <c r="H44" i="10" s="1"/>
  <c r="G45" i="10"/>
  <c r="H45" i="10" s="1"/>
  <c r="G46" i="10"/>
  <c r="H46" i="10" s="1"/>
  <c r="G47" i="10"/>
  <c r="H47" i="10" s="1"/>
  <c r="G48" i="10"/>
  <c r="H48" i="10" s="1"/>
  <c r="G49" i="10"/>
  <c r="H49" i="10" s="1"/>
  <c r="G50" i="10"/>
  <c r="H50" i="10" s="1"/>
  <c r="G51" i="10"/>
  <c r="H51" i="10" s="1"/>
  <c r="G52" i="10"/>
  <c r="H52" i="10" s="1"/>
  <c r="G53" i="10"/>
  <c r="H53" i="10" s="1"/>
  <c r="G54" i="10"/>
  <c r="H54" i="10" s="1"/>
  <c r="G55" i="10"/>
  <c r="H55" i="10" s="1"/>
  <c r="G56" i="10"/>
  <c r="H56" i="10" s="1"/>
  <c r="G57" i="10"/>
  <c r="H57" i="10" s="1"/>
  <c r="G58" i="10"/>
  <c r="H58" i="10" s="1"/>
  <c r="G59" i="10"/>
  <c r="H59" i="10" s="1"/>
  <c r="G60" i="10"/>
  <c r="H60" i="10" s="1"/>
  <c r="G61" i="10"/>
  <c r="H61" i="10" s="1"/>
  <c r="G62" i="10"/>
  <c r="H62" i="10" s="1"/>
  <c r="G63" i="10"/>
  <c r="H63" i="10" s="1"/>
  <c r="G64" i="10"/>
  <c r="H64" i="10" s="1"/>
  <c r="G65" i="10"/>
  <c r="H65" i="10" s="1"/>
  <c r="G66" i="10"/>
  <c r="H66" i="10" s="1"/>
  <c r="G67" i="10"/>
  <c r="H67" i="10" s="1"/>
  <c r="G68" i="10"/>
  <c r="H68" i="10" s="1"/>
  <c r="G69" i="10"/>
  <c r="H69" i="10" s="1"/>
  <c r="G70" i="10"/>
  <c r="H70" i="10" s="1"/>
  <c r="G71" i="10"/>
  <c r="H71" i="10" s="1"/>
  <c r="G72" i="10"/>
  <c r="H72" i="10" s="1"/>
  <c r="G73" i="10"/>
  <c r="H73" i="10" s="1"/>
  <c r="G74" i="10"/>
  <c r="H74" i="10" s="1"/>
  <c r="G75" i="10"/>
  <c r="H75" i="10" s="1"/>
  <c r="G76" i="10"/>
  <c r="H76" i="10" s="1"/>
  <c r="G77" i="10"/>
  <c r="H77" i="10" s="1"/>
  <c r="G78" i="10"/>
  <c r="H78" i="10" s="1"/>
  <c r="G79" i="10"/>
  <c r="H79" i="10" s="1"/>
  <c r="G80" i="10"/>
  <c r="H80" i="10" s="1"/>
  <c r="G81" i="10"/>
  <c r="H81" i="10" s="1"/>
  <c r="G82" i="10"/>
  <c r="H82" i="10" s="1"/>
  <c r="G83" i="10"/>
  <c r="H83" i="10" s="1"/>
  <c r="G84" i="10"/>
  <c r="H84" i="10" s="1"/>
  <c r="G85" i="10"/>
  <c r="H85" i="10" s="1"/>
  <c r="G86" i="10"/>
  <c r="H86" i="10" s="1"/>
  <c r="G87" i="10"/>
  <c r="H87" i="10" s="1"/>
  <c r="G88" i="10"/>
  <c r="H88" i="10" s="1"/>
  <c r="G89" i="10"/>
  <c r="H89" i="10" s="1"/>
  <c r="G90" i="10"/>
  <c r="H90" i="10" s="1"/>
  <c r="G91" i="10"/>
  <c r="H91" i="10" s="1"/>
  <c r="G92" i="10"/>
  <c r="H92" i="10" s="1"/>
  <c r="G93" i="10"/>
  <c r="H93" i="10" s="1"/>
  <c r="G94" i="10"/>
  <c r="H94" i="10" s="1"/>
  <c r="G95" i="10"/>
  <c r="H95" i="10" s="1"/>
  <c r="G96" i="10"/>
  <c r="H96" i="10" s="1"/>
  <c r="G97" i="10"/>
  <c r="H97" i="10" s="1"/>
  <c r="G98" i="10"/>
  <c r="H98" i="10" s="1"/>
  <c r="G99" i="10"/>
  <c r="H99" i="10" s="1"/>
  <c r="G100" i="10"/>
  <c r="H100" i="10" s="1"/>
  <c r="G101" i="10"/>
  <c r="H101" i="10" s="1"/>
  <c r="G102" i="10"/>
  <c r="H102" i="10" s="1"/>
  <c r="G103" i="10"/>
  <c r="H103" i="10" s="1"/>
  <c r="G104" i="10"/>
  <c r="H104" i="10" s="1"/>
  <c r="G105" i="10"/>
  <c r="H105" i="10" s="1"/>
  <c r="G106" i="10"/>
  <c r="H106" i="10" s="1"/>
  <c r="G107" i="10"/>
  <c r="H107" i="10" s="1"/>
  <c r="G108" i="10"/>
  <c r="H108" i="10" s="1"/>
  <c r="G109" i="10"/>
  <c r="H109" i="10" s="1"/>
  <c r="G110" i="10"/>
  <c r="H110" i="10" s="1"/>
  <c r="G111" i="10"/>
  <c r="H111" i="10" s="1"/>
  <c r="G112" i="10"/>
  <c r="H112" i="10" s="1"/>
  <c r="G113" i="10"/>
  <c r="H113" i="10" s="1"/>
  <c r="G114" i="10"/>
  <c r="H114" i="10" s="1"/>
  <c r="G115" i="10"/>
  <c r="H115" i="10" s="1"/>
  <c r="G116" i="10"/>
  <c r="H116" i="10" s="1"/>
  <c r="G117" i="10"/>
  <c r="H117" i="10" s="1"/>
  <c r="G118" i="10"/>
  <c r="H118" i="10" s="1"/>
  <c r="G119" i="10"/>
  <c r="H119" i="10" s="1"/>
  <c r="G120" i="10"/>
  <c r="H120" i="10" s="1"/>
  <c r="G121" i="10"/>
  <c r="H121" i="10" s="1"/>
  <c r="G122" i="10"/>
  <c r="H122" i="10" s="1"/>
  <c r="G123" i="10"/>
  <c r="H123" i="10" s="1"/>
  <c r="G124" i="10"/>
  <c r="H124" i="10" s="1"/>
  <c r="G125" i="10"/>
  <c r="H125" i="10" s="1"/>
  <c r="G126" i="10"/>
  <c r="H126" i="10" s="1"/>
  <c r="G127" i="10"/>
  <c r="H127" i="10" s="1"/>
  <c r="G128" i="10"/>
  <c r="H128" i="10" s="1"/>
  <c r="G129" i="10"/>
  <c r="H129" i="10" s="1"/>
  <c r="G130" i="10"/>
  <c r="H130" i="10" s="1"/>
  <c r="G131" i="10"/>
  <c r="H131" i="10" s="1"/>
  <c r="G132" i="10"/>
  <c r="H132" i="10" s="1"/>
  <c r="G133" i="10"/>
  <c r="H133" i="10" s="1"/>
  <c r="G134" i="10"/>
  <c r="H134" i="10" s="1"/>
  <c r="G135" i="10"/>
  <c r="H135" i="10" s="1"/>
  <c r="G136" i="10"/>
  <c r="H136" i="10" s="1"/>
  <c r="G137" i="10"/>
  <c r="H137" i="10" s="1"/>
  <c r="G138" i="10"/>
  <c r="H138" i="10" s="1"/>
  <c r="G139" i="10"/>
  <c r="H139" i="10" s="1"/>
  <c r="G140" i="10"/>
  <c r="H140" i="10" s="1"/>
  <c r="G141" i="10"/>
  <c r="H141" i="10" s="1"/>
  <c r="G142" i="10"/>
  <c r="H142" i="10" s="1"/>
  <c r="G143" i="10"/>
  <c r="H143" i="10" s="1"/>
  <c r="G144" i="10"/>
  <c r="H144" i="10" s="1"/>
  <c r="G145" i="10"/>
  <c r="H145" i="10" s="1"/>
  <c r="G146" i="10"/>
  <c r="H146" i="10" s="1"/>
  <c r="G147" i="10"/>
  <c r="H147" i="10" s="1"/>
  <c r="G148" i="10"/>
  <c r="H148" i="10" s="1"/>
  <c r="G149" i="10"/>
  <c r="H149" i="10" s="1"/>
  <c r="G150" i="10"/>
  <c r="H150" i="10" s="1"/>
  <c r="G151" i="10"/>
  <c r="H151" i="10" s="1"/>
  <c r="G152" i="10"/>
  <c r="H152" i="10" s="1"/>
  <c r="G153" i="10"/>
  <c r="H153" i="10" s="1"/>
  <c r="G154" i="10"/>
  <c r="H154" i="10" s="1"/>
  <c r="G155" i="10"/>
  <c r="H155" i="10" s="1"/>
  <c r="G156" i="10"/>
  <c r="H156" i="10" s="1"/>
  <c r="G157" i="10"/>
  <c r="H157" i="10" s="1"/>
  <c r="G158" i="10"/>
  <c r="H158" i="10" s="1"/>
  <c r="G159" i="10"/>
  <c r="H159" i="10" s="1"/>
  <c r="G160" i="10"/>
  <c r="H160" i="10" s="1"/>
  <c r="G161" i="10"/>
  <c r="H161" i="10" s="1"/>
  <c r="G162" i="10"/>
  <c r="H162" i="10" s="1"/>
  <c r="G163" i="10"/>
  <c r="H163" i="10" s="1"/>
  <c r="G164" i="10"/>
  <c r="H164" i="10" s="1"/>
  <c r="G165" i="10"/>
  <c r="H165" i="10" s="1"/>
  <c r="G166" i="10"/>
  <c r="H166" i="10" s="1"/>
  <c r="G167" i="10"/>
  <c r="H167" i="10" s="1"/>
  <c r="G168" i="10"/>
  <c r="H168" i="10" s="1"/>
  <c r="G169" i="10"/>
  <c r="H169" i="10" s="1"/>
  <c r="G170" i="10"/>
  <c r="H170" i="10" s="1"/>
  <c r="G171" i="10"/>
  <c r="H171" i="10" s="1"/>
  <c r="G172" i="10"/>
  <c r="H172" i="10" s="1"/>
  <c r="G173" i="10"/>
  <c r="H173" i="10" s="1"/>
  <c r="G174" i="10"/>
  <c r="H174" i="10" s="1"/>
  <c r="G175" i="10"/>
  <c r="H175" i="10" s="1"/>
  <c r="G176" i="10"/>
  <c r="H176" i="10" s="1"/>
  <c r="G177" i="10"/>
  <c r="H177" i="10" s="1"/>
  <c r="G178" i="10"/>
  <c r="H178" i="10" s="1"/>
  <c r="G179" i="10"/>
  <c r="H179" i="10" s="1"/>
  <c r="G180" i="10"/>
  <c r="H180" i="10" s="1"/>
  <c r="G181" i="10"/>
  <c r="H181" i="10" s="1"/>
  <c r="G182" i="10"/>
  <c r="H182" i="10" s="1"/>
  <c r="G183" i="10"/>
  <c r="H183" i="10" s="1"/>
  <c r="G184" i="10"/>
  <c r="H184" i="10" s="1"/>
  <c r="G185" i="10"/>
  <c r="H185" i="10" s="1"/>
  <c r="G186" i="10"/>
  <c r="H186" i="10" s="1"/>
  <c r="G187" i="10"/>
  <c r="H187" i="10" s="1"/>
  <c r="G188" i="10"/>
  <c r="H188" i="10" s="1"/>
  <c r="G189" i="10"/>
  <c r="H189" i="10" s="1"/>
  <c r="G190" i="10"/>
  <c r="H190" i="10" s="1"/>
  <c r="G191" i="10"/>
  <c r="H191" i="10" s="1"/>
  <c r="G192" i="10"/>
  <c r="H192" i="10" s="1"/>
  <c r="G193" i="10"/>
  <c r="H193" i="10" s="1"/>
  <c r="G194" i="10"/>
  <c r="H194" i="10" s="1"/>
  <c r="G195" i="10"/>
  <c r="H195" i="10" s="1"/>
  <c r="G196" i="10"/>
  <c r="H196" i="10" s="1"/>
  <c r="G197" i="10"/>
  <c r="H197" i="10" s="1"/>
  <c r="G198" i="10"/>
  <c r="H198" i="10" s="1"/>
  <c r="G199" i="10"/>
  <c r="H199" i="10" s="1"/>
  <c r="G200" i="10"/>
  <c r="H200" i="10" s="1"/>
  <c r="G201" i="10"/>
  <c r="H201" i="10" s="1"/>
  <c r="G202" i="10"/>
  <c r="H202" i="10" s="1"/>
  <c r="G203" i="10"/>
  <c r="H203" i="10" s="1"/>
  <c r="G204" i="10"/>
  <c r="H204" i="10" s="1"/>
  <c r="G205" i="10"/>
  <c r="H205" i="10" s="1"/>
  <c r="G206" i="10"/>
  <c r="H206" i="10" s="1"/>
  <c r="G207" i="10"/>
  <c r="H207" i="10" s="1"/>
  <c r="G208" i="10"/>
  <c r="H208" i="10" s="1"/>
  <c r="G209" i="10"/>
  <c r="H209" i="10" s="1"/>
  <c r="G210" i="10"/>
  <c r="H210" i="10" s="1"/>
  <c r="G211" i="10"/>
  <c r="H211" i="10" s="1"/>
  <c r="G212" i="10"/>
  <c r="H212" i="10" s="1"/>
  <c r="G213" i="10"/>
  <c r="H213" i="10" s="1"/>
  <c r="G214" i="10"/>
  <c r="H214" i="10" s="1"/>
  <c r="G215" i="10"/>
  <c r="H215" i="10" s="1"/>
  <c r="G216" i="10"/>
  <c r="H216" i="10" s="1"/>
  <c r="G217" i="10"/>
  <c r="H217" i="10" s="1"/>
  <c r="G218" i="10"/>
  <c r="H218" i="10" s="1"/>
  <c r="G219" i="10"/>
  <c r="H219" i="10" s="1"/>
  <c r="G220" i="10"/>
  <c r="H220" i="10" s="1"/>
  <c r="G221" i="10"/>
  <c r="H221" i="10" s="1"/>
  <c r="G222" i="10"/>
  <c r="H222" i="10" s="1"/>
  <c r="G223" i="10"/>
  <c r="H223" i="10" s="1"/>
  <c r="G224" i="10"/>
  <c r="H224" i="10" s="1"/>
  <c r="G225" i="10"/>
  <c r="H225" i="10" s="1"/>
  <c r="G226" i="10"/>
  <c r="H226" i="10" s="1"/>
  <c r="G227" i="10"/>
  <c r="H227" i="10" s="1"/>
  <c r="G228" i="10"/>
  <c r="H228" i="10" s="1"/>
  <c r="G229" i="10"/>
  <c r="H229" i="10" s="1"/>
  <c r="G230" i="10"/>
  <c r="H230" i="10" s="1"/>
  <c r="G231" i="10"/>
  <c r="H231" i="10" s="1"/>
  <c r="G232" i="10"/>
  <c r="H232" i="10" s="1"/>
  <c r="G233" i="10"/>
  <c r="H233" i="10" s="1"/>
  <c r="G234" i="10"/>
  <c r="H234" i="10" s="1"/>
  <c r="G235" i="10"/>
  <c r="H235" i="10" s="1"/>
  <c r="G236" i="10"/>
  <c r="H236" i="10" s="1"/>
  <c r="G237" i="10"/>
  <c r="H237" i="10" s="1"/>
  <c r="G238" i="10"/>
  <c r="H238" i="10" s="1"/>
  <c r="G239" i="10"/>
  <c r="H239" i="10" s="1"/>
  <c r="G240" i="10"/>
  <c r="H240" i="10" s="1"/>
  <c r="G241" i="10"/>
  <c r="H241" i="10" s="1"/>
  <c r="G242" i="10"/>
  <c r="H242" i="10" s="1"/>
  <c r="G243" i="10"/>
  <c r="H243" i="10" s="1"/>
  <c r="G244" i="10"/>
  <c r="H244" i="10" s="1"/>
  <c r="G245" i="10"/>
  <c r="H245" i="10" s="1"/>
  <c r="G246" i="10"/>
  <c r="H246" i="10" s="1"/>
  <c r="G247" i="10"/>
  <c r="H247" i="10" s="1"/>
  <c r="G248" i="10"/>
  <c r="H248" i="10" s="1"/>
  <c r="G249" i="10"/>
  <c r="H249" i="10" s="1"/>
  <c r="G250" i="10"/>
  <c r="H250" i="10" s="1"/>
  <c r="G251" i="10"/>
  <c r="H251" i="10" s="1"/>
  <c r="G252" i="10"/>
  <c r="H252" i="10" s="1"/>
  <c r="G253" i="10"/>
  <c r="H253" i="10" s="1"/>
  <c r="G254" i="10"/>
  <c r="H254" i="10" s="1"/>
  <c r="G255" i="10"/>
  <c r="H255" i="10" s="1"/>
  <c r="G256" i="10"/>
  <c r="H256" i="10" s="1"/>
  <c r="G257" i="10"/>
  <c r="H257" i="10" s="1"/>
  <c r="G258" i="10"/>
  <c r="H258" i="10" s="1"/>
  <c r="G259" i="10"/>
  <c r="H259" i="10" s="1"/>
  <c r="G260" i="10"/>
  <c r="H260" i="10" s="1"/>
  <c r="G261" i="10"/>
  <c r="H261" i="10" s="1"/>
  <c r="G262" i="10"/>
  <c r="H262" i="10" s="1"/>
  <c r="G263" i="10"/>
  <c r="H263" i="10" s="1"/>
  <c r="G264" i="10"/>
  <c r="H264" i="10" s="1"/>
  <c r="G265" i="10"/>
  <c r="H265" i="10" s="1"/>
  <c r="G266" i="10"/>
  <c r="H266" i="10" s="1"/>
  <c r="G267" i="10"/>
  <c r="H267" i="10" s="1"/>
  <c r="G268" i="10"/>
  <c r="H268" i="10" s="1"/>
  <c r="G269" i="10"/>
  <c r="H269" i="10" s="1"/>
  <c r="G270" i="10"/>
  <c r="H270" i="10" s="1"/>
  <c r="G271" i="10"/>
  <c r="H271" i="10" s="1"/>
  <c r="G272" i="10"/>
  <c r="H272" i="10" s="1"/>
  <c r="G273" i="10"/>
  <c r="H273" i="10" s="1"/>
  <c r="G274" i="10"/>
  <c r="H274" i="10" s="1"/>
  <c r="G275" i="10"/>
  <c r="H275" i="10" s="1"/>
  <c r="G276" i="10"/>
  <c r="H276" i="10" s="1"/>
  <c r="G277" i="10"/>
  <c r="H277" i="10" s="1"/>
  <c r="G278" i="10"/>
  <c r="H278" i="10" s="1"/>
  <c r="G279" i="10"/>
  <c r="H279" i="10" s="1"/>
  <c r="G280" i="10"/>
  <c r="H280" i="10" s="1"/>
  <c r="G281" i="10"/>
  <c r="H281" i="10" s="1"/>
  <c r="G282" i="10"/>
  <c r="H282" i="10" s="1"/>
  <c r="G283" i="10"/>
  <c r="H283" i="10" s="1"/>
  <c r="G284" i="10"/>
  <c r="H284" i="10" s="1"/>
  <c r="G285" i="10"/>
  <c r="H285" i="10" s="1"/>
  <c r="G286" i="10"/>
  <c r="H286" i="10" s="1"/>
  <c r="G287" i="10"/>
  <c r="H287" i="10" s="1"/>
  <c r="G288" i="10"/>
  <c r="H288" i="10" s="1"/>
  <c r="G289" i="10"/>
  <c r="H289" i="10" s="1"/>
  <c r="G290" i="10"/>
  <c r="H290" i="10" s="1"/>
  <c r="G291" i="10"/>
  <c r="H291" i="10" s="1"/>
  <c r="G292" i="10"/>
  <c r="H292" i="10" s="1"/>
  <c r="G293" i="10"/>
  <c r="H293" i="10" s="1"/>
  <c r="G294" i="10"/>
  <c r="H294" i="10" s="1"/>
  <c r="G295" i="10"/>
  <c r="H295" i="10" s="1"/>
  <c r="G296" i="10"/>
  <c r="H296" i="10" s="1"/>
  <c r="G297" i="10"/>
  <c r="H297" i="10" s="1"/>
  <c r="G298" i="10"/>
  <c r="H298" i="10" s="1"/>
  <c r="G299" i="10"/>
  <c r="H299" i="10" s="1"/>
  <c r="G300" i="10"/>
  <c r="H300" i="10" s="1"/>
  <c r="G301" i="10"/>
  <c r="H301" i="10" s="1"/>
  <c r="G302" i="10"/>
  <c r="H302" i="10" s="1"/>
  <c r="G303" i="10"/>
  <c r="H303" i="10" s="1"/>
  <c r="G304" i="10"/>
  <c r="H304" i="10" s="1"/>
  <c r="G305" i="10"/>
  <c r="H305" i="10" s="1"/>
  <c r="G306" i="10"/>
  <c r="H306" i="10" s="1"/>
  <c r="G307" i="10"/>
  <c r="H307" i="10" s="1"/>
  <c r="G308" i="10"/>
  <c r="H308" i="10" s="1"/>
  <c r="G309" i="10"/>
  <c r="H309" i="10" s="1"/>
  <c r="G310" i="10"/>
  <c r="H310" i="10" s="1"/>
  <c r="G311" i="10"/>
  <c r="H311" i="10" s="1"/>
  <c r="G312" i="10"/>
  <c r="H312" i="10" s="1"/>
  <c r="G313" i="10"/>
  <c r="H313" i="10" s="1"/>
  <c r="G314" i="10"/>
  <c r="H314" i="10" s="1"/>
  <c r="G315" i="10"/>
  <c r="H315" i="10" s="1"/>
  <c r="G316" i="10"/>
  <c r="H316" i="10" s="1"/>
  <c r="G317" i="10"/>
  <c r="H317" i="10" s="1"/>
  <c r="G318" i="10"/>
  <c r="H318" i="10" s="1"/>
  <c r="G319" i="10"/>
  <c r="H319" i="10" s="1"/>
  <c r="G320" i="10"/>
  <c r="H320" i="10" s="1"/>
  <c r="G321" i="10"/>
  <c r="H321" i="10" s="1"/>
  <c r="G322" i="10"/>
  <c r="H322" i="10" s="1"/>
  <c r="G323" i="10"/>
  <c r="H323" i="10" s="1"/>
  <c r="G324" i="10"/>
  <c r="H324" i="10" s="1"/>
  <c r="G325" i="10"/>
  <c r="H325" i="10" s="1"/>
  <c r="G326" i="10"/>
  <c r="H326" i="10" s="1"/>
  <c r="G327" i="10"/>
  <c r="H327" i="10" s="1"/>
  <c r="G328" i="10"/>
  <c r="H328" i="10" s="1"/>
  <c r="G329" i="10"/>
  <c r="H329" i="10" s="1"/>
  <c r="G330" i="10"/>
  <c r="H330" i="10" s="1"/>
  <c r="G331" i="10"/>
  <c r="H331" i="10" s="1"/>
  <c r="G332" i="10"/>
  <c r="H332" i="10" s="1"/>
  <c r="G333" i="10"/>
  <c r="H333" i="10" s="1"/>
  <c r="G334" i="10"/>
  <c r="H334" i="10" s="1"/>
  <c r="G335" i="10"/>
  <c r="H335" i="10" s="1"/>
  <c r="G336" i="10"/>
  <c r="H336" i="10" s="1"/>
  <c r="G337" i="10"/>
  <c r="H337" i="10" s="1"/>
  <c r="G338" i="10"/>
  <c r="H338" i="10" s="1"/>
  <c r="G339" i="10"/>
  <c r="H339" i="10" s="1"/>
  <c r="G340" i="10"/>
  <c r="H340" i="10" s="1"/>
  <c r="G341" i="10"/>
  <c r="H341" i="10" s="1"/>
  <c r="G342" i="10"/>
  <c r="H342" i="10" s="1"/>
  <c r="G343" i="10"/>
  <c r="H343" i="10" s="1"/>
  <c r="G344" i="10"/>
  <c r="H344" i="10" s="1"/>
  <c r="G345" i="10"/>
  <c r="H345" i="10" s="1"/>
  <c r="G346" i="10"/>
  <c r="H346" i="10" s="1"/>
  <c r="G347" i="10"/>
  <c r="H347" i="10" s="1"/>
  <c r="G348" i="10"/>
  <c r="H348" i="10" s="1"/>
  <c r="G349" i="10"/>
  <c r="H349" i="10" s="1"/>
  <c r="G350" i="10"/>
  <c r="H350" i="10" s="1"/>
  <c r="G351" i="10"/>
  <c r="H351" i="10" s="1"/>
  <c r="G352" i="10"/>
  <c r="H352" i="10" s="1"/>
  <c r="G353" i="10"/>
  <c r="H353" i="10" s="1"/>
  <c r="G354" i="10"/>
  <c r="H354" i="10" s="1"/>
  <c r="G355" i="10"/>
  <c r="H355" i="10" s="1"/>
  <c r="G356" i="10"/>
  <c r="H356" i="10" s="1"/>
  <c r="G357" i="10"/>
  <c r="H357" i="10" s="1"/>
  <c r="G358" i="10"/>
  <c r="H358" i="10" s="1"/>
  <c r="G359" i="10"/>
  <c r="H359" i="10" s="1"/>
  <c r="G360" i="10"/>
  <c r="H360" i="10" s="1"/>
  <c r="G361" i="10"/>
  <c r="H361" i="10" s="1"/>
  <c r="G362" i="10"/>
  <c r="H362" i="10" s="1"/>
  <c r="G363" i="10"/>
  <c r="H363" i="10" s="1"/>
  <c r="G364" i="10"/>
  <c r="H364" i="10" s="1"/>
  <c r="G365" i="10"/>
  <c r="H365" i="10" s="1"/>
  <c r="G366" i="10"/>
  <c r="H366" i="10" s="1"/>
  <c r="G367" i="10"/>
  <c r="H367" i="10" s="1"/>
  <c r="G368" i="10"/>
  <c r="H368" i="10" s="1"/>
  <c r="G369" i="10"/>
  <c r="H369" i="10" s="1"/>
  <c r="G370" i="10"/>
  <c r="H370" i="10" s="1"/>
  <c r="G371" i="10"/>
  <c r="H371" i="10" s="1"/>
  <c r="G372" i="10"/>
  <c r="H372" i="10" s="1"/>
  <c r="G373" i="10"/>
  <c r="H373" i="10" s="1"/>
  <c r="G374" i="10"/>
  <c r="H374" i="10" s="1"/>
  <c r="G375" i="10"/>
  <c r="H375" i="10" s="1"/>
  <c r="G376" i="10"/>
  <c r="H376" i="10" s="1"/>
  <c r="G377" i="10"/>
  <c r="H377" i="10" s="1"/>
  <c r="G378" i="10"/>
  <c r="H378" i="10" s="1"/>
  <c r="G379" i="10"/>
  <c r="H379" i="10" s="1"/>
  <c r="G380" i="10"/>
  <c r="H380" i="10" s="1"/>
  <c r="G381" i="10"/>
  <c r="H381" i="10" s="1"/>
  <c r="G382" i="10"/>
  <c r="H382" i="10" s="1"/>
  <c r="G383" i="10"/>
  <c r="H383" i="10" s="1"/>
  <c r="G384" i="10"/>
  <c r="H384" i="10" s="1"/>
  <c r="G385" i="10"/>
  <c r="H385" i="10" s="1"/>
  <c r="G386" i="10"/>
  <c r="H386" i="10" s="1"/>
  <c r="G387" i="10"/>
  <c r="H387" i="10" s="1"/>
  <c r="G388" i="10"/>
  <c r="H388" i="10" s="1"/>
  <c r="G389" i="10"/>
  <c r="H389" i="10" s="1"/>
  <c r="G390" i="10"/>
  <c r="H390" i="10" s="1"/>
  <c r="G391" i="10"/>
  <c r="H391" i="10" s="1"/>
  <c r="G392" i="10"/>
  <c r="H392" i="10" s="1"/>
  <c r="G393" i="10"/>
  <c r="H393" i="10" s="1"/>
  <c r="G394" i="10"/>
  <c r="H394" i="10" s="1"/>
  <c r="G395" i="10"/>
  <c r="H395" i="10" s="1"/>
  <c r="G396" i="10"/>
  <c r="H396" i="10" s="1"/>
  <c r="G397" i="10"/>
  <c r="H397" i="10" s="1"/>
  <c r="G398" i="10"/>
  <c r="H398" i="10" s="1"/>
  <c r="G399" i="10"/>
  <c r="H399" i="10" s="1"/>
  <c r="G400" i="10"/>
  <c r="H400" i="10" s="1"/>
  <c r="G401" i="10"/>
  <c r="H401" i="10" s="1"/>
  <c r="G402" i="10"/>
  <c r="H402" i="10" s="1"/>
  <c r="G403" i="10"/>
  <c r="H403" i="10" s="1"/>
  <c r="G404" i="10"/>
  <c r="H404" i="10" s="1"/>
  <c r="G405" i="10"/>
  <c r="H405" i="10" s="1"/>
  <c r="G406" i="10"/>
  <c r="H406" i="10" s="1"/>
  <c r="G407" i="10"/>
  <c r="H407" i="10" s="1"/>
  <c r="G408" i="10"/>
  <c r="H408" i="10" s="1"/>
  <c r="G409" i="10"/>
  <c r="H409" i="10" s="1"/>
  <c r="G410" i="10"/>
  <c r="H410" i="10" s="1"/>
  <c r="G411" i="10"/>
  <c r="H411" i="10" s="1"/>
  <c r="G412" i="10"/>
  <c r="H412" i="10" s="1"/>
  <c r="G413" i="10"/>
  <c r="H413" i="10" s="1"/>
  <c r="G414" i="10"/>
  <c r="H414" i="10" s="1"/>
  <c r="G415" i="10"/>
  <c r="H415" i="10" s="1"/>
  <c r="G416" i="10"/>
  <c r="H416" i="10" s="1"/>
  <c r="G417" i="10"/>
  <c r="H417" i="10" s="1"/>
  <c r="G418" i="10"/>
  <c r="H418" i="10" s="1"/>
  <c r="G419" i="10"/>
  <c r="H419" i="10" s="1"/>
  <c r="G420" i="10"/>
  <c r="H420" i="10" s="1"/>
  <c r="G421" i="10"/>
  <c r="H421" i="10" s="1"/>
  <c r="G422" i="10"/>
  <c r="H422" i="10" s="1"/>
  <c r="G423" i="10"/>
  <c r="H423" i="10" s="1"/>
  <c r="G424" i="10"/>
  <c r="H424" i="10" s="1"/>
  <c r="G425" i="10"/>
  <c r="H425" i="10" s="1"/>
  <c r="G426" i="10"/>
  <c r="H426" i="10" s="1"/>
  <c r="G427" i="10"/>
  <c r="H427" i="10" s="1"/>
  <c r="G428" i="10"/>
  <c r="H428" i="10" s="1"/>
  <c r="G429" i="10"/>
  <c r="H429" i="10" s="1"/>
  <c r="G430" i="10"/>
  <c r="H430" i="10" s="1"/>
  <c r="G431" i="10"/>
  <c r="H431" i="10" s="1"/>
  <c r="G432" i="10"/>
  <c r="H432" i="10" s="1"/>
  <c r="G433" i="10"/>
  <c r="H433" i="10" s="1"/>
  <c r="G434" i="10"/>
  <c r="H434" i="10" s="1"/>
  <c r="G435" i="10"/>
  <c r="H435" i="10" s="1"/>
  <c r="G436" i="10"/>
  <c r="H436" i="10" s="1"/>
  <c r="G437" i="10"/>
  <c r="H437" i="10" s="1"/>
  <c r="G438" i="10"/>
  <c r="H438" i="10" s="1"/>
  <c r="G439" i="10"/>
  <c r="H439" i="10" s="1"/>
  <c r="G440" i="10"/>
  <c r="H440" i="10" s="1"/>
  <c r="G441" i="10"/>
  <c r="H441" i="10" s="1"/>
  <c r="G442" i="10"/>
  <c r="H442" i="10" s="1"/>
  <c r="G443" i="10"/>
  <c r="H443" i="10" s="1"/>
  <c r="G444" i="10"/>
  <c r="H444" i="10" s="1"/>
  <c r="G445" i="10"/>
  <c r="H445" i="10" s="1"/>
  <c r="G446" i="10"/>
  <c r="H446" i="10" s="1"/>
  <c r="G447" i="10"/>
  <c r="H447" i="10" s="1"/>
  <c r="G448" i="10"/>
  <c r="H448" i="10" s="1"/>
  <c r="G449" i="10"/>
  <c r="H449" i="10" s="1"/>
  <c r="G450" i="10"/>
  <c r="H450" i="10" s="1"/>
  <c r="G451" i="10"/>
  <c r="H451" i="10" s="1"/>
  <c r="G452" i="10"/>
  <c r="H452" i="10" s="1"/>
  <c r="G453" i="10"/>
  <c r="H453" i="10" s="1"/>
  <c r="G454" i="10"/>
  <c r="H454" i="10" s="1"/>
  <c r="G455" i="10"/>
  <c r="H455" i="10" s="1"/>
  <c r="G456" i="10"/>
  <c r="H456" i="10" s="1"/>
  <c r="G457" i="10"/>
  <c r="H457" i="10" s="1"/>
  <c r="G458" i="10"/>
  <c r="H458" i="10" s="1"/>
  <c r="G459" i="10"/>
  <c r="H459" i="10" s="1"/>
  <c r="G460" i="10"/>
  <c r="H460" i="10" s="1"/>
  <c r="G461" i="10"/>
  <c r="H461" i="10" s="1"/>
  <c r="G462" i="10"/>
  <c r="H462" i="10" s="1"/>
  <c r="G463" i="10"/>
  <c r="H463" i="10" s="1"/>
  <c r="G464" i="10"/>
  <c r="H464" i="10" s="1"/>
  <c r="G465" i="10"/>
  <c r="H465" i="10" s="1"/>
  <c r="G466" i="10"/>
  <c r="H466" i="10" s="1"/>
  <c r="G467" i="10"/>
  <c r="H467" i="10" s="1"/>
  <c r="G468" i="10"/>
  <c r="H468" i="10" s="1"/>
  <c r="G469" i="10"/>
  <c r="H469" i="10" s="1"/>
  <c r="G470" i="10"/>
  <c r="H470" i="10" s="1"/>
  <c r="G471" i="10"/>
  <c r="H471" i="10" s="1"/>
  <c r="G472" i="10"/>
  <c r="H472" i="10" s="1"/>
  <c r="G473" i="10"/>
  <c r="H473" i="10" s="1"/>
  <c r="G474" i="10"/>
  <c r="H474" i="10" s="1"/>
  <c r="G475" i="10"/>
  <c r="H475" i="10" s="1"/>
  <c r="G476" i="10"/>
  <c r="H476" i="10" s="1"/>
  <c r="G477" i="10"/>
  <c r="H477" i="10" s="1"/>
  <c r="G478" i="10"/>
  <c r="H478" i="10" s="1"/>
  <c r="G479" i="10"/>
  <c r="H479" i="10" s="1"/>
  <c r="G480" i="10"/>
  <c r="H480" i="10" s="1"/>
  <c r="G481" i="10"/>
  <c r="H481" i="10" s="1"/>
  <c r="G482" i="10"/>
  <c r="H482" i="10" s="1"/>
  <c r="G483" i="10"/>
  <c r="H483" i="10" s="1"/>
  <c r="G484" i="10"/>
  <c r="H484" i="10" s="1"/>
  <c r="G485" i="10"/>
  <c r="H485" i="10" s="1"/>
  <c r="G486" i="10"/>
  <c r="H486" i="10" s="1"/>
  <c r="G487" i="10"/>
  <c r="H487" i="10" s="1"/>
  <c r="G488" i="10"/>
  <c r="H488" i="10" s="1"/>
  <c r="G489" i="10"/>
  <c r="H489" i="10" s="1"/>
  <c r="G490" i="10"/>
  <c r="H490" i="10" s="1"/>
  <c r="G491" i="10"/>
  <c r="H491" i="10" s="1"/>
  <c r="G492" i="10"/>
  <c r="H492" i="10" s="1"/>
  <c r="G493" i="10"/>
  <c r="H493" i="10" s="1"/>
  <c r="G494" i="10"/>
  <c r="H494" i="10" s="1"/>
  <c r="G495" i="10"/>
  <c r="H495" i="10" s="1"/>
  <c r="G496" i="10"/>
  <c r="H496" i="10" s="1"/>
  <c r="G497" i="10"/>
  <c r="H497" i="10" s="1"/>
  <c r="G498" i="10"/>
  <c r="H498" i="10" s="1"/>
  <c r="G499" i="10"/>
  <c r="H499" i="10" s="1"/>
  <c r="G500" i="10"/>
  <c r="H500" i="10" s="1"/>
  <c r="G501" i="10"/>
  <c r="H501" i="10" s="1"/>
  <c r="G502" i="10"/>
  <c r="H502" i="10" s="1"/>
  <c r="G503" i="10"/>
  <c r="H503" i="10" s="1"/>
  <c r="G504" i="10"/>
  <c r="H504" i="10" s="1"/>
  <c r="G505" i="10"/>
  <c r="H505" i="10" s="1"/>
  <c r="G506" i="10"/>
  <c r="H506" i="10" s="1"/>
  <c r="G507" i="10"/>
  <c r="H507" i="10" s="1"/>
  <c r="G508" i="10"/>
  <c r="H508" i="10" s="1"/>
  <c r="G509" i="10"/>
  <c r="H509" i="10" s="1"/>
  <c r="G510" i="10"/>
  <c r="H510" i="10" s="1"/>
  <c r="G511" i="10"/>
  <c r="H511" i="10" s="1"/>
  <c r="G512" i="10"/>
  <c r="H512" i="10" s="1"/>
  <c r="G513" i="10"/>
  <c r="H513" i="10" s="1"/>
  <c r="G514" i="10"/>
  <c r="H514" i="10" s="1"/>
  <c r="G515" i="10"/>
  <c r="H515" i="10" s="1"/>
  <c r="G516" i="10"/>
  <c r="H516" i="10" s="1"/>
  <c r="G517" i="10"/>
  <c r="H517" i="10" s="1"/>
  <c r="G518" i="10"/>
  <c r="H518" i="10" s="1"/>
  <c r="G519" i="10"/>
  <c r="H519" i="10" s="1"/>
  <c r="G520" i="10"/>
  <c r="H520" i="10" s="1"/>
  <c r="G521" i="10"/>
  <c r="H521" i="10" s="1"/>
  <c r="G522" i="10"/>
  <c r="H522" i="10" s="1"/>
  <c r="G523" i="10"/>
  <c r="H523" i="10" s="1"/>
  <c r="G524" i="10"/>
  <c r="H524" i="10" s="1"/>
  <c r="G525" i="10"/>
  <c r="H525" i="10" s="1"/>
  <c r="G526" i="10"/>
  <c r="H526" i="10" s="1"/>
  <c r="G527" i="10"/>
  <c r="H527" i="10" s="1"/>
  <c r="G528" i="10"/>
  <c r="H528" i="10" s="1"/>
  <c r="G529" i="10"/>
  <c r="H529" i="10" s="1"/>
  <c r="G530" i="10"/>
  <c r="H530" i="10" s="1"/>
  <c r="G531" i="10"/>
  <c r="H531" i="10" s="1"/>
  <c r="G532" i="10"/>
  <c r="H532" i="10" s="1"/>
  <c r="G533" i="10"/>
  <c r="H533" i="10" s="1"/>
  <c r="G534" i="10"/>
  <c r="H534" i="10" s="1"/>
  <c r="G535" i="10"/>
  <c r="H535" i="10" s="1"/>
  <c r="G536" i="10"/>
  <c r="H536" i="10" s="1"/>
  <c r="G537" i="10"/>
  <c r="H537" i="10" s="1"/>
  <c r="G538" i="10"/>
  <c r="H538" i="10" s="1"/>
  <c r="G539" i="10"/>
  <c r="H539" i="10" s="1"/>
  <c r="G540" i="10"/>
  <c r="H540" i="10" s="1"/>
  <c r="G541" i="10"/>
  <c r="H541" i="10" s="1"/>
  <c r="G542" i="10"/>
  <c r="H542" i="10" s="1"/>
  <c r="G543" i="10"/>
  <c r="H543" i="10" s="1"/>
  <c r="G544" i="10"/>
  <c r="H544" i="10" s="1"/>
  <c r="G545" i="10"/>
  <c r="H545" i="10" s="1"/>
  <c r="G546" i="10"/>
  <c r="H546" i="10" s="1"/>
  <c r="G547" i="10"/>
  <c r="H547" i="10" s="1"/>
  <c r="G548" i="10"/>
  <c r="H548" i="10" s="1"/>
  <c r="G549" i="10"/>
  <c r="H549" i="10" s="1"/>
  <c r="G550" i="10"/>
  <c r="H550" i="10" s="1"/>
  <c r="G551" i="10"/>
  <c r="H551" i="10" s="1"/>
  <c r="G552" i="10"/>
  <c r="H552" i="10" s="1"/>
  <c r="G553" i="10"/>
  <c r="H553" i="10" s="1"/>
  <c r="G554" i="10"/>
  <c r="H554" i="10" s="1"/>
  <c r="G555" i="10"/>
  <c r="H555" i="10" s="1"/>
  <c r="G556" i="10"/>
  <c r="H556" i="10" s="1"/>
  <c r="G557" i="10"/>
  <c r="H557" i="10" s="1"/>
  <c r="G558" i="10"/>
  <c r="H558" i="10" s="1"/>
  <c r="G559" i="10"/>
  <c r="H559" i="10" s="1"/>
  <c r="G560" i="10"/>
  <c r="H560" i="10" s="1"/>
  <c r="G561" i="10"/>
  <c r="H561" i="10" s="1"/>
  <c r="G562" i="10"/>
  <c r="H562" i="10" s="1"/>
  <c r="G563" i="10"/>
  <c r="H563" i="10" s="1"/>
  <c r="G564" i="10"/>
  <c r="H564" i="10" s="1"/>
  <c r="G565" i="10"/>
  <c r="H565" i="10" s="1"/>
  <c r="G566" i="10"/>
  <c r="H566" i="10" s="1"/>
  <c r="G567" i="10"/>
  <c r="H567" i="10" s="1"/>
  <c r="G568" i="10"/>
  <c r="H568" i="10" s="1"/>
  <c r="G569" i="10"/>
  <c r="H569" i="10" s="1"/>
  <c r="G570" i="10"/>
  <c r="H570" i="10" s="1"/>
  <c r="G571" i="10"/>
  <c r="H571" i="10" s="1"/>
  <c r="G572" i="10"/>
  <c r="H572" i="10" s="1"/>
  <c r="G573" i="10"/>
  <c r="H573" i="10" s="1"/>
  <c r="G574" i="10"/>
  <c r="H574" i="10" s="1"/>
  <c r="G575" i="10"/>
  <c r="H575" i="10" s="1"/>
  <c r="G576" i="10"/>
  <c r="H576" i="10" s="1"/>
  <c r="G577" i="10"/>
  <c r="H577" i="10" s="1"/>
  <c r="G578" i="10"/>
  <c r="H578" i="10" s="1"/>
  <c r="G579" i="10"/>
  <c r="H579" i="10" s="1"/>
  <c r="G580" i="10"/>
  <c r="H580" i="10" s="1"/>
  <c r="G581" i="10"/>
  <c r="H581" i="10" s="1"/>
  <c r="G582" i="10"/>
  <c r="H582" i="10" s="1"/>
  <c r="G583" i="10"/>
  <c r="H583" i="10" s="1"/>
  <c r="G584" i="10"/>
  <c r="H584" i="10" s="1"/>
  <c r="G585" i="10"/>
  <c r="H585" i="10" s="1"/>
  <c r="G586" i="10"/>
  <c r="H586" i="10" s="1"/>
  <c r="G587" i="10"/>
  <c r="H587" i="10" s="1"/>
  <c r="G588" i="10"/>
  <c r="H588" i="10" s="1"/>
  <c r="G589" i="10"/>
  <c r="H589" i="10" s="1"/>
  <c r="G590" i="10"/>
  <c r="H590" i="10" s="1"/>
  <c r="G591" i="10"/>
  <c r="H591" i="10" s="1"/>
  <c r="G592" i="10"/>
  <c r="H592" i="10" s="1"/>
  <c r="G593" i="10"/>
  <c r="H593" i="10" s="1"/>
  <c r="G594" i="10"/>
  <c r="H594" i="10" s="1"/>
  <c r="G595" i="10"/>
  <c r="H595" i="10" s="1"/>
  <c r="G596" i="10"/>
  <c r="H596" i="10" s="1"/>
  <c r="G597" i="10"/>
  <c r="H597" i="10" s="1"/>
  <c r="G598" i="10"/>
  <c r="H598" i="10" s="1"/>
  <c r="G599" i="10"/>
  <c r="H599" i="10" s="1"/>
  <c r="G600" i="10"/>
  <c r="H600" i="10" s="1"/>
  <c r="G601" i="10"/>
  <c r="H601" i="10" s="1"/>
  <c r="G602" i="10"/>
  <c r="H602" i="10" s="1"/>
  <c r="G603" i="10"/>
  <c r="H603" i="10" s="1"/>
  <c r="G604" i="10"/>
  <c r="H604" i="10" s="1"/>
  <c r="G605" i="10"/>
  <c r="H605" i="10" s="1"/>
  <c r="G606" i="10"/>
  <c r="H606" i="10" s="1"/>
  <c r="G607" i="10"/>
  <c r="H607" i="10" s="1"/>
  <c r="G608" i="10"/>
  <c r="H608" i="10" s="1"/>
  <c r="G609" i="10"/>
  <c r="H609" i="10" s="1"/>
  <c r="G610" i="10"/>
  <c r="H610" i="10" s="1"/>
  <c r="G611" i="10"/>
  <c r="H611" i="10" s="1"/>
  <c r="G612" i="10"/>
  <c r="H612" i="10" s="1"/>
  <c r="G613" i="10"/>
  <c r="H613" i="10" s="1"/>
  <c r="G614" i="10"/>
  <c r="H614" i="10" s="1"/>
  <c r="G615" i="10"/>
  <c r="H615" i="10" s="1"/>
  <c r="G616" i="10"/>
  <c r="H616" i="10" s="1"/>
  <c r="G617" i="10"/>
  <c r="H617" i="10" s="1"/>
  <c r="G618" i="10"/>
  <c r="H618" i="10" s="1"/>
  <c r="G619" i="10"/>
  <c r="H619" i="10" s="1"/>
  <c r="G620" i="10"/>
  <c r="H620" i="10" s="1"/>
  <c r="G621" i="10"/>
  <c r="H621" i="10" s="1"/>
  <c r="G622" i="10"/>
  <c r="H622" i="10" s="1"/>
  <c r="G623" i="10"/>
  <c r="H623" i="10" s="1"/>
  <c r="G624" i="10"/>
  <c r="H624" i="10" s="1"/>
  <c r="G625" i="10"/>
  <c r="H625" i="10" s="1"/>
  <c r="G626" i="10"/>
  <c r="H626" i="10" s="1"/>
  <c r="G627" i="10"/>
  <c r="H627" i="10" s="1"/>
  <c r="G628" i="10"/>
  <c r="H628" i="10" s="1"/>
  <c r="G629" i="10"/>
  <c r="H629" i="10" s="1"/>
  <c r="G630" i="10"/>
  <c r="H630" i="10" s="1"/>
  <c r="G631" i="10"/>
  <c r="H631" i="10" s="1"/>
  <c r="G632" i="10"/>
  <c r="H632" i="10" s="1"/>
  <c r="G633" i="10"/>
  <c r="H633" i="10" s="1"/>
  <c r="G634" i="10"/>
  <c r="H634" i="10" s="1"/>
  <c r="G635" i="10"/>
  <c r="H635" i="10" s="1"/>
  <c r="G636" i="10"/>
  <c r="H636" i="10" s="1"/>
  <c r="G637" i="10"/>
  <c r="H637" i="10" s="1"/>
  <c r="G638" i="10"/>
  <c r="H638" i="10" s="1"/>
  <c r="G639" i="10"/>
  <c r="H639" i="10" s="1"/>
  <c r="G640" i="10"/>
  <c r="H640" i="10" s="1"/>
  <c r="G641" i="10"/>
  <c r="H641" i="10" s="1"/>
  <c r="G642" i="10"/>
  <c r="H642" i="10" s="1"/>
  <c r="G643" i="10"/>
  <c r="H643" i="10" s="1"/>
  <c r="G644" i="10"/>
  <c r="H644" i="10" s="1"/>
  <c r="G645" i="10"/>
  <c r="H645" i="10" s="1"/>
  <c r="G646" i="10"/>
  <c r="H646" i="10" s="1"/>
  <c r="G647" i="10"/>
  <c r="H647" i="10" s="1"/>
  <c r="G648" i="10"/>
  <c r="H648" i="10" s="1"/>
  <c r="G649" i="10"/>
  <c r="H649" i="10" s="1"/>
  <c r="G650" i="10"/>
  <c r="H650" i="10" s="1"/>
  <c r="G651" i="10"/>
  <c r="H651" i="10" s="1"/>
  <c r="G652" i="10"/>
  <c r="H652" i="10" s="1"/>
  <c r="G653" i="10"/>
  <c r="H653" i="10" s="1"/>
  <c r="G654" i="10"/>
  <c r="H654" i="10" s="1"/>
  <c r="G655" i="10"/>
  <c r="H655" i="10" s="1"/>
  <c r="G656" i="10"/>
  <c r="H656" i="10" s="1"/>
  <c r="G657" i="10"/>
  <c r="H657" i="10" s="1"/>
  <c r="G658" i="10"/>
  <c r="H658" i="10" s="1"/>
  <c r="G659" i="10"/>
  <c r="H659" i="10" s="1"/>
  <c r="G660" i="10"/>
  <c r="H660" i="10" s="1"/>
  <c r="G661" i="10"/>
  <c r="H661" i="10" s="1"/>
  <c r="G662" i="10"/>
  <c r="H662" i="10" s="1"/>
  <c r="G663" i="10"/>
  <c r="H663" i="10" s="1"/>
  <c r="G664" i="10"/>
  <c r="H664" i="10" s="1"/>
  <c r="G665" i="10"/>
  <c r="H665" i="10" s="1"/>
  <c r="G666" i="10"/>
  <c r="H666" i="10" s="1"/>
  <c r="G667" i="10"/>
  <c r="H667" i="10" s="1"/>
  <c r="G668" i="10"/>
  <c r="H668" i="10" s="1"/>
  <c r="G669" i="10"/>
  <c r="H669" i="10" s="1"/>
  <c r="G670" i="10"/>
  <c r="H670" i="10" s="1"/>
  <c r="G671" i="10"/>
  <c r="H671" i="10" s="1"/>
  <c r="G672" i="10"/>
  <c r="H672" i="10" s="1"/>
  <c r="G673" i="10"/>
  <c r="H673" i="10" s="1"/>
  <c r="G674" i="10"/>
  <c r="H674" i="10" s="1"/>
  <c r="G675" i="10"/>
  <c r="H675" i="10" s="1"/>
  <c r="G676" i="10"/>
  <c r="H676" i="10" s="1"/>
  <c r="G677" i="10"/>
  <c r="H677" i="10" s="1"/>
  <c r="G678" i="10"/>
  <c r="H678" i="10" s="1"/>
  <c r="G679" i="10"/>
  <c r="H679" i="10" s="1"/>
  <c r="G680" i="10"/>
  <c r="H680" i="10" s="1"/>
  <c r="G681" i="10"/>
  <c r="H681" i="10" s="1"/>
  <c r="G682" i="10"/>
  <c r="H682" i="10" s="1"/>
  <c r="G683" i="10"/>
  <c r="H683" i="10" s="1"/>
  <c r="G684" i="10"/>
  <c r="H684" i="10" s="1"/>
  <c r="G685" i="10"/>
  <c r="H685" i="10" s="1"/>
  <c r="G686" i="10"/>
  <c r="H686" i="10" s="1"/>
  <c r="G687" i="10"/>
  <c r="H687" i="10" s="1"/>
  <c r="G688" i="10"/>
  <c r="H688" i="10" s="1"/>
  <c r="G689" i="10"/>
  <c r="H689" i="10" s="1"/>
  <c r="G690" i="10"/>
  <c r="H690" i="10" s="1"/>
  <c r="G691" i="10"/>
  <c r="H691" i="10" s="1"/>
  <c r="G692" i="10"/>
  <c r="H692" i="10" s="1"/>
  <c r="G693" i="10"/>
  <c r="H693" i="10" s="1"/>
  <c r="G694" i="10"/>
  <c r="H694" i="10" s="1"/>
  <c r="G695" i="10"/>
  <c r="H695" i="10" s="1"/>
  <c r="G696" i="10"/>
  <c r="H696" i="10" s="1"/>
  <c r="G697" i="10"/>
  <c r="H697" i="10" s="1"/>
  <c r="G698" i="10"/>
  <c r="H698" i="10" s="1"/>
  <c r="G699" i="10"/>
  <c r="H699" i="10" s="1"/>
  <c r="G700" i="10"/>
  <c r="H700" i="10" s="1"/>
  <c r="G701" i="10"/>
  <c r="H701" i="10" s="1"/>
  <c r="G702" i="10"/>
  <c r="H702" i="10" s="1"/>
  <c r="G703" i="10"/>
  <c r="H703" i="10" s="1"/>
  <c r="G704" i="10"/>
  <c r="H704" i="10" s="1"/>
  <c r="G705" i="10"/>
  <c r="H705" i="10" s="1"/>
  <c r="G706" i="10"/>
  <c r="H706" i="10" s="1"/>
  <c r="G707" i="10"/>
  <c r="H707" i="10" s="1"/>
  <c r="G708" i="10"/>
  <c r="H708" i="10" s="1"/>
  <c r="G709" i="10"/>
  <c r="H709" i="10" s="1"/>
  <c r="G710" i="10"/>
  <c r="H710" i="10" s="1"/>
  <c r="G711" i="10"/>
  <c r="H711" i="10" s="1"/>
  <c r="G712" i="10"/>
  <c r="H712" i="10" s="1"/>
  <c r="G713" i="10"/>
  <c r="H713" i="10" s="1"/>
  <c r="G714" i="10"/>
  <c r="H714" i="10" s="1"/>
  <c r="G715" i="10"/>
  <c r="H715" i="10" s="1"/>
  <c r="G716" i="10"/>
  <c r="H716" i="10" s="1"/>
  <c r="G717" i="10"/>
  <c r="H717" i="10" s="1"/>
  <c r="G718" i="10"/>
  <c r="H718" i="10" s="1"/>
  <c r="G719" i="10"/>
  <c r="H719" i="10" s="1"/>
  <c r="G720" i="10"/>
  <c r="H720" i="10" s="1"/>
  <c r="G721" i="10"/>
  <c r="H721" i="10" s="1"/>
  <c r="G722" i="10"/>
  <c r="H722" i="10" s="1"/>
  <c r="G723" i="10"/>
  <c r="H723" i="10" s="1"/>
  <c r="G724" i="10"/>
  <c r="H724" i="10" s="1"/>
  <c r="G725" i="10"/>
  <c r="H725" i="10" s="1"/>
  <c r="G726" i="10"/>
  <c r="H726" i="10" s="1"/>
  <c r="G727" i="10"/>
  <c r="H727" i="10" s="1"/>
  <c r="G728" i="10"/>
  <c r="H728" i="10" s="1"/>
  <c r="G729" i="10"/>
  <c r="H729" i="10" s="1"/>
  <c r="G730" i="10"/>
  <c r="H730" i="10" s="1"/>
  <c r="G731" i="10"/>
  <c r="H731" i="10" s="1"/>
  <c r="G732" i="10"/>
  <c r="H732" i="10" s="1"/>
  <c r="G733" i="10"/>
  <c r="H733" i="10" s="1"/>
  <c r="G734" i="10"/>
  <c r="H734" i="10" s="1"/>
  <c r="G735" i="10"/>
  <c r="H735" i="10" s="1"/>
  <c r="G736" i="10"/>
  <c r="H736" i="10" s="1"/>
  <c r="G737" i="10"/>
  <c r="H737" i="10" s="1"/>
  <c r="G738" i="10"/>
  <c r="H738" i="10" s="1"/>
  <c r="G739" i="10"/>
  <c r="H739" i="10" s="1"/>
  <c r="G740" i="10"/>
  <c r="H740" i="10" s="1"/>
  <c r="G741" i="10"/>
  <c r="H741" i="10" s="1"/>
  <c r="G742" i="10"/>
  <c r="H742" i="10" s="1"/>
  <c r="G743" i="10"/>
  <c r="H743" i="10" s="1"/>
  <c r="G744" i="10"/>
  <c r="H744" i="10" s="1"/>
  <c r="G745" i="10"/>
  <c r="H745" i="10" s="1"/>
  <c r="G746" i="10"/>
  <c r="H746" i="10" s="1"/>
  <c r="G747" i="10"/>
  <c r="H747" i="10" s="1"/>
  <c r="G748" i="10"/>
  <c r="H748" i="10" s="1"/>
  <c r="G749" i="10"/>
  <c r="H749" i="10" s="1"/>
  <c r="G750" i="10"/>
  <c r="H750" i="10" s="1"/>
  <c r="G751" i="10"/>
  <c r="H751" i="10" s="1"/>
  <c r="G752" i="10"/>
  <c r="H752" i="10" s="1"/>
  <c r="G753" i="10"/>
  <c r="H753" i="10" s="1"/>
  <c r="G754" i="10"/>
  <c r="H754" i="10" s="1"/>
  <c r="G755" i="10"/>
  <c r="H755" i="10" s="1"/>
  <c r="G756" i="10"/>
  <c r="H756" i="10" s="1"/>
  <c r="G757" i="10"/>
  <c r="H757" i="10" s="1"/>
  <c r="G758" i="10"/>
  <c r="H758" i="10" s="1"/>
  <c r="G759" i="10"/>
  <c r="H759" i="10" s="1"/>
  <c r="G760" i="10"/>
  <c r="H760" i="10" s="1"/>
  <c r="G761" i="10"/>
  <c r="H761" i="10" s="1"/>
  <c r="G762" i="10"/>
  <c r="H762" i="10" s="1"/>
  <c r="G763" i="10"/>
  <c r="H763" i="10" s="1"/>
  <c r="G764" i="10"/>
  <c r="H764" i="10" s="1"/>
  <c r="G765" i="10"/>
  <c r="H765" i="10" s="1"/>
  <c r="G766" i="10"/>
  <c r="H766" i="10" s="1"/>
  <c r="G767" i="10"/>
  <c r="H767" i="10" s="1"/>
  <c r="G768" i="10"/>
  <c r="H768" i="10" s="1"/>
  <c r="G769" i="10"/>
  <c r="H769" i="10" s="1"/>
  <c r="G770" i="10"/>
  <c r="H770" i="10" s="1"/>
  <c r="G771" i="10"/>
  <c r="H771" i="10" s="1"/>
  <c r="G772" i="10"/>
  <c r="H772" i="10" s="1"/>
  <c r="G773" i="10"/>
  <c r="H773" i="10" s="1"/>
  <c r="G774" i="10"/>
  <c r="H774" i="10" s="1"/>
  <c r="G775" i="10"/>
  <c r="H775" i="10" s="1"/>
  <c r="G776" i="10"/>
  <c r="H776" i="10" s="1"/>
  <c r="G777" i="10"/>
  <c r="H777" i="10" s="1"/>
  <c r="G778" i="10"/>
  <c r="H778" i="10" s="1"/>
  <c r="G779" i="10"/>
  <c r="H779" i="10" s="1"/>
  <c r="G780" i="10"/>
  <c r="H780" i="10" s="1"/>
  <c r="G781" i="10"/>
  <c r="H781" i="10" s="1"/>
  <c r="G782" i="10"/>
  <c r="H782" i="10" s="1"/>
  <c r="G783" i="10"/>
  <c r="H783" i="10" s="1"/>
  <c r="G784" i="10"/>
  <c r="H784" i="10" s="1"/>
  <c r="G785" i="10"/>
  <c r="H785" i="10" s="1"/>
  <c r="G786" i="10"/>
  <c r="H786" i="10" s="1"/>
  <c r="G787" i="10"/>
  <c r="H787" i="10" s="1"/>
  <c r="G788" i="10"/>
  <c r="H788" i="10" s="1"/>
  <c r="G789" i="10"/>
  <c r="H789" i="10" s="1"/>
  <c r="G790" i="10"/>
  <c r="H790" i="10" s="1"/>
  <c r="G791" i="10"/>
  <c r="H791" i="10" s="1"/>
  <c r="G792" i="10"/>
  <c r="H792" i="10" s="1"/>
  <c r="G793" i="10"/>
  <c r="H793" i="10" s="1"/>
  <c r="G794" i="10"/>
  <c r="H794" i="10" s="1"/>
  <c r="G795" i="10"/>
  <c r="H795" i="10" s="1"/>
  <c r="G796" i="10"/>
  <c r="H796" i="10" s="1"/>
  <c r="G797" i="10"/>
  <c r="H797" i="10" s="1"/>
  <c r="G798" i="10"/>
  <c r="H798" i="10" s="1"/>
  <c r="G799" i="10"/>
  <c r="H799" i="10" s="1"/>
  <c r="G800" i="10"/>
  <c r="H800" i="10" s="1"/>
  <c r="G801" i="10"/>
  <c r="H801" i="10" s="1"/>
  <c r="G802" i="10"/>
  <c r="H802" i="10" s="1"/>
  <c r="G803" i="10"/>
  <c r="H803" i="10" s="1"/>
  <c r="G804" i="10"/>
  <c r="H804" i="10" s="1"/>
  <c r="G805" i="10"/>
  <c r="H805" i="10" s="1"/>
  <c r="G806" i="10"/>
  <c r="H806" i="10" s="1"/>
  <c r="G807" i="10"/>
  <c r="H807" i="10" s="1"/>
  <c r="G808" i="10"/>
  <c r="H808" i="10" s="1"/>
  <c r="G809" i="10"/>
  <c r="H809" i="10" s="1"/>
  <c r="G810" i="10"/>
  <c r="H810" i="10" s="1"/>
  <c r="G811" i="10"/>
  <c r="H811" i="10" s="1"/>
  <c r="G812" i="10"/>
  <c r="H812" i="10" s="1"/>
  <c r="G813" i="10"/>
  <c r="H813" i="10" s="1"/>
  <c r="G814" i="10"/>
  <c r="H814" i="10" s="1"/>
  <c r="G815" i="10"/>
  <c r="H815" i="10" s="1"/>
  <c r="G816" i="10"/>
  <c r="H816" i="10" s="1"/>
  <c r="G817" i="10"/>
  <c r="H817" i="10" s="1"/>
  <c r="G818" i="10"/>
  <c r="H818" i="10" s="1"/>
  <c r="G819" i="10"/>
  <c r="H819" i="10" s="1"/>
  <c r="G820" i="10"/>
  <c r="H820" i="10" s="1"/>
  <c r="G821" i="10"/>
  <c r="H821" i="10" s="1"/>
  <c r="G822" i="10"/>
  <c r="H822" i="10" s="1"/>
  <c r="G823" i="10"/>
  <c r="H823" i="10" s="1"/>
  <c r="G824" i="10"/>
  <c r="H824" i="10" s="1"/>
  <c r="G825" i="10"/>
  <c r="H825" i="10" s="1"/>
  <c r="G826" i="10"/>
  <c r="H826" i="10" s="1"/>
  <c r="G827" i="10"/>
  <c r="H827" i="10" s="1"/>
  <c r="G828" i="10"/>
  <c r="H828" i="10" s="1"/>
  <c r="G829" i="10"/>
  <c r="H829" i="10" s="1"/>
  <c r="G830" i="10"/>
  <c r="H830" i="10" s="1"/>
  <c r="G831" i="10"/>
  <c r="H831" i="10" s="1"/>
  <c r="G832" i="10"/>
  <c r="H832" i="10" s="1"/>
  <c r="G833" i="10"/>
  <c r="H833" i="10" s="1"/>
  <c r="G834" i="10"/>
  <c r="H834" i="10" s="1"/>
  <c r="G835" i="10"/>
  <c r="H835" i="10" s="1"/>
  <c r="G836" i="10"/>
  <c r="H836" i="10" s="1"/>
  <c r="G837" i="10"/>
  <c r="H837" i="10" s="1"/>
  <c r="G838" i="10"/>
  <c r="H838" i="10" s="1"/>
  <c r="G839" i="10"/>
  <c r="H839" i="10" s="1"/>
  <c r="G840" i="10"/>
  <c r="H840" i="10" s="1"/>
  <c r="G841" i="10"/>
  <c r="H841" i="10" s="1"/>
  <c r="G842" i="10"/>
  <c r="H842" i="10" s="1"/>
  <c r="G843" i="10"/>
  <c r="H843" i="10" s="1"/>
  <c r="G844" i="10"/>
  <c r="H844" i="10" s="1"/>
  <c r="G845" i="10"/>
  <c r="H845" i="10" s="1"/>
  <c r="G846" i="10"/>
  <c r="H846" i="10" s="1"/>
  <c r="G847" i="10"/>
  <c r="H847" i="10" s="1"/>
  <c r="G848" i="10"/>
  <c r="H848" i="10" s="1"/>
  <c r="G849" i="10"/>
  <c r="H849" i="10" s="1"/>
  <c r="G850" i="10"/>
  <c r="H850" i="10" s="1"/>
  <c r="G851" i="10"/>
  <c r="H851" i="10" s="1"/>
  <c r="G852" i="10"/>
  <c r="H852" i="10" s="1"/>
  <c r="G853" i="10"/>
  <c r="H853" i="10" s="1"/>
  <c r="G854" i="10"/>
  <c r="H854" i="10" s="1"/>
  <c r="G855" i="10"/>
  <c r="H855" i="10" s="1"/>
  <c r="G856" i="10"/>
  <c r="H856" i="10" s="1"/>
  <c r="G857" i="10"/>
  <c r="H857" i="10" s="1"/>
  <c r="G858" i="10"/>
  <c r="H858" i="10" s="1"/>
  <c r="G859" i="10"/>
  <c r="H859" i="10" s="1"/>
  <c r="G860" i="10"/>
  <c r="H860" i="10" s="1"/>
  <c r="G861" i="10"/>
  <c r="H861" i="10" s="1"/>
  <c r="G862" i="10"/>
  <c r="H862" i="10" s="1"/>
  <c r="G863" i="10"/>
  <c r="H863" i="10" s="1"/>
  <c r="G864" i="10"/>
  <c r="H864" i="10" s="1"/>
  <c r="G865" i="10"/>
  <c r="H865" i="10" s="1"/>
  <c r="G866" i="10"/>
  <c r="H866" i="10" s="1"/>
  <c r="G867" i="10"/>
  <c r="H867" i="10" s="1"/>
  <c r="G868" i="10"/>
  <c r="H868" i="10" s="1"/>
  <c r="G869" i="10"/>
  <c r="H869" i="10" s="1"/>
  <c r="G870" i="10"/>
  <c r="H870" i="10" s="1"/>
  <c r="G871" i="10"/>
  <c r="H871" i="10" s="1"/>
  <c r="G872" i="10"/>
  <c r="H872" i="10" s="1"/>
  <c r="G873" i="10"/>
  <c r="H873" i="10" s="1"/>
  <c r="G874" i="10"/>
  <c r="H874" i="10" s="1"/>
  <c r="G875" i="10"/>
  <c r="H875" i="10" s="1"/>
  <c r="G876" i="10"/>
  <c r="H876" i="10" s="1"/>
  <c r="G877" i="10"/>
  <c r="H877" i="10" s="1"/>
  <c r="G878" i="10"/>
  <c r="H878" i="10" s="1"/>
  <c r="G879" i="10"/>
  <c r="H879" i="10" s="1"/>
  <c r="G880" i="10"/>
  <c r="H880" i="10" s="1"/>
  <c r="G881" i="10"/>
  <c r="H881" i="10" s="1"/>
  <c r="G882" i="10"/>
  <c r="H882" i="10" s="1"/>
  <c r="G883" i="10"/>
  <c r="H883" i="10" s="1"/>
  <c r="G884" i="10"/>
  <c r="H884" i="10" s="1"/>
  <c r="G885" i="10"/>
  <c r="H885" i="10" s="1"/>
  <c r="G886" i="10"/>
  <c r="H886" i="10" s="1"/>
  <c r="G887" i="10"/>
  <c r="H887" i="10" s="1"/>
  <c r="G888" i="10"/>
  <c r="H888" i="10" s="1"/>
  <c r="G889" i="10"/>
  <c r="H889" i="10" s="1"/>
  <c r="G890" i="10"/>
  <c r="H890" i="10" s="1"/>
  <c r="G891" i="10"/>
  <c r="H891" i="10" s="1"/>
  <c r="G892" i="10"/>
  <c r="H892" i="10" s="1"/>
  <c r="G893" i="10"/>
  <c r="H893" i="10" s="1"/>
  <c r="G894" i="10"/>
  <c r="H894" i="10" s="1"/>
  <c r="G895" i="10"/>
  <c r="H895" i="10" s="1"/>
  <c r="G896" i="10"/>
  <c r="H896" i="10" s="1"/>
  <c r="G897" i="10"/>
  <c r="H897" i="10" s="1"/>
  <c r="G898" i="10"/>
  <c r="H898" i="10" s="1"/>
  <c r="G899" i="10"/>
  <c r="H899" i="10" s="1"/>
  <c r="G900" i="10"/>
  <c r="H900" i="10" s="1"/>
  <c r="G901" i="10"/>
  <c r="H901" i="10" s="1"/>
  <c r="G902" i="10"/>
  <c r="H902" i="10" s="1"/>
  <c r="G903" i="10"/>
  <c r="H903" i="10" s="1"/>
  <c r="G904" i="10"/>
  <c r="H904" i="10" s="1"/>
  <c r="G905" i="10"/>
  <c r="H905" i="10" s="1"/>
  <c r="G906" i="10"/>
  <c r="H906" i="10" s="1"/>
  <c r="G907" i="10"/>
  <c r="H907" i="10" s="1"/>
  <c r="G908" i="10"/>
  <c r="H908" i="10" s="1"/>
  <c r="G909" i="10"/>
  <c r="H909" i="10" s="1"/>
  <c r="G910" i="10"/>
  <c r="H910" i="10" s="1"/>
  <c r="G911" i="10"/>
  <c r="H911" i="10" s="1"/>
  <c r="G912" i="10"/>
  <c r="H912" i="10" s="1"/>
  <c r="G913" i="10"/>
  <c r="H913" i="10" s="1"/>
  <c r="G914" i="10"/>
  <c r="H914" i="10" s="1"/>
  <c r="G915" i="10"/>
  <c r="H915" i="10" s="1"/>
  <c r="G916" i="10"/>
  <c r="H916" i="10" s="1"/>
  <c r="G917" i="10"/>
  <c r="H917" i="10" s="1"/>
  <c r="G918" i="10"/>
  <c r="H918" i="10" s="1"/>
  <c r="G919" i="10"/>
  <c r="H919" i="10" s="1"/>
  <c r="G920" i="10"/>
  <c r="H920" i="10" s="1"/>
  <c r="G921" i="10"/>
  <c r="H921" i="10" s="1"/>
  <c r="G922" i="10"/>
  <c r="H922" i="10" s="1"/>
  <c r="G923" i="10"/>
  <c r="H923" i="10" s="1"/>
  <c r="G924" i="10"/>
  <c r="H924" i="10" s="1"/>
  <c r="G925" i="10"/>
  <c r="H925" i="10" s="1"/>
  <c r="G926" i="10"/>
  <c r="H926" i="10" s="1"/>
  <c r="G927" i="10"/>
  <c r="H927" i="10" s="1"/>
  <c r="G928" i="10"/>
  <c r="H928" i="10" s="1"/>
  <c r="G929" i="10"/>
  <c r="H929" i="10" s="1"/>
  <c r="G930" i="10"/>
  <c r="H930" i="10" s="1"/>
  <c r="G931" i="10"/>
  <c r="H931" i="10" s="1"/>
  <c r="G932" i="10"/>
  <c r="H932" i="10" s="1"/>
  <c r="G933" i="10"/>
  <c r="H933" i="10" s="1"/>
  <c r="G934" i="10"/>
  <c r="H934" i="10" s="1"/>
  <c r="G935" i="10"/>
  <c r="H935" i="10" s="1"/>
  <c r="G936" i="10"/>
  <c r="H936" i="10" s="1"/>
  <c r="G937" i="10"/>
  <c r="H937" i="10" s="1"/>
  <c r="G938" i="10"/>
  <c r="H938" i="10" s="1"/>
  <c r="G939" i="10"/>
  <c r="H939" i="10" s="1"/>
  <c r="G940" i="10"/>
  <c r="H940" i="10" s="1"/>
  <c r="G941" i="10"/>
  <c r="H941" i="10" s="1"/>
  <c r="G942" i="10"/>
  <c r="H942" i="10" s="1"/>
  <c r="G943" i="10"/>
  <c r="H943" i="10" s="1"/>
  <c r="G944" i="10"/>
  <c r="H944" i="10" s="1"/>
  <c r="G945" i="10"/>
  <c r="H945" i="10" s="1"/>
  <c r="G946" i="10"/>
  <c r="H946" i="10" s="1"/>
  <c r="G947" i="10"/>
  <c r="H947" i="10" s="1"/>
  <c r="G948" i="10"/>
  <c r="H948" i="10" s="1"/>
  <c r="G949" i="10"/>
  <c r="H949" i="10" s="1"/>
  <c r="G950" i="10"/>
  <c r="H950" i="10" s="1"/>
  <c r="G951" i="10"/>
  <c r="H951" i="10" s="1"/>
  <c r="G952" i="10"/>
  <c r="H952" i="10" s="1"/>
  <c r="G953" i="10"/>
  <c r="H953" i="10" s="1"/>
  <c r="G954" i="10"/>
  <c r="H954" i="10" s="1"/>
  <c r="G955" i="10"/>
  <c r="H955" i="10" s="1"/>
  <c r="G956" i="10"/>
  <c r="H956" i="10" s="1"/>
  <c r="G957" i="10"/>
  <c r="H957" i="10" s="1"/>
  <c r="G958" i="10"/>
  <c r="H958" i="10" s="1"/>
  <c r="G959" i="10"/>
  <c r="H959" i="10" s="1"/>
  <c r="G960" i="10"/>
  <c r="H960" i="10" s="1"/>
  <c r="G961" i="10"/>
  <c r="H961" i="10" s="1"/>
  <c r="G962" i="10"/>
  <c r="H962" i="10" s="1"/>
  <c r="G963" i="10"/>
  <c r="H963" i="10" s="1"/>
  <c r="G964" i="10"/>
  <c r="H964" i="10" s="1"/>
  <c r="G965" i="10"/>
  <c r="H965" i="10" s="1"/>
  <c r="G966" i="10"/>
  <c r="H966" i="10" s="1"/>
  <c r="G967" i="10"/>
  <c r="H967" i="10" s="1"/>
  <c r="G968" i="10"/>
  <c r="H968" i="10" s="1"/>
  <c r="G969" i="10"/>
  <c r="H969" i="10" s="1"/>
  <c r="G970" i="10"/>
  <c r="H970" i="10" s="1"/>
  <c r="G971" i="10"/>
  <c r="H971" i="10" s="1"/>
  <c r="G972" i="10"/>
  <c r="H972" i="10" s="1"/>
  <c r="G973" i="10"/>
  <c r="H973" i="10" s="1"/>
  <c r="G974" i="10"/>
  <c r="H974" i="10" s="1"/>
  <c r="G975" i="10"/>
  <c r="H975" i="10" s="1"/>
  <c r="G976" i="10"/>
  <c r="H976" i="10" s="1"/>
  <c r="G977" i="10"/>
  <c r="H977" i="10" s="1"/>
  <c r="G978" i="10"/>
  <c r="H978" i="10" s="1"/>
  <c r="G979" i="10"/>
  <c r="H979" i="10" s="1"/>
  <c r="G980" i="10"/>
  <c r="H980" i="10" s="1"/>
  <c r="G981" i="10"/>
  <c r="H981" i="10" s="1"/>
  <c r="G982" i="10"/>
  <c r="H982" i="10" s="1"/>
  <c r="G983" i="10"/>
  <c r="H983" i="10" s="1"/>
  <c r="G984" i="10"/>
  <c r="H984" i="10" s="1"/>
  <c r="G985" i="10"/>
  <c r="H985" i="10" s="1"/>
  <c r="G986" i="10"/>
  <c r="H986" i="10" s="1"/>
  <c r="G987" i="10"/>
  <c r="H987" i="10" s="1"/>
  <c r="G988" i="10"/>
  <c r="H988" i="10" s="1"/>
  <c r="G989" i="10"/>
  <c r="H989" i="10" s="1"/>
  <c r="G990" i="10"/>
  <c r="H990" i="10" s="1"/>
  <c r="G991" i="10"/>
  <c r="H991" i="10" s="1"/>
  <c r="G992" i="10"/>
  <c r="H992" i="10" s="1"/>
  <c r="G993" i="10"/>
  <c r="H993" i="10" s="1"/>
  <c r="G994" i="10"/>
  <c r="H994" i="10" s="1"/>
  <c r="G995" i="10"/>
  <c r="H995" i="10" s="1"/>
  <c r="G996" i="10"/>
  <c r="H996" i="10" s="1"/>
  <c r="G997" i="10"/>
  <c r="H997" i="10" s="1"/>
  <c r="G998" i="10"/>
  <c r="H998" i="10" s="1"/>
  <c r="G999" i="10"/>
  <c r="H999" i="10" s="1"/>
  <c r="G1000" i="10"/>
  <c r="H1000" i="10" s="1"/>
  <c r="G1001" i="10"/>
  <c r="H1001" i="10" s="1"/>
  <c r="G1002" i="10"/>
  <c r="H1002" i="10" s="1"/>
  <c r="G1003" i="10"/>
  <c r="H1003" i="10" s="1"/>
  <c r="G1004" i="10"/>
  <c r="H1004" i="10" s="1"/>
  <c r="G1005" i="10"/>
  <c r="H1005" i="10" s="1"/>
  <c r="G4" i="10"/>
  <c r="H4" i="10" s="1"/>
  <c r="F1005" i="10"/>
  <c r="F1004" i="10"/>
  <c r="B10" i="10"/>
  <c r="B9" i="10"/>
  <c r="B11" i="10"/>
  <c r="B13" i="10"/>
  <c r="B8" i="10"/>
  <c r="I3" i="10" s="1"/>
  <c r="O3" i="10"/>
  <c r="Y3" i="7"/>
  <c r="W3" i="7"/>
  <c r="AA18" i="13" l="1"/>
  <c r="L34" i="13"/>
  <c r="L18" i="13"/>
  <c r="K47" i="13"/>
  <c r="L17" i="13"/>
  <c r="L24" i="13"/>
  <c r="L16" i="13"/>
  <c r="L39" i="13"/>
  <c r="K41" i="13"/>
  <c r="X27" i="13"/>
  <c r="X25" i="13"/>
  <c r="L38" i="13"/>
  <c r="L27" i="13"/>
  <c r="K8" i="13"/>
  <c r="K32" i="13"/>
  <c r="K30" i="13"/>
  <c r="O6" i="13"/>
  <c r="Y20" i="13"/>
  <c r="AA20" i="13" s="1"/>
  <c r="O5" i="13"/>
  <c r="AA19" i="13"/>
  <c r="K42" i="13"/>
  <c r="L10" i="13"/>
  <c r="L13" i="13"/>
  <c r="K29" i="13"/>
  <c r="L12" i="13"/>
  <c r="K12" i="13"/>
  <c r="L23" i="13"/>
  <c r="K23" i="13"/>
  <c r="K4" i="13"/>
  <c r="L4" i="13"/>
  <c r="L15" i="13"/>
  <c r="K15" i="13"/>
  <c r="X21" i="13"/>
  <c r="X22" i="13"/>
  <c r="L19" i="13"/>
  <c r="K19" i="13"/>
  <c r="L25" i="13"/>
  <c r="K25" i="13"/>
  <c r="N8" i="13"/>
  <c r="O7" i="13"/>
  <c r="L11" i="13"/>
  <c r="K11" i="13"/>
  <c r="L5" i="13"/>
  <c r="K5" i="13"/>
  <c r="AA8" i="13"/>
  <c r="Y6" i="13"/>
  <c r="X7" i="10"/>
  <c r="V6" i="10"/>
  <c r="X6" i="10" s="1"/>
  <c r="J1004" i="10"/>
  <c r="L1004" i="10" s="1"/>
  <c r="M1005" i="10"/>
  <c r="M1004" i="10"/>
  <c r="I1004" i="10"/>
  <c r="J1005" i="10"/>
  <c r="I1005" i="10"/>
  <c r="F4" i="10"/>
  <c r="N4" i="10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E1002" i="7"/>
  <c r="E1003" i="7"/>
  <c r="E5" i="7"/>
  <c r="E6" i="7"/>
  <c r="E7" i="7"/>
  <c r="E8" i="7"/>
  <c r="E9" i="7"/>
  <c r="E10" i="7"/>
  <c r="E4" i="7"/>
  <c r="B13" i="7"/>
  <c r="B8" i="7"/>
  <c r="L3" i="7" s="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H1001" i="7"/>
  <c r="H1002" i="7"/>
  <c r="H1003" i="7"/>
  <c r="H4" i="7"/>
  <c r="X28" i="13" l="1"/>
  <c r="X26" i="13"/>
  <c r="Y27" i="13"/>
  <c r="AA27" i="13" s="1"/>
  <c r="Y17" i="13"/>
  <c r="AA17" i="13" s="1"/>
  <c r="Y25" i="13"/>
  <c r="AA25" i="13" s="1"/>
  <c r="Y21" i="13"/>
  <c r="AA21" i="13" s="1"/>
  <c r="Y22" i="13"/>
  <c r="AA22" i="13" s="1"/>
  <c r="N9" i="13"/>
  <c r="O8" i="13"/>
  <c r="K1004" i="10"/>
  <c r="K1005" i="10"/>
  <c r="L1005" i="10"/>
  <c r="N5" i="10"/>
  <c r="N6" i="10" s="1"/>
  <c r="F5" i="10"/>
  <c r="O4" i="10"/>
  <c r="J4" i="10"/>
  <c r="M4" i="10"/>
  <c r="I4" i="10"/>
  <c r="I4" i="7"/>
  <c r="Y28" i="13" l="1"/>
  <c r="AA28" i="13" s="1"/>
  <c r="Y26" i="13"/>
  <c r="AA26" i="13" s="1"/>
  <c r="N10" i="13"/>
  <c r="O9" i="13"/>
  <c r="L4" i="10"/>
  <c r="K4" i="10"/>
  <c r="F6" i="10"/>
  <c r="O6" i="10"/>
  <c r="O5" i="10"/>
  <c r="M5" i="10"/>
  <c r="I5" i="10"/>
  <c r="J5" i="10"/>
  <c r="V4" i="7"/>
  <c r="W4" i="7" s="1"/>
  <c r="I5" i="7"/>
  <c r="J4" i="7"/>
  <c r="G27" i="2"/>
  <c r="Q7" i="2"/>
  <c r="Q8" i="2"/>
  <c r="Q6" i="2"/>
  <c r="P6" i="2"/>
  <c r="P7" i="2"/>
  <c r="O6" i="2"/>
  <c r="Q16" i="2" s="1"/>
  <c r="O7" i="2"/>
  <c r="Q18" i="2" s="1"/>
  <c r="O8" i="2"/>
  <c r="Q14" i="2" s="1"/>
  <c r="N9" i="2"/>
  <c r="N10" i="2"/>
  <c r="P10" i="2" s="1"/>
  <c r="N11" i="2"/>
  <c r="P11" i="2" s="1"/>
  <c r="N12" i="2"/>
  <c r="P12" i="2" s="1"/>
  <c r="N13" i="2"/>
  <c r="P13" i="2" s="1"/>
  <c r="N14" i="2"/>
  <c r="P14" i="2" s="1"/>
  <c r="N15" i="2"/>
  <c r="P15" i="2" s="1"/>
  <c r="N16" i="2"/>
  <c r="P16" i="2" s="1"/>
  <c r="N17" i="2"/>
  <c r="P17" i="2" s="1"/>
  <c r="N18" i="2"/>
  <c r="P18" i="2" s="1"/>
  <c r="N7" i="2"/>
  <c r="N8" i="2"/>
  <c r="P8" i="2" s="1"/>
  <c r="N6" i="2"/>
  <c r="M7" i="2"/>
  <c r="M8" i="2"/>
  <c r="M9" i="2"/>
  <c r="O9" i="2" s="1"/>
  <c r="Q9" i="2" s="1"/>
  <c r="M10" i="2"/>
  <c r="O10" i="2" s="1"/>
  <c r="M11" i="2"/>
  <c r="O11" i="2" s="1"/>
  <c r="M12" i="2"/>
  <c r="M13" i="2"/>
  <c r="O13" i="2" s="1"/>
  <c r="M14" i="2"/>
  <c r="O14" i="2" s="1"/>
  <c r="M15" i="2"/>
  <c r="M16" i="2"/>
  <c r="M17" i="2"/>
  <c r="M18" i="2"/>
  <c r="O18" i="2" s="1"/>
  <c r="M6" i="2"/>
  <c r="R9" i="2"/>
  <c r="P9" i="2"/>
  <c r="O12" i="2"/>
  <c r="O15" i="2"/>
  <c r="O16" i="2"/>
  <c r="O17" i="2"/>
  <c r="O10" i="13" l="1"/>
  <c r="N11" i="13"/>
  <c r="L5" i="10"/>
  <c r="K5" i="10"/>
  <c r="J6" i="10"/>
  <c r="M6" i="10"/>
  <c r="I6" i="10"/>
  <c r="F7" i="10"/>
  <c r="N7" i="10"/>
  <c r="O7" i="10" s="1"/>
  <c r="V5" i="7"/>
  <c r="W5" i="7" s="1"/>
  <c r="N4" i="7"/>
  <c r="P4" i="7" s="1"/>
  <c r="T4" i="7"/>
  <c r="L4" i="7"/>
  <c r="I6" i="7"/>
  <c r="J5" i="7"/>
  <c r="R10" i="2"/>
  <c r="R11" i="2"/>
  <c r="R12" i="2"/>
  <c r="R13" i="2"/>
  <c r="Q15" i="2"/>
  <c r="Q13" i="2"/>
  <c r="Q12" i="2"/>
  <c r="Q11" i="2"/>
  <c r="Q10" i="2"/>
  <c r="Q17" i="2"/>
  <c r="R18" i="2"/>
  <c r="R16" i="2"/>
  <c r="R17" i="2"/>
  <c r="R15" i="2"/>
  <c r="R14" i="2"/>
  <c r="D32" i="2"/>
  <c r="D33" i="2"/>
  <c r="D31" i="2"/>
  <c r="C32" i="2"/>
  <c r="C31" i="2"/>
  <c r="O11" i="13" l="1"/>
  <c r="N12" i="13"/>
  <c r="F8" i="10"/>
  <c r="J7" i="10"/>
  <c r="I7" i="10"/>
  <c r="M7" i="10"/>
  <c r="N8" i="10"/>
  <c r="N9" i="10" s="1"/>
  <c r="L6" i="10"/>
  <c r="K6" i="10"/>
  <c r="V6" i="7"/>
  <c r="W6" i="7" s="1"/>
  <c r="R4" i="7"/>
  <c r="N5" i="7"/>
  <c r="T5" i="7"/>
  <c r="L5" i="7"/>
  <c r="I7" i="7"/>
  <c r="J6" i="7"/>
  <c r="B43" i="2"/>
  <c r="B42" i="2"/>
  <c r="B41" i="2"/>
  <c r="B40" i="2"/>
  <c r="B39" i="2"/>
  <c r="B38" i="2"/>
  <c r="B37" i="2"/>
  <c r="B36" i="2"/>
  <c r="B35" i="2"/>
  <c r="B34" i="2"/>
  <c r="B33" i="2"/>
  <c r="H10" i="2"/>
  <c r="H11" i="2"/>
  <c r="H12" i="2"/>
  <c r="H13" i="2"/>
  <c r="H14" i="2"/>
  <c r="H15" i="2"/>
  <c r="H16" i="2"/>
  <c r="H17" i="2"/>
  <c r="H18" i="2"/>
  <c r="H9" i="2"/>
  <c r="G10" i="2"/>
  <c r="G11" i="2"/>
  <c r="G12" i="2"/>
  <c r="G13" i="2"/>
  <c r="G14" i="2"/>
  <c r="G15" i="2"/>
  <c r="G16" i="2"/>
  <c r="G17" i="2"/>
  <c r="G18" i="2"/>
  <c r="G9" i="2"/>
  <c r="N13" i="13" l="1"/>
  <c r="O12" i="13"/>
  <c r="L7" i="10"/>
  <c r="K7" i="10"/>
  <c r="F9" i="10"/>
  <c r="O9" i="10"/>
  <c r="O8" i="10"/>
  <c r="J8" i="10"/>
  <c r="M8" i="10"/>
  <c r="I8" i="10"/>
  <c r="V7" i="7"/>
  <c r="W7" i="7" s="1"/>
  <c r="R5" i="7"/>
  <c r="P5" i="7"/>
  <c r="N6" i="7"/>
  <c r="T6" i="7"/>
  <c r="L6" i="7"/>
  <c r="I8" i="7"/>
  <c r="J7" i="7"/>
  <c r="G24" i="2"/>
  <c r="G25" i="2"/>
  <c r="K12" i="2"/>
  <c r="L12" i="2" s="1"/>
  <c r="I17" i="2"/>
  <c r="D42" i="2"/>
  <c r="C40" i="2"/>
  <c r="C41" i="2"/>
  <c r="C42" i="2"/>
  <c r="C43" i="2"/>
  <c r="C33" i="2"/>
  <c r="E33" i="2" s="1"/>
  <c r="E34" i="2" s="1"/>
  <c r="C35" i="2"/>
  <c r="C36" i="2"/>
  <c r="C37" i="2"/>
  <c r="C38" i="2"/>
  <c r="C34" i="2"/>
  <c r="C39" i="2"/>
  <c r="I9" i="2"/>
  <c r="J9" i="2" s="1"/>
  <c r="D34" i="2"/>
  <c r="I18" i="2"/>
  <c r="D43" i="2"/>
  <c r="I16" i="2"/>
  <c r="D41" i="2"/>
  <c r="I15" i="2"/>
  <c r="D40" i="2"/>
  <c r="I14" i="2"/>
  <c r="D39" i="2"/>
  <c r="I13" i="2"/>
  <c r="D38" i="2"/>
  <c r="I12" i="2"/>
  <c r="D37" i="2"/>
  <c r="I11" i="2"/>
  <c r="D36" i="2"/>
  <c r="I10" i="2"/>
  <c r="D35" i="2"/>
  <c r="K9" i="2"/>
  <c r="L9" i="2" s="1"/>
  <c r="K15" i="2"/>
  <c r="L15" i="2" s="1"/>
  <c r="K11" i="2"/>
  <c r="L11" i="2" s="1"/>
  <c r="K18" i="2"/>
  <c r="L18" i="2" s="1"/>
  <c r="H21" i="2" s="1"/>
  <c r="K14" i="2"/>
  <c r="L14" i="2" s="1"/>
  <c r="K10" i="2"/>
  <c r="L10" i="2" s="1"/>
  <c r="K17" i="2"/>
  <c r="L17" i="2" s="1"/>
  <c r="K13" i="2"/>
  <c r="L13" i="2" s="1"/>
  <c r="K16" i="2"/>
  <c r="L16" i="2" s="1"/>
  <c r="N14" i="13" l="1"/>
  <c r="O13" i="13"/>
  <c r="M9" i="10"/>
  <c r="I9" i="10"/>
  <c r="J9" i="10"/>
  <c r="F10" i="10"/>
  <c r="L8" i="10"/>
  <c r="K8" i="10"/>
  <c r="N10" i="10"/>
  <c r="V8" i="7"/>
  <c r="W8" i="7" s="1"/>
  <c r="R6" i="7"/>
  <c r="P6" i="7"/>
  <c r="N7" i="7"/>
  <c r="T7" i="7"/>
  <c r="L7" i="7"/>
  <c r="I9" i="7"/>
  <c r="J8" i="7"/>
  <c r="J16" i="2"/>
  <c r="J10" i="2"/>
  <c r="J12" i="2"/>
  <c r="J14" i="2"/>
  <c r="J17" i="2"/>
  <c r="J13" i="2"/>
  <c r="E35" i="2"/>
  <c r="F34" i="2"/>
  <c r="G34" i="2" s="1"/>
  <c r="J15" i="2"/>
  <c r="J11" i="2"/>
  <c r="J18" i="2"/>
  <c r="G21" i="2" s="1"/>
  <c r="G22" i="2" s="1"/>
  <c r="H22" i="2"/>
  <c r="N15" i="13" l="1"/>
  <c r="O14" i="13"/>
  <c r="F11" i="10"/>
  <c r="L9" i="10"/>
  <c r="K9" i="10"/>
  <c r="N11" i="10"/>
  <c r="O11" i="10" s="1"/>
  <c r="O10" i="10"/>
  <c r="J10" i="10"/>
  <c r="M10" i="10"/>
  <c r="I10" i="10"/>
  <c r="V9" i="7"/>
  <c r="W9" i="7" s="1"/>
  <c r="R7" i="7"/>
  <c r="P7" i="7"/>
  <c r="N8" i="7"/>
  <c r="T8" i="7"/>
  <c r="L8" i="7"/>
  <c r="I10" i="7"/>
  <c r="J9" i="7"/>
  <c r="H34" i="2"/>
  <c r="E36" i="2"/>
  <c r="F35" i="2"/>
  <c r="G35" i="2" s="1"/>
  <c r="H35" i="2" s="1"/>
  <c r="N16" i="13" l="1"/>
  <c r="O15" i="13"/>
  <c r="F12" i="10"/>
  <c r="L10" i="10"/>
  <c r="K10" i="10"/>
  <c r="J11" i="10"/>
  <c r="M11" i="10"/>
  <c r="I11" i="10"/>
  <c r="N12" i="10"/>
  <c r="N13" i="10" s="1"/>
  <c r="V10" i="7"/>
  <c r="W10" i="7" s="1"/>
  <c r="R8" i="7"/>
  <c r="P8" i="7"/>
  <c r="N9" i="7"/>
  <c r="T9" i="7"/>
  <c r="L9" i="7"/>
  <c r="I11" i="7"/>
  <c r="J10" i="7"/>
  <c r="E37" i="2"/>
  <c r="F36" i="2"/>
  <c r="G36" i="2" s="1"/>
  <c r="O16" i="13" l="1"/>
  <c r="N17" i="13"/>
  <c r="O12" i="10"/>
  <c r="J12" i="10"/>
  <c r="I12" i="10"/>
  <c r="M12" i="10"/>
  <c r="K11" i="10"/>
  <c r="L11" i="10"/>
  <c r="F13" i="10"/>
  <c r="O13" i="10"/>
  <c r="V11" i="7"/>
  <c r="W11" i="7" s="1"/>
  <c r="R9" i="7"/>
  <c r="P9" i="7"/>
  <c r="N10" i="7"/>
  <c r="T10" i="7"/>
  <c r="L10" i="7"/>
  <c r="I12" i="7"/>
  <c r="J11" i="7"/>
  <c r="E38" i="2"/>
  <c r="F37" i="2"/>
  <c r="G37" i="2" s="1"/>
  <c r="H37" i="2" s="1"/>
  <c r="H36" i="2"/>
  <c r="N18" i="13" l="1"/>
  <c r="O17" i="13"/>
  <c r="L12" i="10"/>
  <c r="K12" i="10"/>
  <c r="F14" i="10"/>
  <c r="N14" i="10"/>
  <c r="N15" i="10" s="1"/>
  <c r="J13" i="10"/>
  <c r="M13" i="10"/>
  <c r="I13" i="10"/>
  <c r="V12" i="7"/>
  <c r="W12" i="7" s="1"/>
  <c r="R10" i="7"/>
  <c r="P10" i="7"/>
  <c r="N11" i="7"/>
  <c r="T11" i="7"/>
  <c r="L11" i="7"/>
  <c r="I13" i="7"/>
  <c r="J12" i="7"/>
  <c r="E39" i="2"/>
  <c r="F38" i="2"/>
  <c r="G38" i="2" s="1"/>
  <c r="N19" i="13" l="1"/>
  <c r="O18" i="13"/>
  <c r="O14" i="10"/>
  <c r="O15" i="10"/>
  <c r="F15" i="10"/>
  <c r="I14" i="10"/>
  <c r="M14" i="10"/>
  <c r="J14" i="10"/>
  <c r="L13" i="10"/>
  <c r="K13" i="10"/>
  <c r="V13" i="7"/>
  <c r="W13" i="7" s="1"/>
  <c r="R11" i="7"/>
  <c r="P11" i="7"/>
  <c r="N12" i="7"/>
  <c r="T12" i="7"/>
  <c r="L12" i="7"/>
  <c r="I14" i="7"/>
  <c r="J13" i="7"/>
  <c r="H38" i="2"/>
  <c r="E40" i="2"/>
  <c r="F39" i="2"/>
  <c r="G39" i="2" s="1"/>
  <c r="H39" i="2" s="1"/>
  <c r="N20" i="13" l="1"/>
  <c r="O19" i="13"/>
  <c r="K14" i="10"/>
  <c r="L14" i="10"/>
  <c r="F16" i="10"/>
  <c r="M15" i="10"/>
  <c r="I15" i="10"/>
  <c r="J15" i="10"/>
  <c r="N16" i="10"/>
  <c r="N17" i="10" s="1"/>
  <c r="K14" i="7"/>
  <c r="O14" i="7" s="1"/>
  <c r="Q14" i="7" s="1"/>
  <c r="V14" i="7"/>
  <c r="W14" i="7" s="1"/>
  <c r="R12" i="7"/>
  <c r="P12" i="7"/>
  <c r="N13" i="7"/>
  <c r="T13" i="7"/>
  <c r="L13" i="7"/>
  <c r="I15" i="7"/>
  <c r="J14" i="7"/>
  <c r="E41" i="2"/>
  <c r="F40" i="2"/>
  <c r="G40" i="2" s="1"/>
  <c r="N21" i="13" l="1"/>
  <c r="O20" i="13"/>
  <c r="M16" i="10"/>
  <c r="I16" i="10"/>
  <c r="J16" i="10"/>
  <c r="K15" i="10"/>
  <c r="L15" i="10"/>
  <c r="O16" i="10"/>
  <c r="O17" i="10"/>
  <c r="F17" i="10"/>
  <c r="M14" i="7"/>
  <c r="U14" i="7"/>
  <c r="K15" i="7"/>
  <c r="U15" i="7" s="1"/>
  <c r="V15" i="7"/>
  <c r="W15" i="7" s="1"/>
  <c r="R13" i="7"/>
  <c r="P13" i="7"/>
  <c r="N14" i="7"/>
  <c r="T14" i="7"/>
  <c r="L14" i="7"/>
  <c r="I16" i="7"/>
  <c r="J15" i="7"/>
  <c r="H40" i="2"/>
  <c r="E42" i="2"/>
  <c r="F41" i="2"/>
  <c r="G41" i="2" s="1"/>
  <c r="N22" i="13" l="1"/>
  <c r="O21" i="13"/>
  <c r="K16" i="10"/>
  <c r="L16" i="10"/>
  <c r="F18" i="10"/>
  <c r="M17" i="10"/>
  <c r="I17" i="10"/>
  <c r="J17" i="10"/>
  <c r="N18" i="10"/>
  <c r="N19" i="10" s="1"/>
  <c r="O15" i="7"/>
  <c r="Q15" i="7" s="1"/>
  <c r="M15" i="7"/>
  <c r="K16" i="7"/>
  <c r="U16" i="7" s="1"/>
  <c r="V16" i="7"/>
  <c r="W16" i="7" s="1"/>
  <c r="R14" i="7"/>
  <c r="P14" i="7"/>
  <c r="N15" i="7"/>
  <c r="T15" i="7"/>
  <c r="L15" i="7"/>
  <c r="I17" i="7"/>
  <c r="J16" i="7"/>
  <c r="E43" i="2"/>
  <c r="F43" i="2" s="1"/>
  <c r="G43" i="2" s="1"/>
  <c r="F42" i="2"/>
  <c r="G42" i="2" s="1"/>
  <c r="H41" i="2"/>
  <c r="N23" i="13" l="1"/>
  <c r="O22" i="13"/>
  <c r="O19" i="10"/>
  <c r="F19" i="10"/>
  <c r="N20" i="10"/>
  <c r="M18" i="10"/>
  <c r="I18" i="10"/>
  <c r="J18" i="10"/>
  <c r="L17" i="10"/>
  <c r="K17" i="10"/>
  <c r="O18" i="10"/>
  <c r="S15" i="7"/>
  <c r="O16" i="7"/>
  <c r="Q16" i="7" s="1"/>
  <c r="M16" i="7"/>
  <c r="K17" i="7"/>
  <c r="O17" i="7" s="1"/>
  <c r="V17" i="7"/>
  <c r="W17" i="7" s="1"/>
  <c r="R15" i="7"/>
  <c r="P15" i="7"/>
  <c r="N16" i="7"/>
  <c r="T16" i="7"/>
  <c r="L16" i="7"/>
  <c r="I18" i="7"/>
  <c r="J17" i="7"/>
  <c r="H43" i="2"/>
  <c r="F46" i="2" s="1"/>
  <c r="F47" i="2" s="1"/>
  <c r="F49" i="2" s="1"/>
  <c r="H42" i="2"/>
  <c r="F50" i="2"/>
  <c r="N24" i="13" l="1"/>
  <c r="O23" i="13"/>
  <c r="F20" i="10"/>
  <c r="N21" i="10"/>
  <c r="O20" i="10"/>
  <c r="K18" i="10"/>
  <c r="L18" i="10"/>
  <c r="M19" i="10"/>
  <c r="I19" i="10"/>
  <c r="J19" i="10"/>
  <c r="S16" i="7"/>
  <c r="M17" i="7"/>
  <c r="U17" i="7"/>
  <c r="K18" i="7"/>
  <c r="U18" i="7" s="1"/>
  <c r="V18" i="7"/>
  <c r="W18" i="7" s="1"/>
  <c r="S17" i="7"/>
  <c r="Q17" i="7"/>
  <c r="R16" i="7"/>
  <c r="P16" i="7"/>
  <c r="N17" i="7"/>
  <c r="T17" i="7"/>
  <c r="O18" i="7"/>
  <c r="L17" i="7"/>
  <c r="I19" i="7"/>
  <c r="J18" i="7"/>
  <c r="O24" i="13" l="1"/>
  <c r="N25" i="13"/>
  <c r="K19" i="10"/>
  <c r="L19" i="10"/>
  <c r="F21" i="10"/>
  <c r="N22" i="10"/>
  <c r="O21" i="10"/>
  <c r="J20" i="10"/>
  <c r="M20" i="10"/>
  <c r="I20" i="10"/>
  <c r="M18" i="7"/>
  <c r="K19" i="7"/>
  <c r="O19" i="7" s="1"/>
  <c r="V19" i="7"/>
  <c r="W19" i="7" s="1"/>
  <c r="S18" i="7"/>
  <c r="Q18" i="7"/>
  <c r="R17" i="7"/>
  <c r="P17" i="7"/>
  <c r="N18" i="7"/>
  <c r="T18" i="7"/>
  <c r="L18" i="7"/>
  <c r="I20" i="7"/>
  <c r="J19" i="7"/>
  <c r="N26" i="13" l="1"/>
  <c r="O25" i="13"/>
  <c r="F22" i="10"/>
  <c r="O22" i="10"/>
  <c r="L20" i="10"/>
  <c r="K20" i="10"/>
  <c r="J21" i="10"/>
  <c r="M21" i="10"/>
  <c r="I21" i="10"/>
  <c r="M19" i="7"/>
  <c r="U19" i="7"/>
  <c r="K20" i="7"/>
  <c r="U20" i="7" s="1"/>
  <c r="V20" i="7"/>
  <c r="W20" i="7" s="1"/>
  <c r="S19" i="7"/>
  <c r="Q19" i="7"/>
  <c r="R18" i="7"/>
  <c r="P18" i="7"/>
  <c r="N19" i="7"/>
  <c r="T19" i="7"/>
  <c r="L19" i="7"/>
  <c r="I21" i="7"/>
  <c r="J20" i="7"/>
  <c r="N27" i="13" l="1"/>
  <c r="O26" i="13"/>
  <c r="J22" i="10"/>
  <c r="M22" i="10"/>
  <c r="I22" i="10"/>
  <c r="L21" i="10"/>
  <c r="K21" i="10"/>
  <c r="F23" i="10"/>
  <c r="N23" i="10"/>
  <c r="N24" i="10" s="1"/>
  <c r="M20" i="7"/>
  <c r="K21" i="7"/>
  <c r="O21" i="7" s="1"/>
  <c r="O20" i="7"/>
  <c r="Q20" i="7" s="1"/>
  <c r="V21" i="7"/>
  <c r="W21" i="7" s="1"/>
  <c r="R19" i="7"/>
  <c r="P19" i="7"/>
  <c r="N20" i="7"/>
  <c r="T20" i="7"/>
  <c r="L20" i="7"/>
  <c r="I22" i="7"/>
  <c r="J21" i="7"/>
  <c r="N28" i="13" l="1"/>
  <c r="O27" i="13"/>
  <c r="O23" i="10"/>
  <c r="O24" i="10"/>
  <c r="F24" i="10"/>
  <c r="J23" i="10"/>
  <c r="M23" i="10"/>
  <c r="I23" i="10"/>
  <c r="L22" i="10"/>
  <c r="K22" i="10"/>
  <c r="U21" i="7"/>
  <c r="S20" i="7"/>
  <c r="M21" i="7"/>
  <c r="K22" i="7"/>
  <c r="O22" i="7" s="1"/>
  <c r="V22" i="7"/>
  <c r="W22" i="7" s="1"/>
  <c r="S21" i="7"/>
  <c r="Q21" i="7"/>
  <c r="R20" i="7"/>
  <c r="P20" i="7"/>
  <c r="N21" i="7"/>
  <c r="T21" i="7"/>
  <c r="L21" i="7"/>
  <c r="I23" i="7"/>
  <c r="J22" i="7"/>
  <c r="N29" i="13" l="1"/>
  <c r="O28" i="13"/>
  <c r="L23" i="10"/>
  <c r="K23" i="10"/>
  <c r="F25" i="10"/>
  <c r="M24" i="10"/>
  <c r="I24" i="10"/>
  <c r="J24" i="10"/>
  <c r="N25" i="10"/>
  <c r="N26" i="10" s="1"/>
  <c r="U22" i="7"/>
  <c r="K23" i="7"/>
  <c r="O23" i="7" s="1"/>
  <c r="M22" i="7"/>
  <c r="V23" i="7"/>
  <c r="W23" i="7" s="1"/>
  <c r="S22" i="7"/>
  <c r="Q22" i="7"/>
  <c r="R21" i="7"/>
  <c r="P21" i="7"/>
  <c r="N22" i="7"/>
  <c r="T22" i="7"/>
  <c r="L22" i="7"/>
  <c r="I24" i="7"/>
  <c r="J23" i="7"/>
  <c r="O29" i="13" l="1"/>
  <c r="N30" i="13"/>
  <c r="K24" i="10"/>
  <c r="L24" i="10"/>
  <c r="O25" i="10"/>
  <c r="F26" i="10"/>
  <c r="O26" i="10"/>
  <c r="N27" i="10"/>
  <c r="J25" i="10"/>
  <c r="M25" i="10"/>
  <c r="I25" i="10"/>
  <c r="M23" i="7"/>
  <c r="U23" i="7"/>
  <c r="K24" i="7"/>
  <c r="O24" i="7" s="1"/>
  <c r="V24" i="7"/>
  <c r="W24" i="7" s="1"/>
  <c r="S23" i="7"/>
  <c r="Q23" i="7"/>
  <c r="R22" i="7"/>
  <c r="P22" i="7"/>
  <c r="N23" i="7"/>
  <c r="T23" i="7"/>
  <c r="L23" i="7"/>
  <c r="I25" i="7"/>
  <c r="J24" i="7"/>
  <c r="N31" i="13" l="1"/>
  <c r="O30" i="13"/>
  <c r="L25" i="10"/>
  <c r="K25" i="10"/>
  <c r="J26" i="10"/>
  <c r="M26" i="10"/>
  <c r="I26" i="10"/>
  <c r="O27" i="10"/>
  <c r="F27" i="10"/>
  <c r="U24" i="7"/>
  <c r="M24" i="7"/>
  <c r="K25" i="7"/>
  <c r="O25" i="7" s="1"/>
  <c r="V25" i="7"/>
  <c r="W25" i="7" s="1"/>
  <c r="S24" i="7"/>
  <c r="Q24" i="7"/>
  <c r="R23" i="7"/>
  <c r="P23" i="7"/>
  <c r="N24" i="7"/>
  <c r="T24" i="7"/>
  <c r="L24" i="7"/>
  <c r="I26" i="7"/>
  <c r="J25" i="7"/>
  <c r="N32" i="13" l="1"/>
  <c r="O31" i="13"/>
  <c r="F28" i="10"/>
  <c r="J27" i="10"/>
  <c r="M27" i="10"/>
  <c r="I27" i="10"/>
  <c r="N28" i="10"/>
  <c r="N29" i="10" s="1"/>
  <c r="L26" i="10"/>
  <c r="K26" i="10"/>
  <c r="M25" i="7"/>
  <c r="U25" i="7"/>
  <c r="K26" i="7"/>
  <c r="O26" i="7" s="1"/>
  <c r="V26" i="7"/>
  <c r="W26" i="7" s="1"/>
  <c r="S25" i="7"/>
  <c r="Q25" i="7"/>
  <c r="R24" i="7"/>
  <c r="P24" i="7"/>
  <c r="N25" i="7"/>
  <c r="T25" i="7"/>
  <c r="L25" i="7"/>
  <c r="I27" i="7"/>
  <c r="J26" i="7"/>
  <c r="N33" i="13" l="1"/>
  <c r="O32" i="13"/>
  <c r="M28" i="10"/>
  <c r="I28" i="10"/>
  <c r="J28" i="10"/>
  <c r="O29" i="10"/>
  <c r="N30" i="10"/>
  <c r="F29" i="10"/>
  <c r="K27" i="10"/>
  <c r="L27" i="10"/>
  <c r="O28" i="10"/>
  <c r="M26" i="7"/>
  <c r="U26" i="7"/>
  <c r="K27" i="7"/>
  <c r="O27" i="7" s="1"/>
  <c r="V27" i="7"/>
  <c r="W27" i="7" s="1"/>
  <c r="S26" i="7"/>
  <c r="Q26" i="7"/>
  <c r="R25" i="7"/>
  <c r="P25" i="7"/>
  <c r="N26" i="7"/>
  <c r="T26" i="7"/>
  <c r="L26" i="7"/>
  <c r="I28" i="7"/>
  <c r="J27" i="7"/>
  <c r="N34" i="13" l="1"/>
  <c r="O33" i="13"/>
  <c r="K28" i="10"/>
  <c r="L28" i="10"/>
  <c r="J29" i="10"/>
  <c r="M29" i="10"/>
  <c r="I29" i="10"/>
  <c r="F30" i="10"/>
  <c r="O30" i="10"/>
  <c r="M27" i="7"/>
  <c r="U27" i="7"/>
  <c r="K28" i="7"/>
  <c r="O28" i="7" s="1"/>
  <c r="V28" i="7"/>
  <c r="W28" i="7" s="1"/>
  <c r="S27" i="7"/>
  <c r="Q27" i="7"/>
  <c r="R26" i="7"/>
  <c r="P26" i="7"/>
  <c r="N27" i="7"/>
  <c r="T27" i="7"/>
  <c r="L27" i="7"/>
  <c r="I29" i="7"/>
  <c r="J28" i="7"/>
  <c r="N35" i="13" l="1"/>
  <c r="O34" i="13"/>
  <c r="L29" i="10"/>
  <c r="K29" i="10"/>
  <c r="J30" i="10"/>
  <c r="M30" i="10"/>
  <c r="I30" i="10"/>
  <c r="F31" i="10"/>
  <c r="N31" i="10"/>
  <c r="M28" i="7"/>
  <c r="U28" i="7"/>
  <c r="K29" i="7"/>
  <c r="U29" i="7" s="1"/>
  <c r="V29" i="7"/>
  <c r="W29" i="7" s="1"/>
  <c r="S28" i="7"/>
  <c r="Q28" i="7"/>
  <c r="R27" i="7"/>
  <c r="P27" i="7"/>
  <c r="N28" i="7"/>
  <c r="T28" i="7"/>
  <c r="L28" i="7"/>
  <c r="I30" i="7"/>
  <c r="J29" i="7"/>
  <c r="N36" i="13" l="1"/>
  <c r="O35" i="13"/>
  <c r="N32" i="10"/>
  <c r="O32" i="10" s="1"/>
  <c r="O31" i="10"/>
  <c r="M31" i="10"/>
  <c r="I31" i="10"/>
  <c r="J31" i="10"/>
  <c r="F32" i="10"/>
  <c r="L30" i="10"/>
  <c r="K30" i="10"/>
  <c r="M29" i="7"/>
  <c r="O29" i="7"/>
  <c r="S29" i="7" s="1"/>
  <c r="K30" i="7"/>
  <c r="O30" i="7" s="1"/>
  <c r="V30" i="7"/>
  <c r="W30" i="7" s="1"/>
  <c r="R28" i="7"/>
  <c r="P28" i="7"/>
  <c r="N29" i="7"/>
  <c r="T29" i="7"/>
  <c r="L29" i="7"/>
  <c r="I31" i="7"/>
  <c r="J30" i="7"/>
  <c r="N37" i="13" l="1"/>
  <c r="O36" i="13"/>
  <c r="F33" i="10"/>
  <c r="M32" i="10"/>
  <c r="I32" i="10"/>
  <c r="J32" i="10"/>
  <c r="K31" i="10"/>
  <c r="L31" i="10"/>
  <c r="N33" i="10"/>
  <c r="N34" i="10" s="1"/>
  <c r="Q29" i="7"/>
  <c r="M30" i="7"/>
  <c r="U30" i="7"/>
  <c r="K31" i="7"/>
  <c r="U31" i="7" s="1"/>
  <c r="V31" i="7"/>
  <c r="W31" i="7" s="1"/>
  <c r="S30" i="7"/>
  <c r="Q30" i="7"/>
  <c r="R29" i="7"/>
  <c r="P29" i="7"/>
  <c r="N30" i="7"/>
  <c r="T30" i="7"/>
  <c r="L30" i="7"/>
  <c r="I32" i="7"/>
  <c r="J31" i="7"/>
  <c r="N38" i="13" l="1"/>
  <c r="O37" i="13"/>
  <c r="O33" i="10"/>
  <c r="J33" i="10"/>
  <c r="I33" i="10"/>
  <c r="M33" i="10"/>
  <c r="K32" i="10"/>
  <c r="L32" i="10"/>
  <c r="N35" i="10"/>
  <c r="F34" i="10"/>
  <c r="O34" i="10"/>
  <c r="M31" i="7"/>
  <c r="K32" i="7"/>
  <c r="U32" i="7" s="1"/>
  <c r="O31" i="7"/>
  <c r="S31" i="7" s="1"/>
  <c r="V32" i="7"/>
  <c r="W32" i="7" s="1"/>
  <c r="R30" i="7"/>
  <c r="P30" i="7"/>
  <c r="N31" i="7"/>
  <c r="T31" i="7"/>
  <c r="L31" i="7"/>
  <c r="I33" i="7"/>
  <c r="J32" i="7"/>
  <c r="N39" i="13" l="1"/>
  <c r="O38" i="13"/>
  <c r="J34" i="10"/>
  <c r="M34" i="10"/>
  <c r="I34" i="10"/>
  <c r="L33" i="10"/>
  <c r="K33" i="10"/>
  <c r="N36" i="10"/>
  <c r="O35" i="10"/>
  <c r="F35" i="10"/>
  <c r="O32" i="7"/>
  <c r="S32" i="7" s="1"/>
  <c r="M32" i="7"/>
  <c r="K33" i="7"/>
  <c r="O33" i="7" s="1"/>
  <c r="Q31" i="7"/>
  <c r="V33" i="7"/>
  <c r="W33" i="7" s="1"/>
  <c r="R31" i="7"/>
  <c r="P31" i="7"/>
  <c r="N32" i="7"/>
  <c r="T32" i="7"/>
  <c r="L32" i="7"/>
  <c r="I34" i="7"/>
  <c r="J33" i="7"/>
  <c r="N40" i="13" l="1"/>
  <c r="O39" i="13"/>
  <c r="L34" i="10"/>
  <c r="K34" i="10"/>
  <c r="O36" i="10"/>
  <c r="F36" i="10"/>
  <c r="M35" i="10"/>
  <c r="I35" i="10"/>
  <c r="J35" i="10"/>
  <c r="M33" i="7"/>
  <c r="U33" i="7"/>
  <c r="Q32" i="7"/>
  <c r="K34" i="7"/>
  <c r="U34" i="7" s="1"/>
  <c r="V34" i="7"/>
  <c r="W34" i="7" s="1"/>
  <c r="S33" i="7"/>
  <c r="Q33" i="7"/>
  <c r="R32" i="7"/>
  <c r="P32" i="7"/>
  <c r="N33" i="7"/>
  <c r="T33" i="7"/>
  <c r="L33" i="7"/>
  <c r="I35" i="7"/>
  <c r="J34" i="7"/>
  <c r="N41" i="13" l="1"/>
  <c r="O40" i="13"/>
  <c r="M36" i="10"/>
  <c r="I36" i="10"/>
  <c r="J36" i="10"/>
  <c r="K35" i="10"/>
  <c r="L35" i="10"/>
  <c r="F37" i="10"/>
  <c r="N37" i="10"/>
  <c r="N38" i="10" s="1"/>
  <c r="O34" i="7"/>
  <c r="Q34" i="7" s="1"/>
  <c r="M34" i="7"/>
  <c r="K35" i="7"/>
  <c r="O35" i="7" s="1"/>
  <c r="V35" i="7"/>
  <c r="W35" i="7" s="1"/>
  <c r="R33" i="7"/>
  <c r="P33" i="7"/>
  <c r="N34" i="7"/>
  <c r="T34" i="7"/>
  <c r="L34" i="7"/>
  <c r="I36" i="7"/>
  <c r="J35" i="7"/>
  <c r="N42" i="13" l="1"/>
  <c r="O41" i="13"/>
  <c r="O37" i="10"/>
  <c r="K36" i="10"/>
  <c r="L36" i="10"/>
  <c r="M37" i="10"/>
  <c r="J37" i="10"/>
  <c r="I37" i="10"/>
  <c r="N39" i="10"/>
  <c r="F38" i="10"/>
  <c r="O38" i="10"/>
  <c r="S34" i="7"/>
  <c r="M35" i="7"/>
  <c r="U35" i="7"/>
  <c r="K36" i="7"/>
  <c r="O36" i="7" s="1"/>
  <c r="V36" i="7"/>
  <c r="W36" i="7" s="1"/>
  <c r="S35" i="7"/>
  <c r="Q35" i="7"/>
  <c r="R34" i="7"/>
  <c r="P34" i="7"/>
  <c r="N35" i="7"/>
  <c r="T35" i="7"/>
  <c r="L35" i="7"/>
  <c r="I37" i="7"/>
  <c r="J36" i="7"/>
  <c r="N43" i="13" l="1"/>
  <c r="O42" i="13"/>
  <c r="J38" i="10"/>
  <c r="M38" i="10"/>
  <c r="I38" i="10"/>
  <c r="L37" i="10"/>
  <c r="K37" i="10"/>
  <c r="O39" i="10"/>
  <c r="F39" i="10"/>
  <c r="M36" i="7"/>
  <c r="U36" i="7"/>
  <c r="K37" i="7"/>
  <c r="U37" i="7" s="1"/>
  <c r="V37" i="7"/>
  <c r="W37" i="7" s="1"/>
  <c r="S36" i="7"/>
  <c r="Q36" i="7"/>
  <c r="R35" i="7"/>
  <c r="P35" i="7"/>
  <c r="N36" i="7"/>
  <c r="T36" i="7"/>
  <c r="L36" i="7"/>
  <c r="I38" i="7"/>
  <c r="J37" i="7"/>
  <c r="N44" i="13" l="1"/>
  <c r="O43" i="13"/>
  <c r="J39" i="10"/>
  <c r="M39" i="10"/>
  <c r="I39" i="10"/>
  <c r="F40" i="10"/>
  <c r="L38" i="10"/>
  <c r="K38" i="10"/>
  <c r="N40" i="10"/>
  <c r="N41" i="10" s="1"/>
  <c r="O37" i="7"/>
  <c r="S37" i="7" s="1"/>
  <c r="M37" i="7"/>
  <c r="K38" i="7"/>
  <c r="U38" i="7" s="1"/>
  <c r="V38" i="7"/>
  <c r="W38" i="7" s="1"/>
  <c r="R36" i="7"/>
  <c r="P36" i="7"/>
  <c r="N37" i="7"/>
  <c r="T37" i="7"/>
  <c r="L37" i="7"/>
  <c r="I39" i="7"/>
  <c r="J38" i="7"/>
  <c r="N45" i="13" l="1"/>
  <c r="O44" i="13"/>
  <c r="O40" i="10"/>
  <c r="M40" i="10"/>
  <c r="I40" i="10"/>
  <c r="J40" i="10"/>
  <c r="O41" i="10"/>
  <c r="F41" i="10"/>
  <c r="K39" i="10"/>
  <c r="L39" i="10"/>
  <c r="Q37" i="7"/>
  <c r="M38" i="7"/>
  <c r="O38" i="7"/>
  <c r="Q38" i="7" s="1"/>
  <c r="K39" i="7"/>
  <c r="U39" i="7" s="1"/>
  <c r="V39" i="7"/>
  <c r="W39" i="7" s="1"/>
  <c r="R37" i="7"/>
  <c r="P37" i="7"/>
  <c r="N38" i="7"/>
  <c r="T38" i="7"/>
  <c r="L38" i="7"/>
  <c r="I40" i="7"/>
  <c r="J39" i="7"/>
  <c r="N46" i="13" l="1"/>
  <c r="O45" i="13"/>
  <c r="F42" i="10"/>
  <c r="K40" i="10"/>
  <c r="L40" i="10"/>
  <c r="J41" i="10"/>
  <c r="M41" i="10"/>
  <c r="I41" i="10"/>
  <c r="N42" i="10"/>
  <c r="N43" i="10" s="1"/>
  <c r="M39" i="7"/>
  <c r="S38" i="7"/>
  <c r="O39" i="7"/>
  <c r="S39" i="7" s="1"/>
  <c r="K40" i="7"/>
  <c r="U40" i="7" s="1"/>
  <c r="V40" i="7"/>
  <c r="W40" i="7" s="1"/>
  <c r="R38" i="7"/>
  <c r="P38" i="7"/>
  <c r="N39" i="7"/>
  <c r="T39" i="7"/>
  <c r="L39" i="7"/>
  <c r="I41" i="7"/>
  <c r="J40" i="7"/>
  <c r="N47" i="13" l="1"/>
  <c r="O46" i="13"/>
  <c r="K41" i="10"/>
  <c r="L41" i="10"/>
  <c r="O42" i="10"/>
  <c r="J42" i="10"/>
  <c r="M42" i="10"/>
  <c r="I42" i="10"/>
  <c r="O43" i="10"/>
  <c r="F43" i="10"/>
  <c r="N44" i="10"/>
  <c r="O40" i="7"/>
  <c r="Q40" i="7" s="1"/>
  <c r="M40" i="7"/>
  <c r="Q39" i="7"/>
  <c r="K41" i="7"/>
  <c r="U41" i="7" s="1"/>
  <c r="V41" i="7"/>
  <c r="W41" i="7" s="1"/>
  <c r="R39" i="7"/>
  <c r="P39" i="7"/>
  <c r="N40" i="7"/>
  <c r="T40" i="7"/>
  <c r="L40" i="7"/>
  <c r="I42" i="7"/>
  <c r="J41" i="7"/>
  <c r="O47" i="13" l="1"/>
  <c r="M43" i="10"/>
  <c r="I43" i="10"/>
  <c r="J43" i="10"/>
  <c r="O44" i="10"/>
  <c r="F44" i="10"/>
  <c r="L42" i="10"/>
  <c r="K42" i="10"/>
  <c r="S40" i="7"/>
  <c r="O41" i="7"/>
  <c r="Q41" i="7" s="1"/>
  <c r="M41" i="7"/>
  <c r="K42" i="7"/>
  <c r="O42" i="7" s="1"/>
  <c r="V42" i="7"/>
  <c r="W42" i="7" s="1"/>
  <c r="S41" i="7"/>
  <c r="R40" i="7"/>
  <c r="P40" i="7"/>
  <c r="N41" i="7"/>
  <c r="T41" i="7"/>
  <c r="L41" i="7"/>
  <c r="I43" i="7"/>
  <c r="J42" i="7"/>
  <c r="X29" i="13" l="1"/>
  <c r="Y29" i="13" s="1"/>
  <c r="P3" i="13"/>
  <c r="K43" i="10"/>
  <c r="L43" i="10"/>
  <c r="M44" i="10"/>
  <c r="I44" i="10"/>
  <c r="J44" i="10"/>
  <c r="F45" i="10"/>
  <c r="N45" i="10"/>
  <c r="N46" i="10" s="1"/>
  <c r="M42" i="7"/>
  <c r="U42" i="7"/>
  <c r="K43" i="7"/>
  <c r="U43" i="7" s="1"/>
  <c r="V43" i="7"/>
  <c r="W43" i="7" s="1"/>
  <c r="S42" i="7"/>
  <c r="Q42" i="7"/>
  <c r="R41" i="7"/>
  <c r="P41" i="7"/>
  <c r="N42" i="7"/>
  <c r="T42" i="7"/>
  <c r="L42" i="7"/>
  <c r="I44" i="7"/>
  <c r="J43" i="7"/>
  <c r="M45" i="10" l="1"/>
  <c r="J45" i="10"/>
  <c r="I45" i="10"/>
  <c r="F46" i="10"/>
  <c r="O46" i="10"/>
  <c r="K44" i="10"/>
  <c r="L44" i="10"/>
  <c r="O45" i="10"/>
  <c r="O43" i="7"/>
  <c r="Q43" i="7" s="1"/>
  <c r="M43" i="7"/>
  <c r="K44" i="7"/>
  <c r="U44" i="7" s="1"/>
  <c r="V44" i="7"/>
  <c r="W44" i="7" s="1"/>
  <c r="R42" i="7"/>
  <c r="P42" i="7"/>
  <c r="N43" i="7"/>
  <c r="T43" i="7"/>
  <c r="L43" i="7"/>
  <c r="I45" i="7"/>
  <c r="J44" i="7"/>
  <c r="L45" i="10" l="1"/>
  <c r="K45" i="10"/>
  <c r="J46" i="10"/>
  <c r="M46" i="10"/>
  <c r="I46" i="10"/>
  <c r="F47" i="10"/>
  <c r="N47" i="10"/>
  <c r="N48" i="10" s="1"/>
  <c r="S43" i="7"/>
  <c r="M44" i="7"/>
  <c r="O44" i="7"/>
  <c r="S44" i="7" s="1"/>
  <c r="K45" i="7"/>
  <c r="U45" i="7" s="1"/>
  <c r="V45" i="7"/>
  <c r="W45" i="7" s="1"/>
  <c r="R43" i="7"/>
  <c r="P43" i="7"/>
  <c r="N44" i="7"/>
  <c r="T44" i="7"/>
  <c r="L44" i="7"/>
  <c r="I46" i="7"/>
  <c r="J45" i="7"/>
  <c r="M47" i="10" l="1"/>
  <c r="I47" i="10"/>
  <c r="J47" i="10"/>
  <c r="O48" i="10"/>
  <c r="N49" i="10"/>
  <c r="F48" i="10"/>
  <c r="O47" i="10"/>
  <c r="L46" i="10"/>
  <c r="K46" i="10"/>
  <c r="Q44" i="7"/>
  <c r="O45" i="7"/>
  <c r="S45" i="7" s="1"/>
  <c r="M45" i="7"/>
  <c r="K46" i="7"/>
  <c r="U46" i="7" s="1"/>
  <c r="V46" i="7"/>
  <c r="W46" i="7" s="1"/>
  <c r="R44" i="7"/>
  <c r="P44" i="7"/>
  <c r="N45" i="7"/>
  <c r="T45" i="7"/>
  <c r="L45" i="7"/>
  <c r="I47" i="7"/>
  <c r="J46" i="7"/>
  <c r="K47" i="10" l="1"/>
  <c r="L47" i="10"/>
  <c r="M48" i="10"/>
  <c r="I48" i="10"/>
  <c r="J48" i="10"/>
  <c r="O49" i="10"/>
  <c r="F49" i="10"/>
  <c r="Q45" i="7"/>
  <c r="O46" i="7"/>
  <c r="Q46" i="7" s="1"/>
  <c r="M46" i="7"/>
  <c r="K47" i="7"/>
  <c r="U47" i="7" s="1"/>
  <c r="V47" i="7"/>
  <c r="W47" i="7" s="1"/>
  <c r="R45" i="7"/>
  <c r="P45" i="7"/>
  <c r="N46" i="7"/>
  <c r="T46" i="7"/>
  <c r="L46" i="7"/>
  <c r="I48" i="7"/>
  <c r="J47" i="7"/>
  <c r="J49" i="10" l="1"/>
  <c r="M49" i="10"/>
  <c r="I49" i="10"/>
  <c r="F50" i="10"/>
  <c r="K48" i="10"/>
  <c r="L48" i="10"/>
  <c r="N50" i="10"/>
  <c r="N51" i="10" s="1"/>
  <c r="S46" i="7"/>
  <c r="O47" i="7"/>
  <c r="Q47" i="7" s="1"/>
  <c r="M47" i="7"/>
  <c r="K48" i="7"/>
  <c r="O48" i="7" s="1"/>
  <c r="V48" i="7"/>
  <c r="W48" i="7" s="1"/>
  <c r="R46" i="7"/>
  <c r="P46" i="7"/>
  <c r="N47" i="7"/>
  <c r="T47" i="7"/>
  <c r="L47" i="7"/>
  <c r="I49" i="7"/>
  <c r="J48" i="7"/>
  <c r="N52" i="10" l="1"/>
  <c r="O50" i="10"/>
  <c r="J50" i="10"/>
  <c r="M50" i="10"/>
  <c r="I50" i="10"/>
  <c r="O51" i="10"/>
  <c r="F51" i="10"/>
  <c r="K49" i="10"/>
  <c r="L49" i="10"/>
  <c r="S47" i="7"/>
  <c r="U48" i="7"/>
  <c r="K49" i="7"/>
  <c r="U49" i="7" s="1"/>
  <c r="M48" i="7"/>
  <c r="V49" i="7"/>
  <c r="W49" i="7" s="1"/>
  <c r="S48" i="7"/>
  <c r="Q48" i="7"/>
  <c r="R47" i="7"/>
  <c r="P47" i="7"/>
  <c r="N48" i="7"/>
  <c r="T48" i="7"/>
  <c r="L48" i="7"/>
  <c r="I50" i="7"/>
  <c r="J49" i="7"/>
  <c r="O52" i="10" l="1"/>
  <c r="N53" i="10"/>
  <c r="F52" i="10"/>
  <c r="L50" i="10"/>
  <c r="K50" i="10"/>
  <c r="M51" i="10"/>
  <c r="I51" i="10"/>
  <c r="J51" i="10"/>
  <c r="O49" i="7"/>
  <c r="Q49" i="7" s="1"/>
  <c r="M49" i="7"/>
  <c r="K50" i="7"/>
  <c r="U50" i="7" s="1"/>
  <c r="V50" i="7"/>
  <c r="W50" i="7" s="1"/>
  <c r="R48" i="7"/>
  <c r="P48" i="7"/>
  <c r="N49" i="7"/>
  <c r="T49" i="7"/>
  <c r="L49" i="7"/>
  <c r="I51" i="7"/>
  <c r="J50" i="7"/>
  <c r="K51" i="10" l="1"/>
  <c r="L51" i="10"/>
  <c r="M52" i="10"/>
  <c r="I52" i="10"/>
  <c r="J52" i="10"/>
  <c r="O53" i="10"/>
  <c r="F53" i="10"/>
  <c r="S49" i="7"/>
  <c r="M50" i="7"/>
  <c r="O50" i="7"/>
  <c r="Q50" i="7" s="1"/>
  <c r="K51" i="7"/>
  <c r="U51" i="7" s="1"/>
  <c r="V51" i="7"/>
  <c r="W51" i="7" s="1"/>
  <c r="R49" i="7"/>
  <c r="P49" i="7"/>
  <c r="N50" i="7"/>
  <c r="T50" i="7"/>
  <c r="L50" i="7"/>
  <c r="I52" i="7"/>
  <c r="J51" i="7"/>
  <c r="J53" i="10" l="1"/>
  <c r="M53" i="10"/>
  <c r="I53" i="10"/>
  <c r="K52" i="10"/>
  <c r="L52" i="10"/>
  <c r="F54" i="10"/>
  <c r="N54" i="10"/>
  <c r="N55" i="10" s="1"/>
  <c r="S50" i="7"/>
  <c r="O51" i="7"/>
  <c r="Q51" i="7" s="1"/>
  <c r="M51" i="7"/>
  <c r="K52" i="7"/>
  <c r="U52" i="7" s="1"/>
  <c r="V52" i="7"/>
  <c r="W52" i="7" s="1"/>
  <c r="S51" i="7"/>
  <c r="R50" i="7"/>
  <c r="P50" i="7"/>
  <c r="N51" i="7"/>
  <c r="T51" i="7"/>
  <c r="L51" i="7"/>
  <c r="I53" i="7"/>
  <c r="J52" i="7"/>
  <c r="F55" i="10" l="1"/>
  <c r="O55" i="10"/>
  <c r="J54" i="10"/>
  <c r="M54" i="10"/>
  <c r="I54" i="10"/>
  <c r="O54" i="10"/>
  <c r="L53" i="10"/>
  <c r="K53" i="10"/>
  <c r="O52" i="7"/>
  <c r="Q52" i="7" s="1"/>
  <c r="M52" i="7"/>
  <c r="K53" i="7"/>
  <c r="U53" i="7" s="1"/>
  <c r="V53" i="7"/>
  <c r="W53" i="7" s="1"/>
  <c r="R51" i="7"/>
  <c r="P51" i="7"/>
  <c r="N52" i="7"/>
  <c r="T52" i="7"/>
  <c r="L52" i="7"/>
  <c r="I54" i="7"/>
  <c r="J53" i="7"/>
  <c r="F56" i="10" l="1"/>
  <c r="L54" i="10"/>
  <c r="K54" i="10"/>
  <c r="N56" i="10"/>
  <c r="N57" i="10" s="1"/>
  <c r="M55" i="10"/>
  <c r="I55" i="10"/>
  <c r="J55" i="10"/>
  <c r="S52" i="7"/>
  <c r="M53" i="7"/>
  <c r="O53" i="7"/>
  <c r="Q53" i="7" s="1"/>
  <c r="K54" i="7"/>
  <c r="O54" i="7" s="1"/>
  <c r="V54" i="7"/>
  <c r="W54" i="7" s="1"/>
  <c r="R52" i="7"/>
  <c r="P52" i="7"/>
  <c r="N53" i="7"/>
  <c r="T53" i="7"/>
  <c r="L53" i="7"/>
  <c r="I55" i="7"/>
  <c r="J54" i="7"/>
  <c r="O57" i="10" l="1"/>
  <c r="F57" i="10"/>
  <c r="M56" i="10"/>
  <c r="I56" i="10"/>
  <c r="J56" i="10"/>
  <c r="N58" i="10"/>
  <c r="K55" i="10"/>
  <c r="L55" i="10"/>
  <c r="O56" i="10"/>
  <c r="S53" i="7"/>
  <c r="U54" i="7"/>
  <c r="M54" i="7"/>
  <c r="K55" i="7"/>
  <c r="U55" i="7" s="1"/>
  <c r="V55" i="7"/>
  <c r="W55" i="7" s="1"/>
  <c r="S54" i="7"/>
  <c r="Q54" i="7"/>
  <c r="R53" i="7"/>
  <c r="P53" i="7"/>
  <c r="N54" i="7"/>
  <c r="T54" i="7"/>
  <c r="L54" i="7"/>
  <c r="I56" i="7"/>
  <c r="J55" i="7"/>
  <c r="K56" i="10" l="1"/>
  <c r="L56" i="10"/>
  <c r="F58" i="10"/>
  <c r="O58" i="10"/>
  <c r="N59" i="10"/>
  <c r="J57" i="10"/>
  <c r="M57" i="10"/>
  <c r="I57" i="10"/>
  <c r="O55" i="7"/>
  <c r="S55" i="7" s="1"/>
  <c r="M55" i="7"/>
  <c r="K56" i="7"/>
  <c r="O56" i="7" s="1"/>
  <c r="V56" i="7"/>
  <c r="W56" i="7" s="1"/>
  <c r="Q55" i="7"/>
  <c r="R54" i="7"/>
  <c r="P54" i="7"/>
  <c r="N55" i="7"/>
  <c r="T55" i="7"/>
  <c r="L55" i="7"/>
  <c r="I57" i="7"/>
  <c r="J56" i="7"/>
  <c r="J58" i="10" l="1"/>
  <c r="M58" i="10"/>
  <c r="I58" i="10"/>
  <c r="N60" i="10"/>
  <c r="O59" i="10"/>
  <c r="F59" i="10"/>
  <c r="L57" i="10"/>
  <c r="K57" i="10"/>
  <c r="U56" i="7"/>
  <c r="M56" i="7"/>
  <c r="K57" i="7"/>
  <c r="O57" i="7" s="1"/>
  <c r="V57" i="7"/>
  <c r="W57" i="7" s="1"/>
  <c r="S56" i="7"/>
  <c r="Q56" i="7"/>
  <c r="R55" i="7"/>
  <c r="P55" i="7"/>
  <c r="N56" i="7"/>
  <c r="T56" i="7"/>
  <c r="L56" i="7"/>
  <c r="I58" i="7"/>
  <c r="J57" i="7"/>
  <c r="J59" i="10" l="1"/>
  <c r="M59" i="10"/>
  <c r="I59" i="10"/>
  <c r="O60" i="10"/>
  <c r="F60" i="10"/>
  <c r="N61" i="10"/>
  <c r="L58" i="10"/>
  <c r="K58" i="10"/>
  <c r="M57" i="7"/>
  <c r="U57" i="7"/>
  <c r="K58" i="7"/>
  <c r="O58" i="7" s="1"/>
  <c r="V58" i="7"/>
  <c r="W58" i="7" s="1"/>
  <c r="S57" i="7"/>
  <c r="Q57" i="7"/>
  <c r="R56" i="7"/>
  <c r="P56" i="7"/>
  <c r="N57" i="7"/>
  <c r="T57" i="7"/>
  <c r="L57" i="7"/>
  <c r="I59" i="7"/>
  <c r="J58" i="7"/>
  <c r="M60" i="10" l="1"/>
  <c r="I60" i="10"/>
  <c r="J60" i="10"/>
  <c r="K59" i="10"/>
  <c r="L59" i="10"/>
  <c r="O61" i="10"/>
  <c r="F61" i="10"/>
  <c r="U58" i="7"/>
  <c r="M58" i="7"/>
  <c r="K59" i="7"/>
  <c r="O59" i="7" s="1"/>
  <c r="V59" i="7"/>
  <c r="W59" i="7" s="1"/>
  <c r="S58" i="7"/>
  <c r="Q58" i="7"/>
  <c r="R57" i="7"/>
  <c r="P57" i="7"/>
  <c r="N58" i="7"/>
  <c r="T58" i="7"/>
  <c r="L58" i="7"/>
  <c r="I60" i="7"/>
  <c r="J59" i="7"/>
  <c r="J61" i="10" l="1"/>
  <c r="M61" i="10"/>
  <c r="I61" i="10"/>
  <c r="F62" i="10"/>
  <c r="K60" i="10"/>
  <c r="L60" i="10"/>
  <c r="N62" i="10"/>
  <c r="N63" i="10" s="1"/>
  <c r="M59" i="7"/>
  <c r="U59" i="7"/>
  <c r="K60" i="7"/>
  <c r="U60" i="7" s="1"/>
  <c r="V60" i="7"/>
  <c r="W60" i="7" s="1"/>
  <c r="S59" i="7"/>
  <c r="Q59" i="7"/>
  <c r="R58" i="7"/>
  <c r="P58" i="7"/>
  <c r="N59" i="7"/>
  <c r="T59" i="7"/>
  <c r="L59" i="7"/>
  <c r="I61" i="7"/>
  <c r="J60" i="7"/>
  <c r="O62" i="10" l="1"/>
  <c r="J62" i="10"/>
  <c r="M62" i="10"/>
  <c r="I62" i="10"/>
  <c r="O63" i="10"/>
  <c r="F63" i="10"/>
  <c r="L61" i="10"/>
  <c r="K61" i="10"/>
  <c r="O60" i="7"/>
  <c r="S60" i="7" s="1"/>
  <c r="M60" i="7"/>
  <c r="K61" i="7"/>
  <c r="U61" i="7" s="1"/>
  <c r="V61" i="7"/>
  <c r="W61" i="7" s="1"/>
  <c r="R59" i="7"/>
  <c r="P59" i="7"/>
  <c r="N60" i="7"/>
  <c r="T60" i="7"/>
  <c r="L60" i="7"/>
  <c r="I62" i="7"/>
  <c r="J61" i="7"/>
  <c r="F64" i="10" l="1"/>
  <c r="L62" i="10"/>
  <c r="K62" i="10"/>
  <c r="M63" i="10"/>
  <c r="I63" i="10"/>
  <c r="J63" i="10"/>
  <c r="N64" i="10"/>
  <c r="N65" i="10" s="1"/>
  <c r="Q60" i="7"/>
  <c r="M61" i="7"/>
  <c r="O61" i="7"/>
  <c r="S61" i="7" s="1"/>
  <c r="K62" i="7"/>
  <c r="U62" i="7" s="1"/>
  <c r="V62" i="7"/>
  <c r="W62" i="7" s="1"/>
  <c r="R60" i="7"/>
  <c r="P60" i="7"/>
  <c r="N61" i="7"/>
  <c r="T61" i="7"/>
  <c r="L61" i="7"/>
  <c r="I63" i="7"/>
  <c r="J62" i="7"/>
  <c r="M64" i="10" l="1"/>
  <c r="I64" i="10"/>
  <c r="J64" i="10"/>
  <c r="O65" i="10"/>
  <c r="F65" i="10"/>
  <c r="K63" i="10"/>
  <c r="L63" i="10"/>
  <c r="N66" i="10"/>
  <c r="O64" i="10"/>
  <c r="Q61" i="7"/>
  <c r="O62" i="7"/>
  <c r="S62" i="7" s="1"/>
  <c r="M62" i="7"/>
  <c r="K63" i="7"/>
  <c r="U63" i="7" s="1"/>
  <c r="V63" i="7"/>
  <c r="W63" i="7" s="1"/>
  <c r="R61" i="7"/>
  <c r="P61" i="7"/>
  <c r="N62" i="7"/>
  <c r="T62" i="7"/>
  <c r="L62" i="7"/>
  <c r="I64" i="7"/>
  <c r="J63" i="7"/>
  <c r="J65" i="10" l="1"/>
  <c r="M65" i="10"/>
  <c r="I65" i="10"/>
  <c r="F66" i="10"/>
  <c r="O66" i="10"/>
  <c r="K64" i="10"/>
  <c r="L64" i="10"/>
  <c r="Q62" i="7"/>
  <c r="M63" i="7"/>
  <c r="O63" i="7"/>
  <c r="S63" i="7" s="1"/>
  <c r="K64" i="7"/>
  <c r="U64" i="7" s="1"/>
  <c r="V64" i="7"/>
  <c r="W64" i="7" s="1"/>
  <c r="R62" i="7"/>
  <c r="P62" i="7"/>
  <c r="N63" i="7"/>
  <c r="T63" i="7"/>
  <c r="L63" i="7"/>
  <c r="I65" i="7"/>
  <c r="J64" i="7"/>
  <c r="F67" i="10" l="1"/>
  <c r="N67" i="10"/>
  <c r="L65" i="10"/>
  <c r="K65" i="10"/>
  <c r="J66" i="10"/>
  <c r="M66" i="10"/>
  <c r="I66" i="10"/>
  <c r="O64" i="7"/>
  <c r="Q64" i="7" s="1"/>
  <c r="Q63" i="7"/>
  <c r="M64" i="7"/>
  <c r="K65" i="7"/>
  <c r="O65" i="7" s="1"/>
  <c r="V65" i="7"/>
  <c r="W65" i="7" s="1"/>
  <c r="R63" i="7"/>
  <c r="P63" i="7"/>
  <c r="N64" i="7"/>
  <c r="T64" i="7"/>
  <c r="L64" i="7"/>
  <c r="I66" i="7"/>
  <c r="J65" i="7"/>
  <c r="L66" i="10" l="1"/>
  <c r="K66" i="10"/>
  <c r="F68" i="10"/>
  <c r="N68" i="10"/>
  <c r="N69" i="10" s="1"/>
  <c r="O67" i="10"/>
  <c r="J67" i="10"/>
  <c r="M67" i="10"/>
  <c r="I67" i="10"/>
  <c r="S64" i="7"/>
  <c r="M65" i="7"/>
  <c r="U65" i="7"/>
  <c r="K66" i="7"/>
  <c r="U66" i="7" s="1"/>
  <c r="V66" i="7"/>
  <c r="W66" i="7" s="1"/>
  <c r="S65" i="7"/>
  <c r="Q65" i="7"/>
  <c r="R64" i="7"/>
  <c r="P64" i="7"/>
  <c r="N65" i="7"/>
  <c r="T65" i="7"/>
  <c r="M66" i="7"/>
  <c r="L65" i="7"/>
  <c r="I67" i="7"/>
  <c r="J66" i="7"/>
  <c r="M68" i="10" l="1"/>
  <c r="I68" i="10"/>
  <c r="J68" i="10"/>
  <c r="K67" i="10"/>
  <c r="L67" i="10"/>
  <c r="O69" i="10"/>
  <c r="F69" i="10"/>
  <c r="N70" i="10"/>
  <c r="O68" i="10"/>
  <c r="O66" i="7"/>
  <c r="S66" i="7" s="1"/>
  <c r="K67" i="7"/>
  <c r="O67" i="7" s="1"/>
  <c r="V67" i="7"/>
  <c r="W67" i="7" s="1"/>
  <c r="R65" i="7"/>
  <c r="P65" i="7"/>
  <c r="N66" i="7"/>
  <c r="T66" i="7"/>
  <c r="L66" i="7"/>
  <c r="I68" i="7"/>
  <c r="J67" i="7"/>
  <c r="M69" i="10" l="1"/>
  <c r="J69" i="10"/>
  <c r="I69" i="10"/>
  <c r="K68" i="10"/>
  <c r="L68" i="10"/>
  <c r="F70" i="10"/>
  <c r="O70" i="10"/>
  <c r="Q66" i="7"/>
  <c r="M67" i="7"/>
  <c r="U67" i="7"/>
  <c r="K68" i="7"/>
  <c r="O68" i="7" s="1"/>
  <c r="V68" i="7"/>
  <c r="W68" i="7" s="1"/>
  <c r="S67" i="7"/>
  <c r="Q67" i="7"/>
  <c r="R66" i="7"/>
  <c r="P66" i="7"/>
  <c r="N67" i="7"/>
  <c r="T67" i="7"/>
  <c r="L67" i="7"/>
  <c r="I69" i="7"/>
  <c r="J68" i="7"/>
  <c r="J70" i="10" l="1"/>
  <c r="M70" i="10"/>
  <c r="I70" i="10"/>
  <c r="F71" i="10"/>
  <c r="L69" i="10"/>
  <c r="K69" i="10"/>
  <c r="N71" i="10"/>
  <c r="N72" i="10" s="1"/>
  <c r="U68" i="7"/>
  <c r="M68" i="7"/>
  <c r="K69" i="7"/>
  <c r="O69" i="7" s="1"/>
  <c r="V69" i="7"/>
  <c r="W69" i="7" s="1"/>
  <c r="S68" i="7"/>
  <c r="Q68" i="7"/>
  <c r="R67" i="7"/>
  <c r="P67" i="7"/>
  <c r="N68" i="7"/>
  <c r="T68" i="7"/>
  <c r="L68" i="7"/>
  <c r="I70" i="7"/>
  <c r="J69" i="7"/>
  <c r="J71" i="10" l="1"/>
  <c r="M71" i="10"/>
  <c r="I71" i="10"/>
  <c r="O72" i="10"/>
  <c r="N73" i="10"/>
  <c r="F72" i="10"/>
  <c r="L70" i="10"/>
  <c r="K70" i="10"/>
  <c r="O71" i="10"/>
  <c r="M69" i="7"/>
  <c r="U69" i="7"/>
  <c r="K70" i="7"/>
  <c r="O70" i="7" s="1"/>
  <c r="V70" i="7"/>
  <c r="W70" i="7" s="1"/>
  <c r="S69" i="7"/>
  <c r="Q69" i="7"/>
  <c r="R68" i="7"/>
  <c r="P68" i="7"/>
  <c r="N69" i="7"/>
  <c r="T69" i="7"/>
  <c r="M70" i="7"/>
  <c r="L69" i="7"/>
  <c r="I71" i="7"/>
  <c r="J70" i="7"/>
  <c r="M72" i="10" l="1"/>
  <c r="I72" i="10"/>
  <c r="J72" i="10"/>
  <c r="O73" i="10"/>
  <c r="N74" i="10"/>
  <c r="F73" i="10"/>
  <c r="K71" i="10"/>
  <c r="L71" i="10"/>
  <c r="U70" i="7"/>
  <c r="K71" i="7"/>
  <c r="U71" i="7" s="1"/>
  <c r="V71" i="7"/>
  <c r="W71" i="7" s="1"/>
  <c r="S70" i="7"/>
  <c r="Q70" i="7"/>
  <c r="R69" i="7"/>
  <c r="P69" i="7"/>
  <c r="N70" i="7"/>
  <c r="T70" i="7"/>
  <c r="L70" i="7"/>
  <c r="I72" i="7"/>
  <c r="J71" i="7"/>
  <c r="F74" i="10" l="1"/>
  <c r="O74" i="10"/>
  <c r="J73" i="10"/>
  <c r="M73" i="10"/>
  <c r="I73" i="10"/>
  <c r="K72" i="10"/>
  <c r="L72" i="10"/>
  <c r="M71" i="7"/>
  <c r="O71" i="7"/>
  <c r="Q71" i="7" s="1"/>
  <c r="K72" i="7"/>
  <c r="O72" i="7" s="1"/>
  <c r="V72" i="7"/>
  <c r="W72" i="7" s="1"/>
  <c r="R70" i="7"/>
  <c r="P70" i="7"/>
  <c r="N71" i="7"/>
  <c r="T71" i="7"/>
  <c r="L71" i="7"/>
  <c r="I73" i="7"/>
  <c r="J72" i="7"/>
  <c r="J74" i="10" l="1"/>
  <c r="M74" i="10"/>
  <c r="I74" i="10"/>
  <c r="K73" i="10"/>
  <c r="L73" i="10"/>
  <c r="F75" i="10"/>
  <c r="N75" i="10"/>
  <c r="S71" i="7"/>
  <c r="U72" i="7"/>
  <c r="M72" i="7"/>
  <c r="K73" i="7"/>
  <c r="O73" i="7" s="1"/>
  <c r="V73" i="7"/>
  <c r="W73" i="7" s="1"/>
  <c r="S72" i="7"/>
  <c r="Q72" i="7"/>
  <c r="R71" i="7"/>
  <c r="P71" i="7"/>
  <c r="N72" i="7"/>
  <c r="T72" i="7"/>
  <c r="L72" i="7"/>
  <c r="I74" i="7"/>
  <c r="J73" i="7"/>
  <c r="F76" i="10" l="1"/>
  <c r="L74" i="10"/>
  <c r="K74" i="10"/>
  <c r="M75" i="10"/>
  <c r="I75" i="10"/>
  <c r="J75" i="10"/>
  <c r="N76" i="10"/>
  <c r="N77" i="10" s="1"/>
  <c r="O75" i="10"/>
  <c r="M73" i="7"/>
  <c r="U73" i="7"/>
  <c r="K74" i="7"/>
  <c r="O74" i="7" s="1"/>
  <c r="V74" i="7"/>
  <c r="W74" i="7" s="1"/>
  <c r="S73" i="7"/>
  <c r="Q73" i="7"/>
  <c r="R72" i="7"/>
  <c r="P72" i="7"/>
  <c r="N73" i="7"/>
  <c r="T73" i="7"/>
  <c r="L73" i="7"/>
  <c r="I75" i="7"/>
  <c r="J74" i="7"/>
  <c r="M76" i="10" l="1"/>
  <c r="I76" i="10"/>
  <c r="J76" i="10"/>
  <c r="O77" i="10"/>
  <c r="F77" i="10"/>
  <c r="N78" i="10"/>
  <c r="L75" i="10"/>
  <c r="K75" i="10"/>
  <c r="O76" i="10"/>
  <c r="M74" i="7"/>
  <c r="U74" i="7"/>
  <c r="K75" i="7"/>
  <c r="U75" i="7" s="1"/>
  <c r="V75" i="7"/>
  <c r="W75" i="7" s="1"/>
  <c r="S74" i="7"/>
  <c r="Q74" i="7"/>
  <c r="R73" i="7"/>
  <c r="P73" i="7"/>
  <c r="N74" i="7"/>
  <c r="T74" i="7"/>
  <c r="L74" i="7"/>
  <c r="I76" i="7"/>
  <c r="J75" i="7"/>
  <c r="J77" i="10" l="1"/>
  <c r="M77" i="10"/>
  <c r="I77" i="10"/>
  <c r="K76" i="10"/>
  <c r="L76" i="10"/>
  <c r="F78" i="10"/>
  <c r="O78" i="10"/>
  <c r="O75" i="7"/>
  <c r="S75" i="7" s="1"/>
  <c r="M75" i="7"/>
  <c r="K76" i="7"/>
  <c r="U76" i="7" s="1"/>
  <c r="V76" i="7"/>
  <c r="W76" i="7" s="1"/>
  <c r="R74" i="7"/>
  <c r="P74" i="7"/>
  <c r="N75" i="7"/>
  <c r="T75" i="7"/>
  <c r="L75" i="7"/>
  <c r="I77" i="7"/>
  <c r="J76" i="7"/>
  <c r="J78" i="10" l="1"/>
  <c r="M78" i="10"/>
  <c r="I78" i="10"/>
  <c r="F79" i="10"/>
  <c r="N79" i="10"/>
  <c r="N80" i="10" s="1"/>
  <c r="L77" i="10"/>
  <c r="K77" i="10"/>
  <c r="Q75" i="7"/>
  <c r="M76" i="7"/>
  <c r="O76" i="7"/>
  <c r="S76" i="7" s="1"/>
  <c r="K77" i="7"/>
  <c r="O77" i="7" s="1"/>
  <c r="V77" i="7"/>
  <c r="W77" i="7" s="1"/>
  <c r="R75" i="7"/>
  <c r="P75" i="7"/>
  <c r="N76" i="7"/>
  <c r="T76" i="7"/>
  <c r="L76" i="7"/>
  <c r="I78" i="7"/>
  <c r="J77" i="7"/>
  <c r="O80" i="10" l="1"/>
  <c r="N81" i="10"/>
  <c r="F80" i="10"/>
  <c r="M79" i="10"/>
  <c r="I79" i="10"/>
  <c r="J79" i="10"/>
  <c r="O79" i="10"/>
  <c r="L78" i="10"/>
  <c r="K78" i="10"/>
  <c r="Q76" i="7"/>
  <c r="M77" i="7"/>
  <c r="U77" i="7"/>
  <c r="K78" i="7"/>
  <c r="U78" i="7" s="1"/>
  <c r="V78" i="7"/>
  <c r="W78" i="7" s="1"/>
  <c r="S77" i="7"/>
  <c r="Q77" i="7"/>
  <c r="R76" i="7"/>
  <c r="P76" i="7"/>
  <c r="N77" i="7"/>
  <c r="T77" i="7"/>
  <c r="M78" i="7"/>
  <c r="L77" i="7"/>
  <c r="I79" i="7"/>
  <c r="J78" i="7"/>
  <c r="M80" i="10" l="1"/>
  <c r="I80" i="10"/>
  <c r="J80" i="10"/>
  <c r="K79" i="10"/>
  <c r="L79" i="10"/>
  <c r="O81" i="10"/>
  <c r="F81" i="10"/>
  <c r="O78" i="7"/>
  <c r="S78" i="7" s="1"/>
  <c r="K79" i="7"/>
  <c r="U79" i="7" s="1"/>
  <c r="V79" i="7"/>
  <c r="W79" i="7" s="1"/>
  <c r="R77" i="7"/>
  <c r="P77" i="7"/>
  <c r="N78" i="7"/>
  <c r="T78" i="7"/>
  <c r="L78" i="7"/>
  <c r="I80" i="7"/>
  <c r="J79" i="7"/>
  <c r="J81" i="10" l="1"/>
  <c r="M81" i="10"/>
  <c r="I81" i="10"/>
  <c r="F82" i="10"/>
  <c r="K80" i="10"/>
  <c r="L80" i="10"/>
  <c r="N82" i="10"/>
  <c r="N83" i="10" s="1"/>
  <c r="Q78" i="7"/>
  <c r="O79" i="7"/>
  <c r="Q79" i="7" s="1"/>
  <c r="M79" i="7"/>
  <c r="K80" i="7"/>
  <c r="O80" i="7" s="1"/>
  <c r="V80" i="7"/>
  <c r="W80" i="7" s="1"/>
  <c r="R78" i="7"/>
  <c r="P78" i="7"/>
  <c r="N79" i="7"/>
  <c r="T79" i="7"/>
  <c r="L79" i="7"/>
  <c r="I81" i="7"/>
  <c r="J80" i="7"/>
  <c r="O82" i="10" l="1"/>
  <c r="J82" i="10"/>
  <c r="M82" i="10"/>
  <c r="I82" i="10"/>
  <c r="O83" i="10"/>
  <c r="F83" i="10"/>
  <c r="L81" i="10"/>
  <c r="K81" i="10"/>
  <c r="S79" i="7"/>
  <c r="U80" i="7"/>
  <c r="M80" i="7"/>
  <c r="K81" i="7"/>
  <c r="U81" i="7" s="1"/>
  <c r="V81" i="7"/>
  <c r="W81" i="7" s="1"/>
  <c r="S80" i="7"/>
  <c r="Q80" i="7"/>
  <c r="R79" i="7"/>
  <c r="P79" i="7"/>
  <c r="N80" i="7"/>
  <c r="T80" i="7"/>
  <c r="L80" i="7"/>
  <c r="I82" i="7"/>
  <c r="J81" i="7"/>
  <c r="M83" i="10" l="1"/>
  <c r="I83" i="10"/>
  <c r="J83" i="10"/>
  <c r="F84" i="10"/>
  <c r="L82" i="10"/>
  <c r="K82" i="10"/>
  <c r="N84" i="10"/>
  <c r="N85" i="10" s="1"/>
  <c r="M81" i="7"/>
  <c r="O81" i="7"/>
  <c r="S81" i="7" s="1"/>
  <c r="K82" i="7"/>
  <c r="O82" i="7" s="1"/>
  <c r="V82" i="7"/>
  <c r="W82" i="7" s="1"/>
  <c r="R80" i="7"/>
  <c r="P80" i="7"/>
  <c r="N81" i="7"/>
  <c r="T81" i="7"/>
  <c r="L81" i="7"/>
  <c r="I83" i="7"/>
  <c r="J82" i="7"/>
  <c r="M84" i="10" l="1"/>
  <c r="I84" i="10"/>
  <c r="J84" i="10"/>
  <c r="O85" i="10"/>
  <c r="F85" i="10"/>
  <c r="K83" i="10"/>
  <c r="L83" i="10"/>
  <c r="N86" i="10"/>
  <c r="O84" i="10"/>
  <c r="Q81" i="7"/>
  <c r="U82" i="7"/>
  <c r="K83" i="7"/>
  <c r="O83" i="7" s="1"/>
  <c r="M82" i="7"/>
  <c r="V83" i="7"/>
  <c r="W83" i="7" s="1"/>
  <c r="S82" i="7"/>
  <c r="Q82" i="7"/>
  <c r="R81" i="7"/>
  <c r="P81" i="7"/>
  <c r="N82" i="7"/>
  <c r="T82" i="7"/>
  <c r="L82" i="7"/>
  <c r="I84" i="7"/>
  <c r="J83" i="7"/>
  <c r="K84" i="10" l="1"/>
  <c r="L84" i="10"/>
  <c r="J85" i="10"/>
  <c r="M85" i="10"/>
  <c r="I85" i="10"/>
  <c r="F86" i="10"/>
  <c r="O86" i="10"/>
  <c r="U83" i="7"/>
  <c r="M83" i="7"/>
  <c r="K84" i="7"/>
  <c r="O84" i="7" s="1"/>
  <c r="V84" i="7"/>
  <c r="W84" i="7" s="1"/>
  <c r="S83" i="7"/>
  <c r="Q83" i="7"/>
  <c r="R82" i="7"/>
  <c r="P82" i="7"/>
  <c r="N83" i="7"/>
  <c r="T83" i="7"/>
  <c r="L83" i="7"/>
  <c r="I85" i="7"/>
  <c r="J84" i="7"/>
  <c r="F87" i="10" l="1"/>
  <c r="K85" i="10"/>
  <c r="L85" i="10"/>
  <c r="N87" i="10"/>
  <c r="N88" i="10" s="1"/>
  <c r="J86" i="10"/>
  <c r="M86" i="10"/>
  <c r="I86" i="10"/>
  <c r="U84" i="7"/>
  <c r="M84" i="7"/>
  <c r="K85" i="7"/>
  <c r="O85" i="7" s="1"/>
  <c r="V85" i="7"/>
  <c r="W85" i="7" s="1"/>
  <c r="S84" i="7"/>
  <c r="Q84" i="7"/>
  <c r="R83" i="7"/>
  <c r="P83" i="7"/>
  <c r="N84" i="7"/>
  <c r="T84" i="7"/>
  <c r="L84" i="7"/>
  <c r="I86" i="7"/>
  <c r="J85" i="7"/>
  <c r="M87" i="10" l="1"/>
  <c r="I87" i="10"/>
  <c r="J87" i="10"/>
  <c r="O88" i="10"/>
  <c r="F88" i="10"/>
  <c r="L86" i="10"/>
  <c r="K86" i="10"/>
  <c r="O87" i="10"/>
  <c r="U85" i="7"/>
  <c r="M85" i="7"/>
  <c r="K86" i="7"/>
  <c r="U86" i="7" s="1"/>
  <c r="V86" i="7"/>
  <c r="W86" i="7" s="1"/>
  <c r="S85" i="7"/>
  <c r="Q85" i="7"/>
  <c r="R84" i="7"/>
  <c r="P84" i="7"/>
  <c r="N85" i="7"/>
  <c r="T85" i="7"/>
  <c r="M86" i="7"/>
  <c r="L85" i="7"/>
  <c r="I87" i="7"/>
  <c r="J86" i="7"/>
  <c r="F89" i="10" l="1"/>
  <c r="N89" i="10"/>
  <c r="M88" i="10"/>
  <c r="I88" i="10"/>
  <c r="J88" i="10"/>
  <c r="K87" i="10"/>
  <c r="L87" i="10"/>
  <c r="O86" i="7"/>
  <c r="S86" i="7" s="1"/>
  <c r="K87" i="7"/>
  <c r="O87" i="7" s="1"/>
  <c r="V87" i="7"/>
  <c r="W87" i="7" s="1"/>
  <c r="R85" i="7"/>
  <c r="P85" i="7"/>
  <c r="N86" i="7"/>
  <c r="T86" i="7"/>
  <c r="L86" i="7"/>
  <c r="I88" i="7"/>
  <c r="J87" i="7"/>
  <c r="N90" i="10" l="1"/>
  <c r="N91" i="10" s="1"/>
  <c r="O89" i="10"/>
  <c r="K88" i="10"/>
  <c r="L88" i="10"/>
  <c r="J89" i="10"/>
  <c r="I89" i="10"/>
  <c r="M89" i="10"/>
  <c r="F90" i="10"/>
  <c r="Q86" i="7"/>
  <c r="U87" i="7"/>
  <c r="M87" i="7"/>
  <c r="K88" i="7"/>
  <c r="U88" i="7" s="1"/>
  <c r="V88" i="7"/>
  <c r="W88" i="7" s="1"/>
  <c r="S87" i="7"/>
  <c r="Q87" i="7"/>
  <c r="R86" i="7"/>
  <c r="P86" i="7"/>
  <c r="N87" i="7"/>
  <c r="T87" i="7"/>
  <c r="L87" i="7"/>
  <c r="I89" i="7"/>
  <c r="J88" i="7"/>
  <c r="O90" i="10" l="1"/>
  <c r="N92" i="10"/>
  <c r="O91" i="10"/>
  <c r="F91" i="10"/>
  <c r="J90" i="10"/>
  <c r="M90" i="10"/>
  <c r="I90" i="10"/>
  <c r="L89" i="10"/>
  <c r="K89" i="10"/>
  <c r="M88" i="7"/>
  <c r="O88" i="7"/>
  <c r="S88" i="7" s="1"/>
  <c r="K89" i="7"/>
  <c r="O89" i="7" s="1"/>
  <c r="V89" i="7"/>
  <c r="W89" i="7" s="1"/>
  <c r="R87" i="7"/>
  <c r="P87" i="7"/>
  <c r="N88" i="7"/>
  <c r="T88" i="7"/>
  <c r="L88" i="7"/>
  <c r="I90" i="7"/>
  <c r="J89" i="7"/>
  <c r="M91" i="10" l="1"/>
  <c r="I91" i="10"/>
  <c r="J91" i="10"/>
  <c r="L90" i="10"/>
  <c r="K90" i="10"/>
  <c r="O92" i="10"/>
  <c r="F92" i="10"/>
  <c r="N93" i="10"/>
  <c r="Q88" i="7"/>
  <c r="U89" i="7"/>
  <c r="M89" i="7"/>
  <c r="K90" i="7"/>
  <c r="U90" i="7" s="1"/>
  <c r="V90" i="7"/>
  <c r="W90" i="7" s="1"/>
  <c r="S89" i="7"/>
  <c r="Q89" i="7"/>
  <c r="R88" i="7"/>
  <c r="P88" i="7"/>
  <c r="N89" i="7"/>
  <c r="T89" i="7"/>
  <c r="L89" i="7"/>
  <c r="I91" i="7"/>
  <c r="J90" i="7"/>
  <c r="M92" i="10" l="1"/>
  <c r="I92" i="10"/>
  <c r="J92" i="10"/>
  <c r="O93" i="10"/>
  <c r="N94" i="10"/>
  <c r="F93" i="10"/>
  <c r="K91" i="10"/>
  <c r="L91" i="10"/>
  <c r="M90" i="7"/>
  <c r="O90" i="7"/>
  <c r="S90" i="7" s="1"/>
  <c r="K91" i="7"/>
  <c r="M91" i="7" s="1"/>
  <c r="V91" i="7"/>
  <c r="W91" i="7" s="1"/>
  <c r="R89" i="7"/>
  <c r="P89" i="7"/>
  <c r="N90" i="7"/>
  <c r="T90" i="7"/>
  <c r="L90" i="7"/>
  <c r="I92" i="7"/>
  <c r="J91" i="7"/>
  <c r="N95" i="10" l="1"/>
  <c r="K92" i="10"/>
  <c r="L92" i="10"/>
  <c r="J93" i="10"/>
  <c r="M93" i="10"/>
  <c r="I93" i="10"/>
  <c r="F94" i="10"/>
  <c r="O94" i="10"/>
  <c r="Q90" i="7"/>
  <c r="U91" i="7"/>
  <c r="O91" i="7"/>
  <c r="S91" i="7" s="1"/>
  <c r="K92" i="7"/>
  <c r="U92" i="7" s="1"/>
  <c r="V92" i="7"/>
  <c r="W92" i="7" s="1"/>
  <c r="R90" i="7"/>
  <c r="P90" i="7"/>
  <c r="N91" i="7"/>
  <c r="T91" i="7"/>
  <c r="L91" i="7"/>
  <c r="I93" i="7"/>
  <c r="J92" i="7"/>
  <c r="J94" i="10" l="1"/>
  <c r="M94" i="10"/>
  <c r="I94" i="10"/>
  <c r="O95" i="10"/>
  <c r="F95" i="10"/>
  <c r="L93" i="10"/>
  <c r="K93" i="10"/>
  <c r="N96" i="10"/>
  <c r="O92" i="7"/>
  <c r="Q92" i="7" s="1"/>
  <c r="M92" i="7"/>
  <c r="Q91" i="7"/>
  <c r="K93" i="7"/>
  <c r="O93" i="7" s="1"/>
  <c r="V93" i="7"/>
  <c r="W93" i="7" s="1"/>
  <c r="R91" i="7"/>
  <c r="P91" i="7"/>
  <c r="N92" i="7"/>
  <c r="T92" i="7"/>
  <c r="L92" i="7"/>
  <c r="I94" i="7"/>
  <c r="J93" i="7"/>
  <c r="O96" i="10" l="1"/>
  <c r="F96" i="10"/>
  <c r="M95" i="10"/>
  <c r="I95" i="10"/>
  <c r="J95" i="10"/>
  <c r="L94" i="10"/>
  <c r="K94" i="10"/>
  <c r="N97" i="10"/>
  <c r="S92" i="7"/>
  <c r="U93" i="7"/>
  <c r="K94" i="7"/>
  <c r="O94" i="7" s="1"/>
  <c r="M93" i="7"/>
  <c r="V94" i="7"/>
  <c r="W94" i="7" s="1"/>
  <c r="S93" i="7"/>
  <c r="Q93" i="7"/>
  <c r="R92" i="7"/>
  <c r="P92" i="7"/>
  <c r="N93" i="7"/>
  <c r="T93" i="7"/>
  <c r="L93" i="7"/>
  <c r="I95" i="7"/>
  <c r="J94" i="7"/>
  <c r="M96" i="10" l="1"/>
  <c r="I96" i="10"/>
  <c r="J96" i="10"/>
  <c r="O97" i="10"/>
  <c r="F97" i="10"/>
  <c r="K95" i="10"/>
  <c r="L95" i="10"/>
  <c r="U94" i="7"/>
  <c r="M94" i="7"/>
  <c r="K95" i="7"/>
  <c r="M95" i="7" s="1"/>
  <c r="V95" i="7"/>
  <c r="W95" i="7" s="1"/>
  <c r="S94" i="7"/>
  <c r="Q94" i="7"/>
  <c r="R93" i="7"/>
  <c r="P93" i="7"/>
  <c r="N94" i="7"/>
  <c r="T94" i="7"/>
  <c r="L94" i="7"/>
  <c r="I96" i="7"/>
  <c r="J95" i="7"/>
  <c r="J97" i="10" l="1"/>
  <c r="I97" i="10"/>
  <c r="M97" i="10"/>
  <c r="K96" i="10"/>
  <c r="L96" i="10"/>
  <c r="F98" i="10"/>
  <c r="N98" i="10"/>
  <c r="N99" i="10" s="1"/>
  <c r="U95" i="7"/>
  <c r="O95" i="7"/>
  <c r="S95" i="7" s="1"/>
  <c r="K96" i="7"/>
  <c r="O96" i="7" s="1"/>
  <c r="V96" i="7"/>
  <c r="W96" i="7" s="1"/>
  <c r="R94" i="7"/>
  <c r="P94" i="7"/>
  <c r="N95" i="7"/>
  <c r="T95" i="7"/>
  <c r="L95" i="7"/>
  <c r="I97" i="7"/>
  <c r="J96" i="7"/>
  <c r="J98" i="10" l="1"/>
  <c r="M98" i="10"/>
  <c r="I98" i="10"/>
  <c r="O99" i="10"/>
  <c r="F99" i="10"/>
  <c r="L97" i="10"/>
  <c r="K97" i="10"/>
  <c r="O98" i="10"/>
  <c r="Q95" i="7"/>
  <c r="U96" i="7"/>
  <c r="K97" i="7"/>
  <c r="O97" i="7" s="1"/>
  <c r="M96" i="7"/>
  <c r="V97" i="7"/>
  <c r="W97" i="7" s="1"/>
  <c r="S96" i="7"/>
  <c r="Q96" i="7"/>
  <c r="R95" i="7"/>
  <c r="P95" i="7"/>
  <c r="N96" i="7"/>
  <c r="T96" i="7"/>
  <c r="L96" i="7"/>
  <c r="I98" i="7"/>
  <c r="J97" i="7"/>
  <c r="M99" i="10" l="1"/>
  <c r="I99" i="10"/>
  <c r="J99" i="10"/>
  <c r="F100" i="10"/>
  <c r="N100" i="10"/>
  <c r="N101" i="10" s="1"/>
  <c r="L98" i="10"/>
  <c r="K98" i="10"/>
  <c r="U97" i="7"/>
  <c r="M97" i="7"/>
  <c r="K98" i="7"/>
  <c r="O98" i="7" s="1"/>
  <c r="V98" i="7"/>
  <c r="W98" i="7" s="1"/>
  <c r="S97" i="7"/>
  <c r="Q97" i="7"/>
  <c r="R96" i="7"/>
  <c r="P96" i="7"/>
  <c r="N97" i="7"/>
  <c r="T97" i="7"/>
  <c r="L97" i="7"/>
  <c r="I99" i="7"/>
  <c r="J98" i="7"/>
  <c r="J100" i="10" l="1"/>
  <c r="I100" i="10"/>
  <c r="M100" i="10"/>
  <c r="O100" i="10"/>
  <c r="K99" i="10"/>
  <c r="L99" i="10"/>
  <c r="O101" i="10"/>
  <c r="N102" i="10"/>
  <c r="F101" i="10"/>
  <c r="U98" i="7"/>
  <c r="M98" i="7"/>
  <c r="K99" i="7"/>
  <c r="U99" i="7" s="1"/>
  <c r="V99" i="7"/>
  <c r="W99" i="7" s="1"/>
  <c r="S98" i="7"/>
  <c r="Q98" i="7"/>
  <c r="R97" i="7"/>
  <c r="P97" i="7"/>
  <c r="N98" i="7"/>
  <c r="T98" i="7"/>
  <c r="L98" i="7"/>
  <c r="I100" i="7"/>
  <c r="J99" i="7"/>
  <c r="M101" i="10" l="1"/>
  <c r="I101" i="10"/>
  <c r="J101" i="10"/>
  <c r="O102" i="10"/>
  <c r="F102" i="10"/>
  <c r="L100" i="10"/>
  <c r="K100" i="10"/>
  <c r="M99" i="7"/>
  <c r="O99" i="7"/>
  <c r="S99" i="7" s="1"/>
  <c r="K100" i="7"/>
  <c r="U100" i="7" s="1"/>
  <c r="V100" i="7"/>
  <c r="W100" i="7" s="1"/>
  <c r="R98" i="7"/>
  <c r="P98" i="7"/>
  <c r="N99" i="7"/>
  <c r="T99" i="7"/>
  <c r="L99" i="7"/>
  <c r="I101" i="7"/>
  <c r="J100" i="7"/>
  <c r="F103" i="10" l="1"/>
  <c r="K101" i="10"/>
  <c r="L101" i="10"/>
  <c r="M102" i="10"/>
  <c r="I102" i="10"/>
  <c r="J102" i="10"/>
  <c r="N103" i="10"/>
  <c r="N104" i="10" s="1"/>
  <c r="Q99" i="7"/>
  <c r="O100" i="7"/>
  <c r="S100" i="7" s="1"/>
  <c r="M100" i="7"/>
  <c r="K101" i="7"/>
  <c r="M101" i="7" s="1"/>
  <c r="V101" i="7"/>
  <c r="W101" i="7" s="1"/>
  <c r="R99" i="7"/>
  <c r="P99" i="7"/>
  <c r="N100" i="7"/>
  <c r="T100" i="7"/>
  <c r="L100" i="7"/>
  <c r="I102" i="7"/>
  <c r="J101" i="7"/>
  <c r="K102" i="10" l="1"/>
  <c r="L102" i="10"/>
  <c r="F104" i="10"/>
  <c r="O104" i="10"/>
  <c r="N105" i="10"/>
  <c r="J103" i="10"/>
  <c r="M103" i="10"/>
  <c r="I103" i="10"/>
  <c r="O103" i="10"/>
  <c r="Q100" i="7"/>
  <c r="U101" i="7"/>
  <c r="O101" i="7"/>
  <c r="S101" i="7" s="1"/>
  <c r="K102" i="7"/>
  <c r="U102" i="7" s="1"/>
  <c r="V102" i="7"/>
  <c r="W102" i="7" s="1"/>
  <c r="R100" i="7"/>
  <c r="P100" i="7"/>
  <c r="N101" i="7"/>
  <c r="T101" i="7"/>
  <c r="L101" i="7"/>
  <c r="I103" i="7"/>
  <c r="J102" i="7"/>
  <c r="L103" i="10" l="1"/>
  <c r="K103" i="10"/>
  <c r="J104" i="10"/>
  <c r="M104" i="10"/>
  <c r="I104" i="10"/>
  <c r="F105" i="10"/>
  <c r="O105" i="10"/>
  <c r="Q101" i="7"/>
  <c r="M102" i="7"/>
  <c r="O102" i="7"/>
  <c r="S102" i="7" s="1"/>
  <c r="K103" i="7"/>
  <c r="U103" i="7" s="1"/>
  <c r="V103" i="7"/>
  <c r="W103" i="7" s="1"/>
  <c r="R101" i="7"/>
  <c r="P101" i="7"/>
  <c r="N102" i="7"/>
  <c r="T102" i="7"/>
  <c r="L102" i="7"/>
  <c r="I104" i="7"/>
  <c r="J103" i="7"/>
  <c r="F106" i="10" l="1"/>
  <c r="M105" i="10"/>
  <c r="I105" i="10"/>
  <c r="J105" i="10"/>
  <c r="L104" i="10"/>
  <c r="K104" i="10"/>
  <c r="N106" i="10"/>
  <c r="N107" i="10" s="1"/>
  <c r="M103" i="7"/>
  <c r="Q102" i="7"/>
  <c r="O103" i="7"/>
  <c r="S103" i="7" s="1"/>
  <c r="K104" i="7"/>
  <c r="U104" i="7" s="1"/>
  <c r="V104" i="7"/>
  <c r="W104" i="7" s="1"/>
  <c r="R102" i="7"/>
  <c r="P102" i="7"/>
  <c r="N103" i="7"/>
  <c r="T103" i="7"/>
  <c r="L103" i="7"/>
  <c r="I105" i="7"/>
  <c r="J104" i="7"/>
  <c r="O106" i="10" l="1"/>
  <c r="M106" i="10"/>
  <c r="I106" i="10"/>
  <c r="J106" i="10"/>
  <c r="K105" i="10"/>
  <c r="L105" i="10"/>
  <c r="O107" i="10"/>
  <c r="F107" i="10"/>
  <c r="Q103" i="7"/>
  <c r="M104" i="7"/>
  <c r="O104" i="7"/>
  <c r="S104" i="7" s="1"/>
  <c r="K105" i="7"/>
  <c r="O105" i="7" s="1"/>
  <c r="V105" i="7"/>
  <c r="W105" i="7" s="1"/>
  <c r="R103" i="7"/>
  <c r="P103" i="7"/>
  <c r="N104" i="7"/>
  <c r="T104" i="7"/>
  <c r="L104" i="7"/>
  <c r="I106" i="7"/>
  <c r="J105" i="7"/>
  <c r="F108" i="10" l="1"/>
  <c r="K106" i="10"/>
  <c r="L106" i="10"/>
  <c r="J107" i="10"/>
  <c r="M107" i="10"/>
  <c r="I107" i="10"/>
  <c r="N108" i="10"/>
  <c r="N109" i="10" s="1"/>
  <c r="M105" i="7"/>
  <c r="Q104" i="7"/>
  <c r="U105" i="7"/>
  <c r="K106" i="7"/>
  <c r="O106" i="7" s="1"/>
  <c r="V106" i="7"/>
  <c r="W106" i="7" s="1"/>
  <c r="S105" i="7"/>
  <c r="Q105" i="7"/>
  <c r="R104" i="7"/>
  <c r="P104" i="7"/>
  <c r="N105" i="7"/>
  <c r="T105" i="7"/>
  <c r="L105" i="7"/>
  <c r="I107" i="7"/>
  <c r="J106" i="7"/>
  <c r="O108" i="10" l="1"/>
  <c r="L107" i="10"/>
  <c r="K107" i="10"/>
  <c r="J108" i="10"/>
  <c r="I108" i="10"/>
  <c r="M108" i="10"/>
  <c r="O109" i="10"/>
  <c r="F109" i="10"/>
  <c r="U106" i="7"/>
  <c r="M106" i="7"/>
  <c r="K107" i="7"/>
  <c r="U107" i="7" s="1"/>
  <c r="V107" i="7"/>
  <c r="W107" i="7" s="1"/>
  <c r="S106" i="7"/>
  <c r="Q106" i="7"/>
  <c r="R105" i="7"/>
  <c r="P105" i="7"/>
  <c r="N106" i="7"/>
  <c r="T106" i="7"/>
  <c r="L106" i="7"/>
  <c r="I108" i="7"/>
  <c r="J107" i="7"/>
  <c r="M109" i="10" l="1"/>
  <c r="I109" i="10"/>
  <c r="J109" i="10"/>
  <c r="L108" i="10"/>
  <c r="K108" i="10"/>
  <c r="F110" i="10"/>
  <c r="N110" i="10"/>
  <c r="M107" i="7"/>
  <c r="O107" i="7"/>
  <c r="S107" i="7" s="1"/>
  <c r="K108" i="7"/>
  <c r="O108" i="7" s="1"/>
  <c r="V108" i="7"/>
  <c r="W108" i="7" s="1"/>
  <c r="R106" i="7"/>
  <c r="P106" i="7"/>
  <c r="N107" i="7"/>
  <c r="T107" i="7"/>
  <c r="L107" i="7"/>
  <c r="I109" i="7"/>
  <c r="J108" i="7"/>
  <c r="N111" i="10" l="1"/>
  <c r="O111" i="10" s="1"/>
  <c r="M110" i="10"/>
  <c r="I110" i="10"/>
  <c r="J110" i="10"/>
  <c r="O110" i="10"/>
  <c r="K109" i="10"/>
  <c r="L109" i="10"/>
  <c r="F111" i="10"/>
  <c r="Q107" i="7"/>
  <c r="U108" i="7"/>
  <c r="M108" i="7"/>
  <c r="K109" i="7"/>
  <c r="O109" i="7" s="1"/>
  <c r="V109" i="7"/>
  <c r="W109" i="7" s="1"/>
  <c r="S108" i="7"/>
  <c r="Q108" i="7"/>
  <c r="R107" i="7"/>
  <c r="P107" i="7"/>
  <c r="N108" i="7"/>
  <c r="T108" i="7"/>
  <c r="L108" i="7"/>
  <c r="I110" i="7"/>
  <c r="J109" i="7"/>
  <c r="N112" i="10" l="1"/>
  <c r="O112" i="10" s="1"/>
  <c r="K110" i="10"/>
  <c r="L110" i="10"/>
  <c r="J111" i="10"/>
  <c r="M111" i="10"/>
  <c r="I111" i="10"/>
  <c r="F112" i="10"/>
  <c r="U109" i="7"/>
  <c r="M109" i="7"/>
  <c r="K110" i="7"/>
  <c r="U110" i="7" s="1"/>
  <c r="V110" i="7"/>
  <c r="W110" i="7" s="1"/>
  <c r="S109" i="7"/>
  <c r="Q109" i="7"/>
  <c r="R108" i="7"/>
  <c r="P108" i="7"/>
  <c r="N109" i="7"/>
  <c r="T109" i="7"/>
  <c r="M110" i="7"/>
  <c r="L109" i="7"/>
  <c r="I111" i="7"/>
  <c r="J110" i="7"/>
  <c r="J112" i="10" l="1"/>
  <c r="M112" i="10"/>
  <c r="I112" i="10"/>
  <c r="L111" i="10"/>
  <c r="K111" i="10"/>
  <c r="F113" i="10"/>
  <c r="N113" i="10"/>
  <c r="N114" i="10" s="1"/>
  <c r="O110" i="7"/>
  <c r="S110" i="7" s="1"/>
  <c r="K111" i="7"/>
  <c r="O111" i="7" s="1"/>
  <c r="V111" i="7"/>
  <c r="W111" i="7" s="1"/>
  <c r="R109" i="7"/>
  <c r="P109" i="7"/>
  <c r="N110" i="7"/>
  <c r="T110" i="7"/>
  <c r="L110" i="7"/>
  <c r="I112" i="7"/>
  <c r="J111" i="7"/>
  <c r="O114" i="10" l="1"/>
  <c r="F114" i="10"/>
  <c r="O113" i="10"/>
  <c r="N115" i="10"/>
  <c r="M113" i="10"/>
  <c r="I113" i="10"/>
  <c r="J113" i="10"/>
  <c r="L112" i="10"/>
  <c r="K112" i="10"/>
  <c r="Q110" i="7"/>
  <c r="U111" i="7"/>
  <c r="M111" i="7"/>
  <c r="K112" i="7"/>
  <c r="O112" i="7" s="1"/>
  <c r="V112" i="7"/>
  <c r="W112" i="7" s="1"/>
  <c r="S111" i="7"/>
  <c r="Q111" i="7"/>
  <c r="R110" i="7"/>
  <c r="P110" i="7"/>
  <c r="N111" i="7"/>
  <c r="T111" i="7"/>
  <c r="L111" i="7"/>
  <c r="I113" i="7"/>
  <c r="J112" i="7"/>
  <c r="K113" i="10" l="1"/>
  <c r="L113" i="10"/>
  <c r="O115" i="10"/>
  <c r="F115" i="10"/>
  <c r="N116" i="10"/>
  <c r="M114" i="10"/>
  <c r="I114" i="10"/>
  <c r="J114" i="10"/>
  <c r="U112" i="7"/>
  <c r="M112" i="7"/>
  <c r="K113" i="7"/>
  <c r="O113" i="7" s="1"/>
  <c r="V113" i="7"/>
  <c r="W113" i="7" s="1"/>
  <c r="S112" i="7"/>
  <c r="Q112" i="7"/>
  <c r="R111" i="7"/>
  <c r="P111" i="7"/>
  <c r="N112" i="7"/>
  <c r="T112" i="7"/>
  <c r="L112" i="7"/>
  <c r="I114" i="7"/>
  <c r="J113" i="7"/>
  <c r="J115" i="10" l="1"/>
  <c r="M115" i="10"/>
  <c r="I115" i="10"/>
  <c r="F116" i="10"/>
  <c r="O116" i="10"/>
  <c r="K114" i="10"/>
  <c r="L114" i="10"/>
  <c r="U113" i="7"/>
  <c r="M113" i="7"/>
  <c r="K114" i="7"/>
  <c r="O114" i="7" s="1"/>
  <c r="V114" i="7"/>
  <c r="W114" i="7" s="1"/>
  <c r="S113" i="7"/>
  <c r="Q113" i="7"/>
  <c r="R112" i="7"/>
  <c r="P112" i="7"/>
  <c r="N113" i="7"/>
  <c r="T113" i="7"/>
  <c r="L113" i="7"/>
  <c r="I115" i="7"/>
  <c r="J114" i="7"/>
  <c r="F117" i="10" l="1"/>
  <c r="J116" i="10"/>
  <c r="I116" i="10"/>
  <c r="M116" i="10"/>
  <c r="L115" i="10"/>
  <c r="K115" i="10"/>
  <c r="N117" i="10"/>
  <c r="N118" i="10" s="1"/>
  <c r="M114" i="7"/>
  <c r="U114" i="7"/>
  <c r="K115" i="7"/>
  <c r="O115" i="7" s="1"/>
  <c r="V115" i="7"/>
  <c r="W115" i="7" s="1"/>
  <c r="S114" i="7"/>
  <c r="Q114" i="7"/>
  <c r="R113" i="7"/>
  <c r="P113" i="7"/>
  <c r="N114" i="7"/>
  <c r="T114" i="7"/>
  <c r="L114" i="7"/>
  <c r="I116" i="7"/>
  <c r="J115" i="7"/>
  <c r="M117" i="10" l="1"/>
  <c r="I117" i="10"/>
  <c r="J117" i="10"/>
  <c r="O118" i="10"/>
  <c r="F118" i="10"/>
  <c r="L116" i="10"/>
  <c r="K116" i="10"/>
  <c r="O117" i="10"/>
  <c r="U115" i="7"/>
  <c r="K116" i="7"/>
  <c r="O116" i="7" s="1"/>
  <c r="M115" i="7"/>
  <c r="V116" i="7"/>
  <c r="W116" i="7" s="1"/>
  <c r="S115" i="7"/>
  <c r="Q115" i="7"/>
  <c r="R114" i="7"/>
  <c r="P114" i="7"/>
  <c r="N115" i="7"/>
  <c r="T115" i="7"/>
  <c r="L115" i="7"/>
  <c r="I117" i="7"/>
  <c r="J116" i="7"/>
  <c r="M118" i="10" l="1"/>
  <c r="I118" i="10"/>
  <c r="J118" i="10"/>
  <c r="F119" i="10"/>
  <c r="N119" i="10"/>
  <c r="K117" i="10"/>
  <c r="L117" i="10"/>
  <c r="U116" i="7"/>
  <c r="M116" i="7"/>
  <c r="K117" i="7"/>
  <c r="O117" i="7" s="1"/>
  <c r="V117" i="7"/>
  <c r="W117" i="7" s="1"/>
  <c r="S116" i="7"/>
  <c r="Q116" i="7"/>
  <c r="R115" i="7"/>
  <c r="P115" i="7"/>
  <c r="N116" i="7"/>
  <c r="T116" i="7"/>
  <c r="L116" i="7"/>
  <c r="I118" i="7"/>
  <c r="J117" i="7"/>
  <c r="K118" i="10" l="1"/>
  <c r="L118" i="10"/>
  <c r="N120" i="10"/>
  <c r="N121" i="10" s="1"/>
  <c r="O119" i="10"/>
  <c r="J119" i="10"/>
  <c r="M119" i="10"/>
  <c r="I119" i="10"/>
  <c r="F120" i="10"/>
  <c r="U117" i="7"/>
  <c r="M117" i="7"/>
  <c r="K118" i="7"/>
  <c r="O118" i="7" s="1"/>
  <c r="V118" i="7"/>
  <c r="W118" i="7" s="1"/>
  <c r="S117" i="7"/>
  <c r="Q117" i="7"/>
  <c r="R116" i="7"/>
  <c r="P116" i="7"/>
  <c r="N117" i="7"/>
  <c r="T117" i="7"/>
  <c r="L117" i="7"/>
  <c r="I119" i="7"/>
  <c r="J118" i="7"/>
  <c r="O120" i="10" l="1"/>
  <c r="F121" i="10"/>
  <c r="O121" i="10"/>
  <c r="N122" i="10"/>
  <c r="L119" i="10"/>
  <c r="K119" i="10"/>
  <c r="J120" i="10"/>
  <c r="M120" i="10"/>
  <c r="I120" i="10"/>
  <c r="M118" i="7"/>
  <c r="U118" i="7"/>
  <c r="K119" i="7"/>
  <c r="O119" i="7" s="1"/>
  <c r="V119" i="7"/>
  <c r="W119" i="7" s="1"/>
  <c r="S118" i="7"/>
  <c r="Q118" i="7"/>
  <c r="R117" i="7"/>
  <c r="P117" i="7"/>
  <c r="N118" i="7"/>
  <c r="T118" i="7"/>
  <c r="L118" i="7"/>
  <c r="I120" i="7"/>
  <c r="J119" i="7"/>
  <c r="M121" i="10" l="1"/>
  <c r="I121" i="10"/>
  <c r="J121" i="10"/>
  <c r="O122" i="10"/>
  <c r="F122" i="10"/>
  <c r="L120" i="10"/>
  <c r="K120" i="10"/>
  <c r="U119" i="7"/>
  <c r="K120" i="7"/>
  <c r="O120" i="7" s="1"/>
  <c r="M119" i="7"/>
  <c r="V120" i="7"/>
  <c r="W120" i="7" s="1"/>
  <c r="S119" i="7"/>
  <c r="Q119" i="7"/>
  <c r="R118" i="7"/>
  <c r="P118" i="7"/>
  <c r="N119" i="7"/>
  <c r="T119" i="7"/>
  <c r="L119" i="7"/>
  <c r="I121" i="7"/>
  <c r="J120" i="7"/>
  <c r="K121" i="10" l="1"/>
  <c r="L121" i="10"/>
  <c r="M122" i="10"/>
  <c r="I122" i="10"/>
  <c r="J122" i="10"/>
  <c r="F123" i="10"/>
  <c r="N123" i="10"/>
  <c r="N124" i="10" s="1"/>
  <c r="M120" i="7"/>
  <c r="U120" i="7"/>
  <c r="K121" i="7"/>
  <c r="O121" i="7" s="1"/>
  <c r="V121" i="7"/>
  <c r="W121" i="7" s="1"/>
  <c r="S120" i="7"/>
  <c r="Q120" i="7"/>
  <c r="R119" i="7"/>
  <c r="P119" i="7"/>
  <c r="N120" i="7"/>
  <c r="T120" i="7"/>
  <c r="L120" i="7"/>
  <c r="I122" i="7"/>
  <c r="J121" i="7"/>
  <c r="O123" i="10" l="1"/>
  <c r="J123" i="10"/>
  <c r="M123" i="10"/>
  <c r="I123" i="10"/>
  <c r="O124" i="10"/>
  <c r="F124" i="10"/>
  <c r="K122" i="10"/>
  <c r="L122" i="10"/>
  <c r="U121" i="7"/>
  <c r="M121" i="7"/>
  <c r="K122" i="7"/>
  <c r="U122" i="7" s="1"/>
  <c r="V122" i="7"/>
  <c r="W122" i="7" s="1"/>
  <c r="S121" i="7"/>
  <c r="Q121" i="7"/>
  <c r="R120" i="7"/>
  <c r="P120" i="7"/>
  <c r="N121" i="7"/>
  <c r="T121" i="7"/>
  <c r="L121" i="7"/>
  <c r="I123" i="7"/>
  <c r="J122" i="7"/>
  <c r="L123" i="10" l="1"/>
  <c r="K123" i="10"/>
  <c r="J124" i="10"/>
  <c r="I124" i="10"/>
  <c r="M124" i="10"/>
  <c r="F125" i="10"/>
  <c r="N125" i="10"/>
  <c r="N126" i="10" s="1"/>
  <c r="M122" i="7"/>
  <c r="O122" i="7"/>
  <c r="S122" i="7" s="1"/>
  <c r="K123" i="7"/>
  <c r="U123" i="7" s="1"/>
  <c r="V123" i="7"/>
  <c r="W123" i="7" s="1"/>
  <c r="R121" i="7"/>
  <c r="P121" i="7"/>
  <c r="N122" i="7"/>
  <c r="T122" i="7"/>
  <c r="L122" i="7"/>
  <c r="I124" i="7"/>
  <c r="J123" i="7"/>
  <c r="O125" i="10" l="1"/>
  <c r="J125" i="10"/>
  <c r="M125" i="10"/>
  <c r="I125" i="10"/>
  <c r="L124" i="10"/>
  <c r="K124" i="10"/>
  <c r="O126" i="10"/>
  <c r="F126" i="10"/>
  <c r="M123" i="7"/>
  <c r="Q122" i="7"/>
  <c r="O123" i="7"/>
  <c r="S123" i="7" s="1"/>
  <c r="K124" i="7"/>
  <c r="O124" i="7" s="1"/>
  <c r="V124" i="7"/>
  <c r="W124" i="7" s="1"/>
  <c r="R122" i="7"/>
  <c r="P122" i="7"/>
  <c r="N123" i="7"/>
  <c r="T123" i="7"/>
  <c r="L123" i="7"/>
  <c r="I125" i="7"/>
  <c r="J124" i="7"/>
  <c r="L125" i="10" l="1"/>
  <c r="K125" i="10"/>
  <c r="F127" i="10"/>
  <c r="N127" i="10"/>
  <c r="N128" i="10" s="1"/>
  <c r="M126" i="10"/>
  <c r="I126" i="10"/>
  <c r="J126" i="10"/>
  <c r="Q123" i="7"/>
  <c r="U124" i="7"/>
  <c r="M124" i="7"/>
  <c r="K125" i="7"/>
  <c r="O125" i="7" s="1"/>
  <c r="V125" i="7"/>
  <c r="W125" i="7" s="1"/>
  <c r="S124" i="7"/>
  <c r="Q124" i="7"/>
  <c r="R123" i="7"/>
  <c r="P123" i="7"/>
  <c r="N124" i="7"/>
  <c r="T124" i="7"/>
  <c r="L124" i="7"/>
  <c r="I126" i="7"/>
  <c r="J125" i="7"/>
  <c r="O127" i="10" l="1"/>
  <c r="K126" i="10"/>
  <c r="L126" i="10"/>
  <c r="M127" i="10"/>
  <c r="I127" i="10"/>
  <c r="J127" i="10"/>
  <c r="N129" i="10"/>
  <c r="O128" i="10"/>
  <c r="F128" i="10"/>
  <c r="U125" i="7"/>
  <c r="M125" i="7"/>
  <c r="K126" i="7"/>
  <c r="O126" i="7" s="1"/>
  <c r="V126" i="7"/>
  <c r="W126" i="7" s="1"/>
  <c r="S125" i="7"/>
  <c r="Q125" i="7"/>
  <c r="R124" i="7"/>
  <c r="P124" i="7"/>
  <c r="N125" i="7"/>
  <c r="T125" i="7"/>
  <c r="L125" i="7"/>
  <c r="I127" i="7"/>
  <c r="J126" i="7"/>
  <c r="J128" i="10" l="1"/>
  <c r="I128" i="10"/>
  <c r="M128" i="10"/>
  <c r="F129" i="10"/>
  <c r="O129" i="10"/>
  <c r="K127" i="10"/>
  <c r="L127" i="10"/>
  <c r="N130" i="10"/>
  <c r="U126" i="7"/>
  <c r="M126" i="7"/>
  <c r="K127" i="7"/>
  <c r="U127" i="7" s="1"/>
  <c r="V127" i="7"/>
  <c r="W127" i="7" s="1"/>
  <c r="S126" i="7"/>
  <c r="Q126" i="7"/>
  <c r="R125" i="7"/>
  <c r="P125" i="7"/>
  <c r="N126" i="7"/>
  <c r="T126" i="7"/>
  <c r="M127" i="7"/>
  <c r="L126" i="7"/>
  <c r="I128" i="7"/>
  <c r="J127" i="7"/>
  <c r="J129" i="10" l="1"/>
  <c r="M129" i="10"/>
  <c r="I129" i="10"/>
  <c r="L128" i="10"/>
  <c r="K128" i="10"/>
  <c r="O130" i="10"/>
  <c r="F130" i="10"/>
  <c r="O127" i="7"/>
  <c r="S127" i="7" s="1"/>
  <c r="K128" i="7"/>
  <c r="U128" i="7" s="1"/>
  <c r="V128" i="7"/>
  <c r="W128" i="7" s="1"/>
  <c r="R126" i="7"/>
  <c r="P126" i="7"/>
  <c r="N127" i="7"/>
  <c r="T127" i="7"/>
  <c r="L127" i="7"/>
  <c r="I129" i="7"/>
  <c r="J128" i="7"/>
  <c r="F131" i="10" l="1"/>
  <c r="L129" i="10"/>
  <c r="K129" i="10"/>
  <c r="M130" i="10"/>
  <c r="I130" i="10"/>
  <c r="J130" i="10"/>
  <c r="N131" i="10"/>
  <c r="N132" i="10" s="1"/>
  <c r="Q127" i="7"/>
  <c r="O128" i="7"/>
  <c r="Q128" i="7" s="1"/>
  <c r="M128" i="7"/>
  <c r="K129" i="7"/>
  <c r="O129" i="7" s="1"/>
  <c r="V129" i="7"/>
  <c r="W129" i="7" s="1"/>
  <c r="S128" i="7"/>
  <c r="R127" i="7"/>
  <c r="P127" i="7"/>
  <c r="N128" i="7"/>
  <c r="T128" i="7"/>
  <c r="L128" i="7"/>
  <c r="I130" i="7"/>
  <c r="J129" i="7"/>
  <c r="M131" i="10" l="1"/>
  <c r="I131" i="10"/>
  <c r="J131" i="10"/>
  <c r="O132" i="10"/>
  <c r="F132" i="10"/>
  <c r="K130" i="10"/>
  <c r="L130" i="10"/>
  <c r="O131" i="10"/>
  <c r="U129" i="7"/>
  <c r="M129" i="7"/>
  <c r="K130" i="7"/>
  <c r="O130" i="7" s="1"/>
  <c r="V130" i="7"/>
  <c r="W130" i="7" s="1"/>
  <c r="S129" i="7"/>
  <c r="Q129" i="7"/>
  <c r="R128" i="7"/>
  <c r="P128" i="7"/>
  <c r="N129" i="7"/>
  <c r="T129" i="7"/>
  <c r="L129" i="7"/>
  <c r="I131" i="7"/>
  <c r="J130" i="7"/>
  <c r="F133" i="10" l="1"/>
  <c r="K131" i="10"/>
  <c r="L131" i="10"/>
  <c r="J132" i="10"/>
  <c r="M132" i="10"/>
  <c r="I132" i="10"/>
  <c r="N133" i="10"/>
  <c r="N134" i="10" s="1"/>
  <c r="M130" i="7"/>
  <c r="U130" i="7"/>
  <c r="K131" i="7"/>
  <c r="O131" i="7" s="1"/>
  <c r="V131" i="7"/>
  <c r="W131" i="7" s="1"/>
  <c r="S130" i="7"/>
  <c r="Q130" i="7"/>
  <c r="R129" i="7"/>
  <c r="P129" i="7"/>
  <c r="N130" i="7"/>
  <c r="T130" i="7"/>
  <c r="L130" i="7"/>
  <c r="I132" i="7"/>
  <c r="J131" i="7"/>
  <c r="L132" i="10" l="1"/>
  <c r="K132" i="10"/>
  <c r="J133" i="10"/>
  <c r="M133" i="10"/>
  <c r="I133" i="10"/>
  <c r="N135" i="10"/>
  <c r="O134" i="10"/>
  <c r="F134" i="10"/>
  <c r="O133" i="10"/>
  <c r="U131" i="7"/>
  <c r="M131" i="7"/>
  <c r="K132" i="7"/>
  <c r="O132" i="7" s="1"/>
  <c r="V132" i="7"/>
  <c r="W132" i="7" s="1"/>
  <c r="S131" i="7"/>
  <c r="Q131" i="7"/>
  <c r="R130" i="7"/>
  <c r="P130" i="7"/>
  <c r="N131" i="7"/>
  <c r="T131" i="7"/>
  <c r="L131" i="7"/>
  <c r="I133" i="7"/>
  <c r="J132" i="7"/>
  <c r="O135" i="10" l="1"/>
  <c r="F135" i="10"/>
  <c r="M134" i="10"/>
  <c r="I134" i="10"/>
  <c r="J134" i="10"/>
  <c r="N136" i="10"/>
  <c r="L133" i="10"/>
  <c r="K133" i="10"/>
  <c r="U132" i="7"/>
  <c r="M132" i="7"/>
  <c r="K133" i="7"/>
  <c r="O133" i="7" s="1"/>
  <c r="V133" i="7"/>
  <c r="W133" i="7" s="1"/>
  <c r="S132" i="7"/>
  <c r="Q132" i="7"/>
  <c r="R131" i="7"/>
  <c r="P131" i="7"/>
  <c r="N132" i="7"/>
  <c r="T132" i="7"/>
  <c r="L132" i="7"/>
  <c r="I134" i="7"/>
  <c r="J133" i="7"/>
  <c r="M135" i="10" l="1"/>
  <c r="I135" i="10"/>
  <c r="J135" i="10"/>
  <c r="O136" i="10"/>
  <c r="F136" i="10"/>
  <c r="K134" i="10"/>
  <c r="L134" i="10"/>
  <c r="N137" i="10"/>
  <c r="U133" i="7"/>
  <c r="M133" i="7"/>
  <c r="K134" i="7"/>
  <c r="O134" i="7" s="1"/>
  <c r="V134" i="7"/>
  <c r="W134" i="7" s="1"/>
  <c r="S133" i="7"/>
  <c r="Q133" i="7"/>
  <c r="R132" i="7"/>
  <c r="P132" i="7"/>
  <c r="N133" i="7"/>
  <c r="T133" i="7"/>
  <c r="L133" i="7"/>
  <c r="I135" i="7"/>
  <c r="J134" i="7"/>
  <c r="J136" i="10" l="1"/>
  <c r="M136" i="10"/>
  <c r="I136" i="10"/>
  <c r="F137" i="10"/>
  <c r="O137" i="10"/>
  <c r="K135" i="10"/>
  <c r="L135" i="10"/>
  <c r="U134" i="7"/>
  <c r="M134" i="7"/>
  <c r="K135" i="7"/>
  <c r="O135" i="7" s="1"/>
  <c r="V135" i="7"/>
  <c r="W135" i="7" s="1"/>
  <c r="S134" i="7"/>
  <c r="Q134" i="7"/>
  <c r="R133" i="7"/>
  <c r="P133" i="7"/>
  <c r="N134" i="7"/>
  <c r="T134" i="7"/>
  <c r="L134" i="7"/>
  <c r="I136" i="7"/>
  <c r="J135" i="7"/>
  <c r="F138" i="10" l="1"/>
  <c r="J137" i="10"/>
  <c r="M137" i="10"/>
  <c r="I137" i="10"/>
  <c r="N138" i="10"/>
  <c r="N139" i="10" s="1"/>
  <c r="L136" i="10"/>
  <c r="K136" i="10"/>
  <c r="M135" i="7"/>
  <c r="U135" i="7"/>
  <c r="K136" i="7"/>
  <c r="O136" i="7" s="1"/>
  <c r="V136" i="7"/>
  <c r="W136" i="7" s="1"/>
  <c r="S135" i="7"/>
  <c r="Q135" i="7"/>
  <c r="R134" i="7"/>
  <c r="P134" i="7"/>
  <c r="N135" i="7"/>
  <c r="T135" i="7"/>
  <c r="L135" i="7"/>
  <c r="I137" i="7"/>
  <c r="J136" i="7"/>
  <c r="N140" i="10" l="1"/>
  <c r="O139" i="10"/>
  <c r="F139" i="10"/>
  <c r="M138" i="10"/>
  <c r="I138" i="10"/>
  <c r="J138" i="10"/>
  <c r="L137" i="10"/>
  <c r="K137" i="10"/>
  <c r="O138" i="10"/>
  <c r="M136" i="7"/>
  <c r="U136" i="7"/>
  <c r="K137" i="7"/>
  <c r="O137" i="7" s="1"/>
  <c r="V137" i="7"/>
  <c r="W137" i="7" s="1"/>
  <c r="S136" i="7"/>
  <c r="Q136" i="7"/>
  <c r="R135" i="7"/>
  <c r="P135" i="7"/>
  <c r="N136" i="7"/>
  <c r="T136" i="7"/>
  <c r="L136" i="7"/>
  <c r="I138" i="7"/>
  <c r="J137" i="7"/>
  <c r="O140" i="10" l="1"/>
  <c r="F140" i="10"/>
  <c r="K138" i="10"/>
  <c r="L138" i="10"/>
  <c r="M139" i="10"/>
  <c r="I139" i="10"/>
  <c r="J139" i="10"/>
  <c r="N141" i="10"/>
  <c r="M137" i="7"/>
  <c r="U137" i="7"/>
  <c r="K138" i="7"/>
  <c r="O138" i="7" s="1"/>
  <c r="V138" i="7"/>
  <c r="W138" i="7" s="1"/>
  <c r="S137" i="7"/>
  <c r="Q137" i="7"/>
  <c r="R136" i="7"/>
  <c r="P136" i="7"/>
  <c r="N137" i="7"/>
  <c r="T137" i="7"/>
  <c r="L137" i="7"/>
  <c r="I139" i="7"/>
  <c r="J138" i="7"/>
  <c r="K139" i="10" l="1"/>
  <c r="L139" i="10"/>
  <c r="F141" i="10"/>
  <c r="O141" i="10"/>
  <c r="J140" i="10"/>
  <c r="I140" i="10"/>
  <c r="M140" i="10"/>
  <c r="N142" i="10"/>
  <c r="M138" i="7"/>
  <c r="U138" i="7"/>
  <c r="K139" i="7"/>
  <c r="O139" i="7" s="1"/>
  <c r="V139" i="7"/>
  <c r="W139" i="7" s="1"/>
  <c r="S138" i="7"/>
  <c r="Q138" i="7"/>
  <c r="R137" i="7"/>
  <c r="P137" i="7"/>
  <c r="N138" i="7"/>
  <c r="T138" i="7"/>
  <c r="L138" i="7"/>
  <c r="I140" i="7"/>
  <c r="J139" i="7"/>
  <c r="J141" i="10" l="1"/>
  <c r="M141" i="10"/>
  <c r="I141" i="10"/>
  <c r="L140" i="10"/>
  <c r="K140" i="10"/>
  <c r="O142" i="10"/>
  <c r="F142" i="10"/>
  <c r="M139" i="7"/>
  <c r="U139" i="7"/>
  <c r="K140" i="7"/>
  <c r="U140" i="7" s="1"/>
  <c r="V140" i="7"/>
  <c r="W140" i="7" s="1"/>
  <c r="S139" i="7"/>
  <c r="Q139" i="7"/>
  <c r="R138" i="7"/>
  <c r="P138" i="7"/>
  <c r="N139" i="7"/>
  <c r="T139" i="7"/>
  <c r="L139" i="7"/>
  <c r="I141" i="7"/>
  <c r="J140" i="7"/>
  <c r="F143" i="10" l="1"/>
  <c r="N143" i="10"/>
  <c r="M142" i="10"/>
  <c r="I142" i="10"/>
  <c r="J142" i="10"/>
  <c r="L141" i="10"/>
  <c r="K141" i="10"/>
  <c r="M140" i="7"/>
  <c r="O140" i="7"/>
  <c r="S140" i="7" s="1"/>
  <c r="K141" i="7"/>
  <c r="M141" i="7" s="1"/>
  <c r="V141" i="7"/>
  <c r="W141" i="7" s="1"/>
  <c r="R139" i="7"/>
  <c r="P139" i="7"/>
  <c r="N140" i="7"/>
  <c r="T140" i="7"/>
  <c r="L140" i="7"/>
  <c r="I142" i="7"/>
  <c r="J141" i="7"/>
  <c r="N144" i="10" l="1"/>
  <c r="O144" i="10" s="1"/>
  <c r="O143" i="10"/>
  <c r="K142" i="10"/>
  <c r="L142" i="10"/>
  <c r="M143" i="10"/>
  <c r="I143" i="10"/>
  <c r="J143" i="10"/>
  <c r="F144" i="10"/>
  <c r="U141" i="7"/>
  <c r="Q140" i="7"/>
  <c r="O141" i="7"/>
  <c r="S141" i="7" s="1"/>
  <c r="K142" i="7"/>
  <c r="U142" i="7" s="1"/>
  <c r="V142" i="7"/>
  <c r="W142" i="7" s="1"/>
  <c r="R140" i="7"/>
  <c r="P140" i="7"/>
  <c r="N141" i="7"/>
  <c r="T141" i="7"/>
  <c r="L141" i="7"/>
  <c r="I143" i="7"/>
  <c r="J142" i="7"/>
  <c r="K143" i="10" l="1"/>
  <c r="L143" i="10"/>
  <c r="J144" i="10"/>
  <c r="I144" i="10"/>
  <c r="M144" i="10"/>
  <c r="F145" i="10"/>
  <c r="N145" i="10"/>
  <c r="N146" i="10" s="1"/>
  <c r="M142" i="7"/>
  <c r="Q141" i="7"/>
  <c r="O142" i="7"/>
  <c r="S142" i="7" s="1"/>
  <c r="K143" i="7"/>
  <c r="O143" i="7" s="1"/>
  <c r="V143" i="7"/>
  <c r="W143" i="7" s="1"/>
  <c r="R141" i="7"/>
  <c r="P141" i="7"/>
  <c r="N142" i="7"/>
  <c r="T142" i="7"/>
  <c r="L142" i="7"/>
  <c r="I144" i="7"/>
  <c r="J143" i="7"/>
  <c r="J145" i="10" l="1"/>
  <c r="M145" i="10"/>
  <c r="I145" i="10"/>
  <c r="O146" i="10"/>
  <c r="F146" i="10"/>
  <c r="O145" i="10"/>
  <c r="L144" i="10"/>
  <c r="K144" i="10"/>
  <c r="Q142" i="7"/>
  <c r="M143" i="7"/>
  <c r="U143" i="7"/>
  <c r="K144" i="7"/>
  <c r="M144" i="7" s="1"/>
  <c r="V144" i="7"/>
  <c r="W144" i="7" s="1"/>
  <c r="S143" i="7"/>
  <c r="Q143" i="7"/>
  <c r="R142" i="7"/>
  <c r="P142" i="7"/>
  <c r="N143" i="7"/>
  <c r="T143" i="7"/>
  <c r="L143" i="7"/>
  <c r="I145" i="7"/>
  <c r="J144" i="7"/>
  <c r="F147" i="10" l="1"/>
  <c r="M146" i="10"/>
  <c r="I146" i="10"/>
  <c r="J146" i="10"/>
  <c r="N147" i="10"/>
  <c r="O147" i="10" s="1"/>
  <c r="L145" i="10"/>
  <c r="K145" i="10"/>
  <c r="O144" i="7"/>
  <c r="S144" i="7" s="1"/>
  <c r="U144" i="7"/>
  <c r="K145" i="7"/>
  <c r="O145" i="7" s="1"/>
  <c r="V145" i="7"/>
  <c r="W145" i="7" s="1"/>
  <c r="R143" i="7"/>
  <c r="P143" i="7"/>
  <c r="N144" i="7"/>
  <c r="T144" i="7"/>
  <c r="L144" i="7"/>
  <c r="I146" i="7"/>
  <c r="J145" i="7"/>
  <c r="M147" i="10" l="1"/>
  <c r="I147" i="10"/>
  <c r="J147" i="10"/>
  <c r="K146" i="10"/>
  <c r="L146" i="10"/>
  <c r="F148" i="10"/>
  <c r="N148" i="10"/>
  <c r="N149" i="10" s="1"/>
  <c r="Q144" i="7"/>
  <c r="U145" i="7"/>
  <c r="M145" i="7"/>
  <c r="K146" i="7"/>
  <c r="U146" i="7" s="1"/>
  <c r="V146" i="7"/>
  <c r="W146" i="7" s="1"/>
  <c r="S145" i="7"/>
  <c r="Q145" i="7"/>
  <c r="R144" i="7"/>
  <c r="P144" i="7"/>
  <c r="N145" i="7"/>
  <c r="T145" i="7"/>
  <c r="L145" i="7"/>
  <c r="I147" i="7"/>
  <c r="J146" i="7"/>
  <c r="J148" i="10" l="1"/>
  <c r="M148" i="10"/>
  <c r="I148" i="10"/>
  <c r="F149" i="10"/>
  <c r="O149" i="10"/>
  <c r="K147" i="10"/>
  <c r="L147" i="10"/>
  <c r="N150" i="10"/>
  <c r="O148" i="10"/>
  <c r="M146" i="7"/>
  <c r="O146" i="7"/>
  <c r="S146" i="7" s="1"/>
  <c r="K147" i="7"/>
  <c r="O147" i="7" s="1"/>
  <c r="V147" i="7"/>
  <c r="W147" i="7" s="1"/>
  <c r="Q146" i="7"/>
  <c r="R145" i="7"/>
  <c r="P145" i="7"/>
  <c r="N146" i="7"/>
  <c r="T146" i="7"/>
  <c r="L146" i="7"/>
  <c r="I148" i="7"/>
  <c r="J147" i="7"/>
  <c r="J149" i="10" l="1"/>
  <c r="M149" i="10"/>
  <c r="I149" i="10"/>
  <c r="O150" i="10"/>
  <c r="F150" i="10"/>
  <c r="L148" i="10"/>
  <c r="K148" i="10"/>
  <c r="U147" i="7"/>
  <c r="M147" i="7"/>
  <c r="K148" i="7"/>
  <c r="O148" i="7" s="1"/>
  <c r="V148" i="7"/>
  <c r="W148" i="7" s="1"/>
  <c r="S147" i="7"/>
  <c r="Q147" i="7"/>
  <c r="R146" i="7"/>
  <c r="P146" i="7"/>
  <c r="N147" i="7"/>
  <c r="T147" i="7"/>
  <c r="L147" i="7"/>
  <c r="I149" i="7"/>
  <c r="J148" i="7"/>
  <c r="M150" i="10" l="1"/>
  <c r="I150" i="10"/>
  <c r="J150" i="10"/>
  <c r="F151" i="10"/>
  <c r="L149" i="10"/>
  <c r="K149" i="10"/>
  <c r="N151" i="10"/>
  <c r="N152" i="10" s="1"/>
  <c r="U148" i="7"/>
  <c r="M148" i="7"/>
  <c r="K149" i="7"/>
  <c r="U149" i="7" s="1"/>
  <c r="V149" i="7"/>
  <c r="W149" i="7" s="1"/>
  <c r="S148" i="7"/>
  <c r="Q148" i="7"/>
  <c r="R147" i="7"/>
  <c r="P147" i="7"/>
  <c r="N148" i="7"/>
  <c r="T148" i="7"/>
  <c r="L148" i="7"/>
  <c r="I150" i="7"/>
  <c r="J149" i="7"/>
  <c r="M151" i="10" l="1"/>
  <c r="I151" i="10"/>
  <c r="J151" i="10"/>
  <c r="N153" i="10"/>
  <c r="O152" i="10"/>
  <c r="F152" i="10"/>
  <c r="K150" i="10"/>
  <c r="L150" i="10"/>
  <c r="O151" i="10"/>
  <c r="M149" i="7"/>
  <c r="O149" i="7"/>
  <c r="Q149" i="7" s="1"/>
  <c r="K150" i="7"/>
  <c r="O150" i="7" s="1"/>
  <c r="V150" i="7"/>
  <c r="W150" i="7" s="1"/>
  <c r="R148" i="7"/>
  <c r="P148" i="7"/>
  <c r="N149" i="7"/>
  <c r="T149" i="7"/>
  <c r="L149" i="7"/>
  <c r="I151" i="7"/>
  <c r="J150" i="7"/>
  <c r="J152" i="10" l="1"/>
  <c r="M152" i="10"/>
  <c r="I152" i="10"/>
  <c r="N154" i="10"/>
  <c r="F153" i="10"/>
  <c r="O153" i="10"/>
  <c r="K151" i="10"/>
  <c r="L151" i="10"/>
  <c r="S149" i="7"/>
  <c r="M150" i="7"/>
  <c r="U150" i="7"/>
  <c r="K151" i="7"/>
  <c r="O151" i="7" s="1"/>
  <c r="V151" i="7"/>
  <c r="W151" i="7" s="1"/>
  <c r="S150" i="7"/>
  <c r="Q150" i="7"/>
  <c r="R149" i="7"/>
  <c r="P149" i="7"/>
  <c r="N150" i="7"/>
  <c r="T150" i="7"/>
  <c r="M151" i="7"/>
  <c r="L150" i="7"/>
  <c r="I152" i="7"/>
  <c r="J151" i="7"/>
  <c r="J153" i="10" l="1"/>
  <c r="M153" i="10"/>
  <c r="I153" i="10"/>
  <c r="O154" i="10"/>
  <c r="F154" i="10"/>
  <c r="L152" i="10"/>
  <c r="K152" i="10"/>
  <c r="U151" i="7"/>
  <c r="K152" i="7"/>
  <c r="U152" i="7" s="1"/>
  <c r="V152" i="7"/>
  <c r="W152" i="7" s="1"/>
  <c r="S151" i="7"/>
  <c r="Q151" i="7"/>
  <c r="R150" i="7"/>
  <c r="P150" i="7"/>
  <c r="N151" i="7"/>
  <c r="T151" i="7"/>
  <c r="L151" i="7"/>
  <c r="I153" i="7"/>
  <c r="J152" i="7"/>
  <c r="F155" i="10" l="1"/>
  <c r="M154" i="10"/>
  <c r="I154" i="10"/>
  <c r="J154" i="10"/>
  <c r="L153" i="10"/>
  <c r="K153" i="10"/>
  <c r="N155" i="10"/>
  <c r="N156" i="10" s="1"/>
  <c r="M152" i="7"/>
  <c r="O152" i="7"/>
  <c r="S152" i="7" s="1"/>
  <c r="K153" i="7"/>
  <c r="O153" i="7" s="1"/>
  <c r="V153" i="7"/>
  <c r="W153" i="7" s="1"/>
  <c r="R151" i="7"/>
  <c r="P151" i="7"/>
  <c r="N152" i="7"/>
  <c r="T152" i="7"/>
  <c r="L152" i="7"/>
  <c r="I154" i="7"/>
  <c r="J153" i="7"/>
  <c r="M155" i="10" l="1"/>
  <c r="I155" i="10"/>
  <c r="J155" i="10"/>
  <c r="N157" i="10"/>
  <c r="K154" i="10"/>
  <c r="L154" i="10"/>
  <c r="O156" i="10"/>
  <c r="F156" i="10"/>
  <c r="O155" i="10"/>
  <c r="Q152" i="7"/>
  <c r="U153" i="7"/>
  <c r="M153" i="7"/>
  <c r="K154" i="7"/>
  <c r="U154" i="7" s="1"/>
  <c r="V154" i="7"/>
  <c r="W154" i="7" s="1"/>
  <c r="S153" i="7"/>
  <c r="Q153" i="7"/>
  <c r="R152" i="7"/>
  <c r="P152" i="7"/>
  <c r="N153" i="7"/>
  <c r="T153" i="7"/>
  <c r="L153" i="7"/>
  <c r="I155" i="7"/>
  <c r="J154" i="7"/>
  <c r="F157" i="10" l="1"/>
  <c r="O157" i="10"/>
  <c r="K155" i="10"/>
  <c r="L155" i="10"/>
  <c r="J156" i="10"/>
  <c r="I156" i="10"/>
  <c r="M156" i="10"/>
  <c r="N158" i="10"/>
  <c r="M154" i="7"/>
  <c r="O154" i="7"/>
  <c r="S154" i="7" s="1"/>
  <c r="K155" i="7"/>
  <c r="U155" i="7" s="1"/>
  <c r="V155" i="7"/>
  <c r="W155" i="7" s="1"/>
  <c r="R153" i="7"/>
  <c r="P153" i="7"/>
  <c r="N154" i="7"/>
  <c r="T154" i="7"/>
  <c r="L154" i="7"/>
  <c r="I156" i="7"/>
  <c r="J155" i="7"/>
  <c r="L156" i="10" l="1"/>
  <c r="K156" i="10"/>
  <c r="J157" i="10"/>
  <c r="M157" i="10"/>
  <c r="I157" i="10"/>
  <c r="O158" i="10"/>
  <c r="F158" i="10"/>
  <c r="N159" i="10"/>
  <c r="M155" i="7"/>
  <c r="Q154" i="7"/>
  <c r="O155" i="7"/>
  <c r="S155" i="7" s="1"/>
  <c r="K156" i="7"/>
  <c r="U156" i="7" s="1"/>
  <c r="V156" i="7"/>
  <c r="W156" i="7" s="1"/>
  <c r="R154" i="7"/>
  <c r="P154" i="7"/>
  <c r="N155" i="7"/>
  <c r="T155" i="7"/>
  <c r="L155" i="7"/>
  <c r="I157" i="7"/>
  <c r="J156" i="7"/>
  <c r="L157" i="10" l="1"/>
  <c r="K157" i="10"/>
  <c r="M158" i="10"/>
  <c r="I158" i="10"/>
  <c r="J158" i="10"/>
  <c r="O159" i="10"/>
  <c r="F159" i="10"/>
  <c r="M156" i="7"/>
  <c r="Q155" i="7"/>
  <c r="O156" i="7"/>
  <c r="S156" i="7" s="1"/>
  <c r="K157" i="7"/>
  <c r="O157" i="7" s="1"/>
  <c r="V157" i="7"/>
  <c r="W157" i="7" s="1"/>
  <c r="R155" i="7"/>
  <c r="P155" i="7"/>
  <c r="N156" i="7"/>
  <c r="T156" i="7"/>
  <c r="L156" i="7"/>
  <c r="I158" i="7"/>
  <c r="J157" i="7"/>
  <c r="K158" i="10" l="1"/>
  <c r="L158" i="10"/>
  <c r="M159" i="10"/>
  <c r="I159" i="10"/>
  <c r="J159" i="10"/>
  <c r="F160" i="10"/>
  <c r="N160" i="10"/>
  <c r="N161" i="10" s="1"/>
  <c r="U157" i="7"/>
  <c r="Q156" i="7"/>
  <c r="M157" i="7"/>
  <c r="K158" i="7"/>
  <c r="U158" i="7" s="1"/>
  <c r="V158" i="7"/>
  <c r="W158" i="7" s="1"/>
  <c r="S157" i="7"/>
  <c r="Q157" i="7"/>
  <c r="R156" i="7"/>
  <c r="P156" i="7"/>
  <c r="N157" i="7"/>
  <c r="T157" i="7"/>
  <c r="L157" i="7"/>
  <c r="I159" i="7"/>
  <c r="J158" i="7"/>
  <c r="O160" i="10" l="1"/>
  <c r="F161" i="10"/>
  <c r="O161" i="10"/>
  <c r="N162" i="10"/>
  <c r="J160" i="10"/>
  <c r="I160" i="10"/>
  <c r="M160" i="10"/>
  <c r="K159" i="10"/>
  <c r="L159" i="10"/>
  <c r="M158" i="7"/>
  <c r="O158" i="7"/>
  <c r="S158" i="7" s="1"/>
  <c r="K159" i="7"/>
  <c r="O159" i="7" s="1"/>
  <c r="V159" i="7"/>
  <c r="W159" i="7" s="1"/>
  <c r="R157" i="7"/>
  <c r="P157" i="7"/>
  <c r="N158" i="7"/>
  <c r="T158" i="7"/>
  <c r="L158" i="7"/>
  <c r="I160" i="7"/>
  <c r="J159" i="7"/>
  <c r="J161" i="10" l="1"/>
  <c r="M161" i="10"/>
  <c r="I161" i="10"/>
  <c r="L160" i="10"/>
  <c r="K160" i="10"/>
  <c r="O162" i="10"/>
  <c r="N163" i="10"/>
  <c r="F162" i="10"/>
  <c r="U159" i="7"/>
  <c r="Q158" i="7"/>
  <c r="M159" i="7"/>
  <c r="K160" i="7"/>
  <c r="O160" i="7" s="1"/>
  <c r="V160" i="7"/>
  <c r="W160" i="7" s="1"/>
  <c r="S159" i="7"/>
  <c r="Q159" i="7"/>
  <c r="R158" i="7"/>
  <c r="P158" i="7"/>
  <c r="N159" i="7"/>
  <c r="T159" i="7"/>
  <c r="L159" i="7"/>
  <c r="I161" i="7"/>
  <c r="J160" i="7"/>
  <c r="N164" i="10" l="1"/>
  <c r="M162" i="10"/>
  <c r="I162" i="10"/>
  <c r="J162" i="10"/>
  <c r="O163" i="10"/>
  <c r="F163" i="10"/>
  <c r="L161" i="10"/>
  <c r="K161" i="10"/>
  <c r="U160" i="7"/>
  <c r="M160" i="7"/>
  <c r="K161" i="7"/>
  <c r="O161" i="7" s="1"/>
  <c r="V161" i="7"/>
  <c r="W161" i="7" s="1"/>
  <c r="S160" i="7"/>
  <c r="Q160" i="7"/>
  <c r="R159" i="7"/>
  <c r="P159" i="7"/>
  <c r="N160" i="7"/>
  <c r="T160" i="7"/>
  <c r="L160" i="7"/>
  <c r="I162" i="7"/>
  <c r="J161" i="7"/>
  <c r="K162" i="10" l="1"/>
  <c r="L162" i="10"/>
  <c r="M163" i="10"/>
  <c r="I163" i="10"/>
  <c r="J163" i="10"/>
  <c r="O164" i="10"/>
  <c r="F164" i="10"/>
  <c r="U161" i="7"/>
  <c r="M161" i="7"/>
  <c r="K162" i="7"/>
  <c r="O162" i="7" s="1"/>
  <c r="V162" i="7"/>
  <c r="W162" i="7" s="1"/>
  <c r="S161" i="7"/>
  <c r="Q161" i="7"/>
  <c r="R160" i="7"/>
  <c r="P160" i="7"/>
  <c r="N161" i="7"/>
  <c r="T161" i="7"/>
  <c r="L161" i="7"/>
  <c r="I163" i="7"/>
  <c r="J162" i="7"/>
  <c r="J164" i="10" l="1"/>
  <c r="M164" i="10"/>
  <c r="I164" i="10"/>
  <c r="K163" i="10"/>
  <c r="L163" i="10"/>
  <c r="F165" i="10"/>
  <c r="N165" i="10"/>
  <c r="N166" i="10" s="1"/>
  <c r="U162" i="7"/>
  <c r="M162" i="7"/>
  <c r="K163" i="7"/>
  <c r="O163" i="7" s="1"/>
  <c r="V163" i="7"/>
  <c r="W163" i="7" s="1"/>
  <c r="S162" i="7"/>
  <c r="Q162" i="7"/>
  <c r="R161" i="7"/>
  <c r="P161" i="7"/>
  <c r="N162" i="7"/>
  <c r="T162" i="7"/>
  <c r="L162" i="7"/>
  <c r="I164" i="7"/>
  <c r="J163" i="7"/>
  <c r="O166" i="10" l="1"/>
  <c r="N167" i="10"/>
  <c r="F166" i="10"/>
  <c r="O165" i="10"/>
  <c r="J165" i="10"/>
  <c r="M165" i="10"/>
  <c r="I165" i="10"/>
  <c r="L164" i="10"/>
  <c r="K164" i="10"/>
  <c r="U163" i="7"/>
  <c r="M163" i="7"/>
  <c r="K164" i="7"/>
  <c r="U164" i="7" s="1"/>
  <c r="V164" i="7"/>
  <c r="W164" i="7" s="1"/>
  <c r="S163" i="7"/>
  <c r="Q163" i="7"/>
  <c r="R162" i="7"/>
  <c r="P162" i="7"/>
  <c r="N163" i="7"/>
  <c r="T163" i="7"/>
  <c r="L163" i="7"/>
  <c r="I165" i="7"/>
  <c r="J164" i="7"/>
  <c r="N168" i="10" l="1"/>
  <c r="L165" i="10"/>
  <c r="K165" i="10"/>
  <c r="M166" i="10"/>
  <c r="I166" i="10"/>
  <c r="J166" i="10"/>
  <c r="O167" i="10"/>
  <c r="F167" i="10"/>
  <c r="O164" i="7"/>
  <c r="Q164" i="7" s="1"/>
  <c r="M164" i="7"/>
  <c r="K165" i="7"/>
  <c r="O165" i="7" s="1"/>
  <c r="V165" i="7"/>
  <c r="W165" i="7" s="1"/>
  <c r="R163" i="7"/>
  <c r="P163" i="7"/>
  <c r="N164" i="7"/>
  <c r="T164" i="7"/>
  <c r="L164" i="7"/>
  <c r="I166" i="7"/>
  <c r="J165" i="7"/>
  <c r="M167" i="10" l="1"/>
  <c r="I167" i="10"/>
  <c r="J167" i="10"/>
  <c r="O168" i="10"/>
  <c r="N169" i="10"/>
  <c r="F168" i="10"/>
  <c r="K166" i="10"/>
  <c r="L166" i="10"/>
  <c r="S164" i="7"/>
  <c r="M165" i="7"/>
  <c r="U165" i="7"/>
  <c r="K166" i="7"/>
  <c r="O166" i="7" s="1"/>
  <c r="V166" i="7"/>
  <c r="W166" i="7" s="1"/>
  <c r="S165" i="7"/>
  <c r="Q165" i="7"/>
  <c r="R164" i="7"/>
  <c r="P164" i="7"/>
  <c r="N165" i="7"/>
  <c r="T165" i="7"/>
  <c r="L165" i="7"/>
  <c r="I167" i="7"/>
  <c r="J166" i="7"/>
  <c r="K167" i="10" l="1"/>
  <c r="L167" i="10"/>
  <c r="F169" i="10"/>
  <c r="O169" i="10"/>
  <c r="J168" i="10"/>
  <c r="M168" i="10"/>
  <c r="I168" i="10"/>
  <c r="M166" i="7"/>
  <c r="U166" i="7"/>
  <c r="K167" i="7"/>
  <c r="O167" i="7" s="1"/>
  <c r="V167" i="7"/>
  <c r="W167" i="7" s="1"/>
  <c r="S166" i="7"/>
  <c r="Q166" i="7"/>
  <c r="R165" i="7"/>
  <c r="P165" i="7"/>
  <c r="N166" i="7"/>
  <c r="T166" i="7"/>
  <c r="L166" i="7"/>
  <c r="I168" i="7"/>
  <c r="J167" i="7"/>
  <c r="J169" i="10" l="1"/>
  <c r="M169" i="10"/>
  <c r="I169" i="10"/>
  <c r="L168" i="10"/>
  <c r="K168" i="10"/>
  <c r="F170" i="10"/>
  <c r="N170" i="10"/>
  <c r="N171" i="10" s="1"/>
  <c r="M167" i="7"/>
  <c r="U167" i="7"/>
  <c r="K168" i="7"/>
  <c r="O168" i="7" s="1"/>
  <c r="V168" i="7"/>
  <c r="W168" i="7" s="1"/>
  <c r="S167" i="7"/>
  <c r="Q167" i="7"/>
  <c r="R166" i="7"/>
  <c r="P166" i="7"/>
  <c r="N167" i="7"/>
  <c r="T167" i="7"/>
  <c r="L167" i="7"/>
  <c r="I169" i="7"/>
  <c r="J168" i="7"/>
  <c r="M170" i="10" l="1"/>
  <c r="I170" i="10"/>
  <c r="J170" i="10"/>
  <c r="O170" i="10"/>
  <c r="O171" i="10"/>
  <c r="F171" i="10"/>
  <c r="L169" i="10"/>
  <c r="K169" i="10"/>
  <c r="M168" i="7"/>
  <c r="U168" i="7"/>
  <c r="K169" i="7"/>
  <c r="O169" i="7" s="1"/>
  <c r="V169" i="7"/>
  <c r="W169" i="7" s="1"/>
  <c r="S168" i="7"/>
  <c r="Q168" i="7"/>
  <c r="R167" i="7"/>
  <c r="P167" i="7"/>
  <c r="N168" i="7"/>
  <c r="T168" i="7"/>
  <c r="L168" i="7"/>
  <c r="I170" i="7"/>
  <c r="J169" i="7"/>
  <c r="M171" i="10" l="1"/>
  <c r="I171" i="10"/>
  <c r="J171" i="10"/>
  <c r="F172" i="10"/>
  <c r="N172" i="10"/>
  <c r="N173" i="10" s="1"/>
  <c r="K170" i="10"/>
  <c r="L170" i="10"/>
  <c r="M169" i="7"/>
  <c r="U169" i="7"/>
  <c r="K170" i="7"/>
  <c r="O170" i="7" s="1"/>
  <c r="V170" i="7"/>
  <c r="W170" i="7" s="1"/>
  <c r="S169" i="7"/>
  <c r="Q169" i="7"/>
  <c r="R168" i="7"/>
  <c r="P168" i="7"/>
  <c r="N169" i="7"/>
  <c r="T169" i="7"/>
  <c r="L169" i="7"/>
  <c r="I171" i="7"/>
  <c r="J170" i="7"/>
  <c r="O172" i="10" l="1"/>
  <c r="K171" i="10"/>
  <c r="L171" i="10"/>
  <c r="J172" i="10"/>
  <c r="I172" i="10"/>
  <c r="M172" i="10"/>
  <c r="F173" i="10"/>
  <c r="O173" i="10"/>
  <c r="M170" i="7"/>
  <c r="U170" i="7"/>
  <c r="K171" i="7"/>
  <c r="O171" i="7" s="1"/>
  <c r="V171" i="7"/>
  <c r="W171" i="7" s="1"/>
  <c r="S170" i="7"/>
  <c r="Q170" i="7"/>
  <c r="R169" i="7"/>
  <c r="P169" i="7"/>
  <c r="N170" i="7"/>
  <c r="T170" i="7"/>
  <c r="L170" i="7"/>
  <c r="I172" i="7"/>
  <c r="J171" i="7"/>
  <c r="J173" i="10" l="1"/>
  <c r="M173" i="10"/>
  <c r="I173" i="10"/>
  <c r="F174" i="10"/>
  <c r="L172" i="10"/>
  <c r="K172" i="10"/>
  <c r="N174" i="10"/>
  <c r="O174" i="10" s="1"/>
  <c r="M171" i="7"/>
  <c r="U171" i="7"/>
  <c r="K172" i="7"/>
  <c r="O172" i="7" s="1"/>
  <c r="V172" i="7"/>
  <c r="W172" i="7" s="1"/>
  <c r="S171" i="7"/>
  <c r="Q171" i="7"/>
  <c r="R170" i="7"/>
  <c r="P170" i="7"/>
  <c r="N171" i="7"/>
  <c r="T171" i="7"/>
  <c r="L171" i="7"/>
  <c r="I173" i="7"/>
  <c r="J172" i="7"/>
  <c r="L173" i="10" l="1"/>
  <c r="K173" i="10"/>
  <c r="F175" i="10"/>
  <c r="N175" i="10"/>
  <c r="M174" i="10"/>
  <c r="I174" i="10"/>
  <c r="J174" i="10"/>
  <c r="M172" i="7"/>
  <c r="U172" i="7"/>
  <c r="K173" i="7"/>
  <c r="O173" i="7" s="1"/>
  <c r="V173" i="7"/>
  <c r="W173" i="7" s="1"/>
  <c r="S172" i="7"/>
  <c r="Q172" i="7"/>
  <c r="R171" i="7"/>
  <c r="P171" i="7"/>
  <c r="N172" i="7"/>
  <c r="T172" i="7"/>
  <c r="L172" i="7"/>
  <c r="I174" i="7"/>
  <c r="J173" i="7"/>
  <c r="M175" i="10" l="1"/>
  <c r="I175" i="10"/>
  <c r="J175" i="10"/>
  <c r="K174" i="10"/>
  <c r="L174" i="10"/>
  <c r="F176" i="10"/>
  <c r="N176" i="10"/>
  <c r="O175" i="10"/>
  <c r="M173" i="7"/>
  <c r="U173" i="7"/>
  <c r="K174" i="7"/>
  <c r="U174" i="7" s="1"/>
  <c r="V174" i="7"/>
  <c r="W174" i="7" s="1"/>
  <c r="S173" i="7"/>
  <c r="Q173" i="7"/>
  <c r="R172" i="7"/>
  <c r="P172" i="7"/>
  <c r="N173" i="7"/>
  <c r="T173" i="7"/>
  <c r="L173" i="7"/>
  <c r="I175" i="7"/>
  <c r="J174" i="7"/>
  <c r="J176" i="10" l="1"/>
  <c r="I176" i="10"/>
  <c r="M176" i="10"/>
  <c r="F177" i="10"/>
  <c r="N177" i="10"/>
  <c r="N178" i="10" s="1"/>
  <c r="O176" i="10"/>
  <c r="K175" i="10"/>
  <c r="L175" i="10"/>
  <c r="O174" i="7"/>
  <c r="Q174" i="7" s="1"/>
  <c r="M174" i="7"/>
  <c r="K175" i="7"/>
  <c r="U175" i="7" s="1"/>
  <c r="V175" i="7"/>
  <c r="W175" i="7" s="1"/>
  <c r="R173" i="7"/>
  <c r="P173" i="7"/>
  <c r="N174" i="7"/>
  <c r="T174" i="7"/>
  <c r="L174" i="7"/>
  <c r="I176" i="7"/>
  <c r="J175" i="7"/>
  <c r="N179" i="10" l="1"/>
  <c r="O178" i="10"/>
  <c r="F178" i="10"/>
  <c r="O177" i="10"/>
  <c r="J177" i="10"/>
  <c r="M177" i="10"/>
  <c r="I177" i="10"/>
  <c r="L176" i="10"/>
  <c r="K176" i="10"/>
  <c r="S174" i="7"/>
  <c r="M175" i="7"/>
  <c r="O175" i="7"/>
  <c r="S175" i="7" s="1"/>
  <c r="K176" i="7"/>
  <c r="U176" i="7" s="1"/>
  <c r="V176" i="7"/>
  <c r="W176" i="7" s="1"/>
  <c r="R174" i="7"/>
  <c r="P174" i="7"/>
  <c r="N175" i="7"/>
  <c r="T175" i="7"/>
  <c r="L175" i="7"/>
  <c r="I177" i="7"/>
  <c r="J176" i="7"/>
  <c r="L177" i="10" l="1"/>
  <c r="K177" i="10"/>
  <c r="M178" i="10"/>
  <c r="I178" i="10"/>
  <c r="J178" i="10"/>
  <c r="O179" i="10"/>
  <c r="F179" i="10"/>
  <c r="M176" i="7"/>
  <c r="Q175" i="7"/>
  <c r="O176" i="7"/>
  <c r="S176" i="7" s="1"/>
  <c r="K177" i="7"/>
  <c r="M177" i="7" s="1"/>
  <c r="V177" i="7"/>
  <c r="W177" i="7" s="1"/>
  <c r="R175" i="7"/>
  <c r="P175" i="7"/>
  <c r="N176" i="7"/>
  <c r="T176" i="7"/>
  <c r="L176" i="7"/>
  <c r="I178" i="7"/>
  <c r="J177" i="7"/>
  <c r="M179" i="10" l="1"/>
  <c r="I179" i="10"/>
  <c r="J179" i="10"/>
  <c r="F180" i="10"/>
  <c r="K178" i="10"/>
  <c r="L178" i="10"/>
  <c r="N180" i="10"/>
  <c r="N181" i="10" s="1"/>
  <c r="Q176" i="7"/>
  <c r="U177" i="7"/>
  <c r="O177" i="7"/>
  <c r="S177" i="7" s="1"/>
  <c r="K178" i="7"/>
  <c r="U178" i="7" s="1"/>
  <c r="V178" i="7"/>
  <c r="W178" i="7" s="1"/>
  <c r="R176" i="7"/>
  <c r="P176" i="7"/>
  <c r="N177" i="7"/>
  <c r="T177" i="7"/>
  <c r="L177" i="7"/>
  <c r="I179" i="7"/>
  <c r="J178" i="7"/>
  <c r="J180" i="10" l="1"/>
  <c r="M180" i="10"/>
  <c r="I180" i="10"/>
  <c r="K179" i="10"/>
  <c r="L179" i="10"/>
  <c r="N182" i="10"/>
  <c r="F181" i="10"/>
  <c r="O181" i="10"/>
  <c r="O180" i="10"/>
  <c r="Q177" i="7"/>
  <c r="M178" i="7"/>
  <c r="O178" i="7"/>
  <c r="S178" i="7" s="1"/>
  <c r="K179" i="7"/>
  <c r="O179" i="7" s="1"/>
  <c r="V179" i="7"/>
  <c r="W179" i="7" s="1"/>
  <c r="R177" i="7"/>
  <c r="P177" i="7"/>
  <c r="N178" i="7"/>
  <c r="T178" i="7"/>
  <c r="L178" i="7"/>
  <c r="I180" i="7"/>
  <c r="J179" i="7"/>
  <c r="O182" i="10" l="1"/>
  <c r="F182" i="10"/>
  <c r="L180" i="10"/>
  <c r="K180" i="10"/>
  <c r="N183" i="10"/>
  <c r="J181" i="10"/>
  <c r="M181" i="10"/>
  <c r="I181" i="10"/>
  <c r="Q178" i="7"/>
  <c r="U179" i="7"/>
  <c r="M179" i="7"/>
  <c r="K180" i="7"/>
  <c r="O180" i="7" s="1"/>
  <c r="V180" i="7"/>
  <c r="W180" i="7" s="1"/>
  <c r="S179" i="7"/>
  <c r="Q179" i="7"/>
  <c r="R178" i="7"/>
  <c r="P178" i="7"/>
  <c r="N179" i="7"/>
  <c r="T179" i="7"/>
  <c r="L179" i="7"/>
  <c r="I181" i="7"/>
  <c r="J180" i="7"/>
  <c r="M182" i="10" l="1"/>
  <c r="I182" i="10"/>
  <c r="J182" i="10"/>
  <c r="L181" i="10"/>
  <c r="K181" i="10"/>
  <c r="O183" i="10"/>
  <c r="F183" i="10"/>
  <c r="M180" i="7"/>
  <c r="U180" i="7"/>
  <c r="K181" i="7"/>
  <c r="O181" i="7" s="1"/>
  <c r="V181" i="7"/>
  <c r="W181" i="7" s="1"/>
  <c r="S180" i="7"/>
  <c r="Q180" i="7"/>
  <c r="R179" i="7"/>
  <c r="P179" i="7"/>
  <c r="N180" i="7"/>
  <c r="T180" i="7"/>
  <c r="L180" i="7"/>
  <c r="I182" i="7"/>
  <c r="J181" i="7"/>
  <c r="F184" i="10" l="1"/>
  <c r="N184" i="10"/>
  <c r="N185" i="10" s="1"/>
  <c r="K182" i="10"/>
  <c r="L182" i="10"/>
  <c r="M183" i="10"/>
  <c r="I183" i="10"/>
  <c r="J183" i="10"/>
  <c r="M181" i="7"/>
  <c r="U181" i="7"/>
  <c r="K182" i="7"/>
  <c r="O182" i="7" s="1"/>
  <c r="V182" i="7"/>
  <c r="W182" i="7" s="1"/>
  <c r="S181" i="7"/>
  <c r="Q181" i="7"/>
  <c r="R180" i="7"/>
  <c r="P180" i="7"/>
  <c r="N181" i="7"/>
  <c r="T181" i="7"/>
  <c r="L181" i="7"/>
  <c r="I183" i="7"/>
  <c r="J182" i="7"/>
  <c r="J184" i="10" l="1"/>
  <c r="M184" i="10"/>
  <c r="I184" i="10"/>
  <c r="N186" i="10"/>
  <c r="K183" i="10"/>
  <c r="L183" i="10"/>
  <c r="F185" i="10"/>
  <c r="O185" i="10"/>
  <c r="O184" i="10"/>
  <c r="U182" i="7"/>
  <c r="M182" i="7"/>
  <c r="K183" i="7"/>
  <c r="U183" i="7" s="1"/>
  <c r="V183" i="7"/>
  <c r="W183" i="7" s="1"/>
  <c r="S182" i="7"/>
  <c r="Q182" i="7"/>
  <c r="R181" i="7"/>
  <c r="P181" i="7"/>
  <c r="N182" i="7"/>
  <c r="T182" i="7"/>
  <c r="L182" i="7"/>
  <c r="I184" i="7"/>
  <c r="J183" i="7"/>
  <c r="O186" i="10" l="1"/>
  <c r="F186" i="10"/>
  <c r="J185" i="10"/>
  <c r="M185" i="10"/>
  <c r="I185" i="10"/>
  <c r="N187" i="10"/>
  <c r="L184" i="10"/>
  <c r="K184" i="10"/>
  <c r="M183" i="7"/>
  <c r="O183" i="7"/>
  <c r="Q183" i="7" s="1"/>
  <c r="K184" i="7"/>
  <c r="U184" i="7" s="1"/>
  <c r="V184" i="7"/>
  <c r="W184" i="7" s="1"/>
  <c r="R182" i="7"/>
  <c r="P182" i="7"/>
  <c r="N183" i="7"/>
  <c r="T183" i="7"/>
  <c r="L183" i="7"/>
  <c r="I185" i="7"/>
  <c r="J184" i="7"/>
  <c r="L185" i="10" l="1"/>
  <c r="K185" i="10"/>
  <c r="O187" i="10"/>
  <c r="N188" i="10"/>
  <c r="F187" i="10"/>
  <c r="M186" i="10"/>
  <c r="I186" i="10"/>
  <c r="J186" i="10"/>
  <c r="S183" i="7"/>
  <c r="O184" i="7"/>
  <c r="Q184" i="7" s="1"/>
  <c r="M184" i="7"/>
  <c r="K185" i="7"/>
  <c r="U185" i="7" s="1"/>
  <c r="V185" i="7"/>
  <c r="W185" i="7" s="1"/>
  <c r="R183" i="7"/>
  <c r="P183" i="7"/>
  <c r="N184" i="7"/>
  <c r="T184" i="7"/>
  <c r="L184" i="7"/>
  <c r="I186" i="7"/>
  <c r="J185" i="7"/>
  <c r="M187" i="10" l="1"/>
  <c r="I187" i="10"/>
  <c r="J187" i="10"/>
  <c r="K186" i="10"/>
  <c r="L186" i="10"/>
  <c r="O188" i="10"/>
  <c r="F188" i="10"/>
  <c r="S184" i="7"/>
  <c r="M185" i="7"/>
  <c r="O185" i="7"/>
  <c r="S185" i="7" s="1"/>
  <c r="K186" i="7"/>
  <c r="O186" i="7" s="1"/>
  <c r="V186" i="7"/>
  <c r="W186" i="7" s="1"/>
  <c r="R184" i="7"/>
  <c r="P184" i="7"/>
  <c r="N185" i="7"/>
  <c r="T185" i="7"/>
  <c r="L185" i="7"/>
  <c r="I187" i="7"/>
  <c r="J186" i="7"/>
  <c r="K187" i="10" l="1"/>
  <c r="L187" i="10"/>
  <c r="J188" i="10"/>
  <c r="I188" i="10"/>
  <c r="M188" i="10"/>
  <c r="F189" i="10"/>
  <c r="N189" i="10"/>
  <c r="N190" i="10" s="1"/>
  <c r="M186" i="7"/>
  <c r="Q185" i="7"/>
  <c r="U186" i="7"/>
  <c r="K187" i="7"/>
  <c r="U187" i="7" s="1"/>
  <c r="V187" i="7"/>
  <c r="W187" i="7" s="1"/>
  <c r="S186" i="7"/>
  <c r="Q186" i="7"/>
  <c r="R185" i="7"/>
  <c r="P185" i="7"/>
  <c r="N186" i="7"/>
  <c r="T186" i="7"/>
  <c r="L186" i="7"/>
  <c r="I188" i="7"/>
  <c r="J187" i="7"/>
  <c r="L188" i="10" l="1"/>
  <c r="K188" i="10"/>
  <c r="O190" i="10"/>
  <c r="F190" i="10"/>
  <c r="O189" i="10"/>
  <c r="J189" i="10"/>
  <c r="M189" i="10"/>
  <c r="I189" i="10"/>
  <c r="O187" i="7"/>
  <c r="Q187" i="7" s="1"/>
  <c r="M187" i="7"/>
  <c r="K188" i="7"/>
  <c r="U188" i="7" s="1"/>
  <c r="V188" i="7"/>
  <c r="W188" i="7" s="1"/>
  <c r="S187" i="7"/>
  <c r="R186" i="7"/>
  <c r="P186" i="7"/>
  <c r="N187" i="7"/>
  <c r="T187" i="7"/>
  <c r="L187" i="7"/>
  <c r="I189" i="7"/>
  <c r="J188" i="7"/>
  <c r="F191" i="10" l="1"/>
  <c r="N191" i="10"/>
  <c r="N192" i="10" s="1"/>
  <c r="L189" i="10"/>
  <c r="K189" i="10"/>
  <c r="M190" i="10"/>
  <c r="I190" i="10"/>
  <c r="J190" i="10"/>
  <c r="M188" i="7"/>
  <c r="O188" i="7"/>
  <c r="Q188" i="7" s="1"/>
  <c r="K189" i="7"/>
  <c r="O189" i="7" s="1"/>
  <c r="V189" i="7"/>
  <c r="W189" i="7" s="1"/>
  <c r="R187" i="7"/>
  <c r="P187" i="7"/>
  <c r="N188" i="7"/>
  <c r="T188" i="7"/>
  <c r="L188" i="7"/>
  <c r="I190" i="7"/>
  <c r="J189" i="7"/>
  <c r="O192" i="10" l="1"/>
  <c r="F192" i="10"/>
  <c r="M191" i="10"/>
  <c r="I191" i="10"/>
  <c r="J191" i="10"/>
  <c r="K190" i="10"/>
  <c r="L190" i="10"/>
  <c r="N193" i="10"/>
  <c r="O191" i="10"/>
  <c r="S188" i="7"/>
  <c r="M189" i="7"/>
  <c r="U189" i="7"/>
  <c r="K190" i="7"/>
  <c r="U190" i="7" s="1"/>
  <c r="V190" i="7"/>
  <c r="W190" i="7" s="1"/>
  <c r="S189" i="7"/>
  <c r="Q189" i="7"/>
  <c r="R188" i="7"/>
  <c r="P188" i="7"/>
  <c r="N189" i="7"/>
  <c r="T189" i="7"/>
  <c r="L189" i="7"/>
  <c r="I191" i="7"/>
  <c r="J190" i="7"/>
  <c r="K191" i="10" l="1"/>
  <c r="L191" i="10"/>
  <c r="J192" i="10"/>
  <c r="I192" i="10"/>
  <c r="M192" i="10"/>
  <c r="F193" i="10"/>
  <c r="O193" i="10"/>
  <c r="N194" i="10"/>
  <c r="O190" i="7"/>
  <c r="S190" i="7" s="1"/>
  <c r="M190" i="7"/>
  <c r="K191" i="7"/>
  <c r="O191" i="7" s="1"/>
  <c r="V191" i="7"/>
  <c r="W191" i="7" s="1"/>
  <c r="Q190" i="7"/>
  <c r="R189" i="7"/>
  <c r="P189" i="7"/>
  <c r="N190" i="7"/>
  <c r="T190" i="7"/>
  <c r="L190" i="7"/>
  <c r="I192" i="7"/>
  <c r="J191" i="7"/>
  <c r="J193" i="10" l="1"/>
  <c r="M193" i="10"/>
  <c r="I193" i="10"/>
  <c r="L192" i="10"/>
  <c r="K192" i="10"/>
  <c r="N195" i="10"/>
  <c r="O194" i="10"/>
  <c r="F194" i="10"/>
  <c r="U191" i="7"/>
  <c r="M191" i="7"/>
  <c r="K192" i="7"/>
  <c r="O192" i="7" s="1"/>
  <c r="V192" i="7"/>
  <c r="W192" i="7" s="1"/>
  <c r="S191" i="7"/>
  <c r="Q191" i="7"/>
  <c r="R190" i="7"/>
  <c r="P190" i="7"/>
  <c r="N191" i="7"/>
  <c r="T191" i="7"/>
  <c r="L191" i="7"/>
  <c r="I193" i="7"/>
  <c r="J192" i="7"/>
  <c r="O195" i="10" l="1"/>
  <c r="F195" i="10"/>
  <c r="M194" i="10"/>
  <c r="I194" i="10"/>
  <c r="J194" i="10"/>
  <c r="L193" i="10"/>
  <c r="K193" i="10"/>
  <c r="M192" i="7"/>
  <c r="U192" i="7"/>
  <c r="K193" i="7"/>
  <c r="O193" i="7" s="1"/>
  <c r="V193" i="7"/>
  <c r="W193" i="7" s="1"/>
  <c r="S192" i="7"/>
  <c r="Q192" i="7"/>
  <c r="R191" i="7"/>
  <c r="P191" i="7"/>
  <c r="N192" i="7"/>
  <c r="T192" i="7"/>
  <c r="L192" i="7"/>
  <c r="I194" i="7"/>
  <c r="J193" i="7"/>
  <c r="F196" i="10" l="1"/>
  <c r="K194" i="10"/>
  <c r="L194" i="10"/>
  <c r="M195" i="10"/>
  <c r="I195" i="10"/>
  <c r="J195" i="10"/>
  <c r="N196" i="10"/>
  <c r="N197" i="10" s="1"/>
  <c r="U193" i="7"/>
  <c r="M193" i="7"/>
  <c r="K194" i="7"/>
  <c r="O194" i="7" s="1"/>
  <c r="V194" i="7"/>
  <c r="W194" i="7" s="1"/>
  <c r="S193" i="7"/>
  <c r="Q193" i="7"/>
  <c r="R192" i="7"/>
  <c r="P192" i="7"/>
  <c r="N193" i="7"/>
  <c r="T193" i="7"/>
  <c r="L193" i="7"/>
  <c r="I195" i="7"/>
  <c r="J194" i="7"/>
  <c r="J196" i="10" l="1"/>
  <c r="M196" i="10"/>
  <c r="I196" i="10"/>
  <c r="K195" i="10"/>
  <c r="L195" i="10"/>
  <c r="F197" i="10"/>
  <c r="O197" i="10"/>
  <c r="N198" i="10"/>
  <c r="O196" i="10"/>
  <c r="M194" i="7"/>
  <c r="U194" i="7"/>
  <c r="K195" i="7"/>
  <c r="O195" i="7" s="1"/>
  <c r="V195" i="7"/>
  <c r="W195" i="7" s="1"/>
  <c r="S194" i="7"/>
  <c r="Q194" i="7"/>
  <c r="R193" i="7"/>
  <c r="P193" i="7"/>
  <c r="N194" i="7"/>
  <c r="T194" i="7"/>
  <c r="M195" i="7"/>
  <c r="L194" i="7"/>
  <c r="I196" i="7"/>
  <c r="J195" i="7"/>
  <c r="J197" i="10" l="1"/>
  <c r="M197" i="10"/>
  <c r="I197" i="10"/>
  <c r="N199" i="10"/>
  <c r="O198" i="10"/>
  <c r="F198" i="10"/>
  <c r="L196" i="10"/>
  <c r="K196" i="10"/>
  <c r="U195" i="7"/>
  <c r="K196" i="7"/>
  <c r="O196" i="7" s="1"/>
  <c r="V196" i="7"/>
  <c r="W196" i="7" s="1"/>
  <c r="S195" i="7"/>
  <c r="Q195" i="7"/>
  <c r="R194" i="7"/>
  <c r="P194" i="7"/>
  <c r="N195" i="7"/>
  <c r="T195" i="7"/>
  <c r="L195" i="7"/>
  <c r="I197" i="7"/>
  <c r="J196" i="7"/>
  <c r="M198" i="10" l="1"/>
  <c r="I198" i="10"/>
  <c r="J198" i="10"/>
  <c r="L197" i="10"/>
  <c r="K197" i="10"/>
  <c r="O199" i="10"/>
  <c r="F199" i="10"/>
  <c r="M196" i="7"/>
  <c r="U196" i="7"/>
  <c r="K197" i="7"/>
  <c r="O197" i="7" s="1"/>
  <c r="V197" i="7"/>
  <c r="W197" i="7" s="1"/>
  <c r="S196" i="7"/>
  <c r="Q196" i="7"/>
  <c r="R195" i="7"/>
  <c r="P195" i="7"/>
  <c r="N196" i="7"/>
  <c r="T196" i="7"/>
  <c r="L196" i="7"/>
  <c r="I198" i="7"/>
  <c r="J197" i="7"/>
  <c r="F200" i="10" l="1"/>
  <c r="N200" i="10"/>
  <c r="K198" i="10"/>
  <c r="L198" i="10"/>
  <c r="M199" i="10"/>
  <c r="I199" i="10"/>
  <c r="J199" i="10"/>
  <c r="M197" i="7"/>
  <c r="U197" i="7"/>
  <c r="K198" i="7"/>
  <c r="O198" i="7" s="1"/>
  <c r="V198" i="7"/>
  <c r="W198" i="7" s="1"/>
  <c r="S197" i="7"/>
  <c r="Q197" i="7"/>
  <c r="R196" i="7"/>
  <c r="P196" i="7"/>
  <c r="N197" i="7"/>
  <c r="T197" i="7"/>
  <c r="L197" i="7"/>
  <c r="I199" i="7"/>
  <c r="J198" i="7"/>
  <c r="K199" i="10" l="1"/>
  <c r="L199" i="10"/>
  <c r="N201" i="10"/>
  <c r="O201" i="10" s="1"/>
  <c r="O200" i="10"/>
  <c r="J200" i="10"/>
  <c r="M200" i="10"/>
  <c r="I200" i="10"/>
  <c r="F201" i="10"/>
  <c r="M198" i="7"/>
  <c r="U198" i="7"/>
  <c r="K199" i="7"/>
  <c r="O199" i="7" s="1"/>
  <c r="V199" i="7"/>
  <c r="W199" i="7" s="1"/>
  <c r="S198" i="7"/>
  <c r="Q198" i="7"/>
  <c r="R197" i="7"/>
  <c r="P197" i="7"/>
  <c r="N198" i="7"/>
  <c r="T198" i="7"/>
  <c r="L198" i="7"/>
  <c r="I200" i="7"/>
  <c r="J199" i="7"/>
  <c r="F202" i="10" l="1"/>
  <c r="N202" i="10"/>
  <c r="N203" i="10" s="1"/>
  <c r="J201" i="10"/>
  <c r="M201" i="10"/>
  <c r="I201" i="10"/>
  <c r="L200" i="10"/>
  <c r="K200" i="10"/>
  <c r="M199" i="7"/>
  <c r="U199" i="7"/>
  <c r="K200" i="7"/>
  <c r="U200" i="7" s="1"/>
  <c r="V200" i="7"/>
  <c r="W200" i="7" s="1"/>
  <c r="S199" i="7"/>
  <c r="Q199" i="7"/>
  <c r="R198" i="7"/>
  <c r="P198" i="7"/>
  <c r="N199" i="7"/>
  <c r="T199" i="7"/>
  <c r="L199" i="7"/>
  <c r="I201" i="7"/>
  <c r="J200" i="7"/>
  <c r="M202" i="10" l="1"/>
  <c r="I202" i="10"/>
  <c r="J202" i="10"/>
  <c r="O203" i="10"/>
  <c r="F203" i="10"/>
  <c r="L201" i="10"/>
  <c r="K201" i="10"/>
  <c r="O202" i="10"/>
  <c r="M200" i="7"/>
  <c r="O200" i="7"/>
  <c r="S200" i="7" s="1"/>
  <c r="K201" i="7"/>
  <c r="O201" i="7" s="1"/>
  <c r="V201" i="7"/>
  <c r="W201" i="7" s="1"/>
  <c r="R199" i="7"/>
  <c r="P199" i="7"/>
  <c r="N200" i="7"/>
  <c r="T200" i="7"/>
  <c r="L200" i="7"/>
  <c r="I202" i="7"/>
  <c r="J201" i="7"/>
  <c r="M203" i="10" l="1"/>
  <c r="I203" i="10"/>
  <c r="J203" i="10"/>
  <c r="K202" i="10"/>
  <c r="L202" i="10"/>
  <c r="F204" i="10"/>
  <c r="N204" i="10"/>
  <c r="U201" i="7"/>
  <c r="M201" i="7"/>
  <c r="Q200" i="7"/>
  <c r="K202" i="7"/>
  <c r="O202" i="7" s="1"/>
  <c r="V202" i="7"/>
  <c r="W202" i="7" s="1"/>
  <c r="S201" i="7"/>
  <c r="Q201" i="7"/>
  <c r="R200" i="7"/>
  <c r="P200" i="7"/>
  <c r="N201" i="7"/>
  <c r="T201" i="7"/>
  <c r="L201" i="7"/>
  <c r="I203" i="7"/>
  <c r="J202" i="7"/>
  <c r="J204" i="10" l="1"/>
  <c r="I204" i="10"/>
  <c r="M204" i="10"/>
  <c r="F205" i="10"/>
  <c r="N205" i="10"/>
  <c r="O204" i="10"/>
  <c r="K203" i="10"/>
  <c r="L203" i="10"/>
  <c r="M202" i="7"/>
  <c r="U202" i="7"/>
  <c r="K203" i="7"/>
  <c r="O203" i="7" s="1"/>
  <c r="V203" i="7"/>
  <c r="W203" i="7" s="1"/>
  <c r="S202" i="7"/>
  <c r="Q202" i="7"/>
  <c r="R201" i="7"/>
  <c r="P201" i="7"/>
  <c r="N202" i="7"/>
  <c r="T202" i="7"/>
  <c r="L202" i="7"/>
  <c r="I204" i="7"/>
  <c r="J203" i="7"/>
  <c r="N206" i="10" l="1"/>
  <c r="O206" i="10" s="1"/>
  <c r="O205" i="10"/>
  <c r="J205" i="10"/>
  <c r="M205" i="10"/>
  <c r="I205" i="10"/>
  <c r="L204" i="10"/>
  <c r="K204" i="10"/>
  <c r="F206" i="10"/>
  <c r="M203" i="7"/>
  <c r="U203" i="7"/>
  <c r="K204" i="7"/>
  <c r="U204" i="7" s="1"/>
  <c r="V204" i="7"/>
  <c r="W204" i="7" s="1"/>
  <c r="S203" i="7"/>
  <c r="Q203" i="7"/>
  <c r="R202" i="7"/>
  <c r="P202" i="7"/>
  <c r="N203" i="7"/>
  <c r="T203" i="7"/>
  <c r="L203" i="7"/>
  <c r="I205" i="7"/>
  <c r="J204" i="7"/>
  <c r="L205" i="10" l="1"/>
  <c r="K205" i="10"/>
  <c r="F207" i="10"/>
  <c r="M206" i="10"/>
  <c r="I206" i="10"/>
  <c r="J206" i="10"/>
  <c r="N207" i="10"/>
  <c r="N208" i="10" s="1"/>
  <c r="O204" i="7"/>
  <c r="S204" i="7" s="1"/>
  <c r="M204" i="7"/>
  <c r="K205" i="7"/>
  <c r="M205" i="7" s="1"/>
  <c r="V205" i="7"/>
  <c r="W205" i="7" s="1"/>
  <c r="R203" i="7"/>
  <c r="P203" i="7"/>
  <c r="N204" i="7"/>
  <c r="T204" i="7"/>
  <c r="L204" i="7"/>
  <c r="I206" i="7"/>
  <c r="J205" i="7"/>
  <c r="O207" i="10" l="1"/>
  <c r="M207" i="10"/>
  <c r="I207" i="10"/>
  <c r="J207" i="10"/>
  <c r="K206" i="10"/>
  <c r="L206" i="10"/>
  <c r="O208" i="10"/>
  <c r="F208" i="10"/>
  <c r="Q204" i="7"/>
  <c r="U205" i="7"/>
  <c r="O205" i="7"/>
  <c r="S205" i="7" s="1"/>
  <c r="K206" i="7"/>
  <c r="M206" i="7" s="1"/>
  <c r="V206" i="7"/>
  <c r="W206" i="7" s="1"/>
  <c r="R204" i="7"/>
  <c r="P204" i="7"/>
  <c r="N205" i="7"/>
  <c r="T205" i="7"/>
  <c r="L205" i="7"/>
  <c r="I207" i="7"/>
  <c r="J206" i="7"/>
  <c r="J208" i="10" l="1"/>
  <c r="I208" i="10"/>
  <c r="M208" i="10"/>
  <c r="F209" i="10"/>
  <c r="K207" i="10"/>
  <c r="L207" i="10"/>
  <c r="N209" i="10"/>
  <c r="N210" i="10" s="1"/>
  <c r="Q205" i="7"/>
  <c r="U206" i="7"/>
  <c r="O206" i="7"/>
  <c r="Q206" i="7" s="1"/>
  <c r="K207" i="7"/>
  <c r="U207" i="7" s="1"/>
  <c r="V207" i="7"/>
  <c r="W207" i="7" s="1"/>
  <c r="R205" i="7"/>
  <c r="P205" i="7"/>
  <c r="O207" i="7"/>
  <c r="N206" i="7"/>
  <c r="T206" i="7"/>
  <c r="L206" i="7"/>
  <c r="I208" i="7"/>
  <c r="J207" i="7"/>
  <c r="O209" i="10" l="1"/>
  <c r="J209" i="10"/>
  <c r="M209" i="10"/>
  <c r="I209" i="10"/>
  <c r="O210" i="10"/>
  <c r="F210" i="10"/>
  <c r="L208" i="10"/>
  <c r="K208" i="10"/>
  <c r="M207" i="7"/>
  <c r="S206" i="7"/>
  <c r="K208" i="7"/>
  <c r="M208" i="7" s="1"/>
  <c r="V208" i="7"/>
  <c r="W208" i="7" s="1"/>
  <c r="S207" i="7"/>
  <c r="Q207" i="7"/>
  <c r="R206" i="7"/>
  <c r="P206" i="7"/>
  <c r="N207" i="7"/>
  <c r="T207" i="7"/>
  <c r="L207" i="7"/>
  <c r="I209" i="7"/>
  <c r="J208" i="7"/>
  <c r="M210" i="10" l="1"/>
  <c r="I210" i="10"/>
  <c r="J210" i="10"/>
  <c r="L209" i="10"/>
  <c r="K209" i="10"/>
  <c r="F211" i="10"/>
  <c r="N211" i="10"/>
  <c r="U208" i="7"/>
  <c r="O208" i="7"/>
  <c r="Q208" i="7" s="1"/>
  <c r="K209" i="7"/>
  <c r="O209" i="7" s="1"/>
  <c r="V209" i="7"/>
  <c r="W209" i="7" s="1"/>
  <c r="R207" i="7"/>
  <c r="P207" i="7"/>
  <c r="N208" i="7"/>
  <c r="T208" i="7"/>
  <c r="L208" i="7"/>
  <c r="I210" i="7"/>
  <c r="J209" i="7"/>
  <c r="F212" i="10" l="1"/>
  <c r="K210" i="10"/>
  <c r="L210" i="10"/>
  <c r="N212" i="10"/>
  <c r="N213" i="10" s="1"/>
  <c r="O211" i="10"/>
  <c r="M211" i="10"/>
  <c r="I211" i="10"/>
  <c r="J211" i="10"/>
  <c r="U209" i="7"/>
  <c r="S208" i="7"/>
  <c r="M209" i="7"/>
  <c r="K210" i="7"/>
  <c r="U210" i="7" s="1"/>
  <c r="V210" i="7"/>
  <c r="W210" i="7" s="1"/>
  <c r="S209" i="7"/>
  <c r="Q209" i="7"/>
  <c r="R208" i="7"/>
  <c r="P208" i="7"/>
  <c r="O210" i="7"/>
  <c r="N209" i="7"/>
  <c r="T209" i="7"/>
  <c r="L209" i="7"/>
  <c r="I211" i="7"/>
  <c r="J210" i="7"/>
  <c r="J212" i="10" l="1"/>
  <c r="M212" i="10"/>
  <c r="I212" i="10"/>
  <c r="F213" i="10"/>
  <c r="O213" i="10"/>
  <c r="K211" i="10"/>
  <c r="L211" i="10"/>
  <c r="O212" i="10"/>
  <c r="M210" i="7"/>
  <c r="K211" i="7"/>
  <c r="O211" i="7" s="1"/>
  <c r="V211" i="7"/>
  <c r="W211" i="7" s="1"/>
  <c r="S210" i="7"/>
  <c r="Q210" i="7"/>
  <c r="R209" i="7"/>
  <c r="P209" i="7"/>
  <c r="N210" i="7"/>
  <c r="T210" i="7"/>
  <c r="L210" i="7"/>
  <c r="M211" i="7"/>
  <c r="I212" i="7"/>
  <c r="J211" i="7"/>
  <c r="F214" i="10" l="1"/>
  <c r="L212" i="10"/>
  <c r="K212" i="10"/>
  <c r="J213" i="10"/>
  <c r="M213" i="10"/>
  <c r="I213" i="10"/>
  <c r="N214" i="10"/>
  <c r="N215" i="10" s="1"/>
  <c r="U211" i="7"/>
  <c r="K212" i="7"/>
  <c r="O212" i="7" s="1"/>
  <c r="V212" i="7"/>
  <c r="W212" i="7" s="1"/>
  <c r="S211" i="7"/>
  <c r="Q211" i="7"/>
  <c r="R210" i="7"/>
  <c r="P210" i="7"/>
  <c r="N211" i="7"/>
  <c r="T211" i="7"/>
  <c r="L211" i="7"/>
  <c r="I213" i="7"/>
  <c r="J212" i="7"/>
  <c r="O214" i="10" l="1"/>
  <c r="M214" i="10"/>
  <c r="I214" i="10"/>
  <c r="J214" i="10"/>
  <c r="N216" i="10"/>
  <c r="L213" i="10"/>
  <c r="K213" i="10"/>
  <c r="O215" i="10"/>
  <c r="F215" i="10"/>
  <c r="M212" i="7"/>
  <c r="U212" i="7"/>
  <c r="K213" i="7"/>
  <c r="O213" i="7" s="1"/>
  <c r="V213" i="7"/>
  <c r="W213" i="7" s="1"/>
  <c r="S212" i="7"/>
  <c r="Q212" i="7"/>
  <c r="R211" i="7"/>
  <c r="P211" i="7"/>
  <c r="N212" i="7"/>
  <c r="T212" i="7"/>
  <c r="L212" i="7"/>
  <c r="I214" i="7"/>
  <c r="J213" i="7"/>
  <c r="M215" i="10" l="1"/>
  <c r="I215" i="10"/>
  <c r="J215" i="10"/>
  <c r="O216" i="10"/>
  <c r="N217" i="10"/>
  <c r="F216" i="10"/>
  <c r="K214" i="10"/>
  <c r="L214" i="10"/>
  <c r="M213" i="7"/>
  <c r="U213" i="7"/>
  <c r="K214" i="7"/>
  <c r="O214" i="7" s="1"/>
  <c r="V214" i="7"/>
  <c r="W214" i="7" s="1"/>
  <c r="S213" i="7"/>
  <c r="Q213" i="7"/>
  <c r="R212" i="7"/>
  <c r="P212" i="7"/>
  <c r="N213" i="7"/>
  <c r="T213" i="7"/>
  <c r="L213" i="7"/>
  <c r="I215" i="7"/>
  <c r="J214" i="7"/>
  <c r="J216" i="10" l="1"/>
  <c r="M216" i="10"/>
  <c r="I216" i="10"/>
  <c r="F217" i="10"/>
  <c r="O217" i="10"/>
  <c r="K215" i="10"/>
  <c r="L215" i="10"/>
  <c r="U214" i="7"/>
  <c r="M214" i="7"/>
  <c r="K215" i="7"/>
  <c r="U215" i="7" s="1"/>
  <c r="V215" i="7"/>
  <c r="W215" i="7" s="1"/>
  <c r="S214" i="7"/>
  <c r="Q214" i="7"/>
  <c r="R213" i="7"/>
  <c r="P213" i="7"/>
  <c r="N214" i="7"/>
  <c r="T214" i="7"/>
  <c r="L214" i="7"/>
  <c r="I216" i="7"/>
  <c r="J215" i="7"/>
  <c r="J217" i="10" l="1"/>
  <c r="M217" i="10"/>
  <c r="I217" i="10"/>
  <c r="L216" i="10"/>
  <c r="K216" i="10"/>
  <c r="F218" i="10"/>
  <c r="N218" i="10"/>
  <c r="N219" i="10" s="1"/>
  <c r="O215" i="7"/>
  <c r="S215" i="7" s="1"/>
  <c r="M215" i="7"/>
  <c r="K216" i="7"/>
  <c r="O216" i="7" s="1"/>
  <c r="V216" i="7"/>
  <c r="W216" i="7" s="1"/>
  <c r="R214" i="7"/>
  <c r="P214" i="7"/>
  <c r="N215" i="7"/>
  <c r="T215" i="7"/>
  <c r="L215" i="7"/>
  <c r="I217" i="7"/>
  <c r="J216" i="7"/>
  <c r="O219" i="10" l="1"/>
  <c r="F219" i="10"/>
  <c r="M218" i="10"/>
  <c r="I218" i="10"/>
  <c r="J218" i="10"/>
  <c r="N220" i="10"/>
  <c r="O218" i="10"/>
  <c r="L217" i="10"/>
  <c r="K217" i="10"/>
  <c r="M216" i="7"/>
  <c r="Q215" i="7"/>
  <c r="U216" i="7"/>
  <c r="K217" i="7"/>
  <c r="U217" i="7" s="1"/>
  <c r="V217" i="7"/>
  <c r="W217" i="7" s="1"/>
  <c r="S216" i="7"/>
  <c r="Q216" i="7"/>
  <c r="R215" i="7"/>
  <c r="P215" i="7"/>
  <c r="N216" i="7"/>
  <c r="T216" i="7"/>
  <c r="L216" i="7"/>
  <c r="I218" i="7"/>
  <c r="J217" i="7"/>
  <c r="M219" i="10" l="1"/>
  <c r="I219" i="10"/>
  <c r="J219" i="10"/>
  <c r="O220" i="10"/>
  <c r="F220" i="10"/>
  <c r="K218" i="10"/>
  <c r="L218" i="10"/>
  <c r="O217" i="7"/>
  <c r="Q217" i="7" s="1"/>
  <c r="M217" i="7"/>
  <c r="K218" i="7"/>
  <c r="O218" i="7" s="1"/>
  <c r="V218" i="7"/>
  <c r="W218" i="7" s="1"/>
  <c r="R216" i="7"/>
  <c r="P216" i="7"/>
  <c r="N217" i="7"/>
  <c r="T217" i="7"/>
  <c r="L217" i="7"/>
  <c r="I219" i="7"/>
  <c r="J218" i="7"/>
  <c r="J220" i="10" l="1"/>
  <c r="I220" i="10"/>
  <c r="M220" i="10"/>
  <c r="F221" i="10"/>
  <c r="K219" i="10"/>
  <c r="L219" i="10"/>
  <c r="N221" i="10"/>
  <c r="N222" i="10" s="1"/>
  <c r="S217" i="7"/>
  <c r="U218" i="7"/>
  <c r="M218" i="7"/>
  <c r="K219" i="7"/>
  <c r="U219" i="7" s="1"/>
  <c r="V219" i="7"/>
  <c r="W219" i="7" s="1"/>
  <c r="S218" i="7"/>
  <c r="Q218" i="7"/>
  <c r="R217" i="7"/>
  <c r="P217" i="7"/>
  <c r="N218" i="7"/>
  <c r="T218" i="7"/>
  <c r="L218" i="7"/>
  <c r="I220" i="7"/>
  <c r="J219" i="7"/>
  <c r="O222" i="10" l="1"/>
  <c r="F222" i="10"/>
  <c r="N223" i="10"/>
  <c r="O221" i="10"/>
  <c r="J221" i="10"/>
  <c r="M221" i="10"/>
  <c r="I221" i="10"/>
  <c r="L220" i="10"/>
  <c r="K220" i="10"/>
  <c r="O219" i="7"/>
  <c r="S219" i="7" s="1"/>
  <c r="M219" i="7"/>
  <c r="K220" i="7"/>
  <c r="O220" i="7" s="1"/>
  <c r="V220" i="7"/>
  <c r="W220" i="7" s="1"/>
  <c r="Q219" i="7"/>
  <c r="R218" i="7"/>
  <c r="P218" i="7"/>
  <c r="N219" i="7"/>
  <c r="T219" i="7"/>
  <c r="L219" i="7"/>
  <c r="I221" i="7"/>
  <c r="J220" i="7"/>
  <c r="L221" i="10" l="1"/>
  <c r="K221" i="10"/>
  <c r="O223" i="10"/>
  <c r="F223" i="10"/>
  <c r="M222" i="10"/>
  <c r="I222" i="10"/>
  <c r="J222" i="10"/>
  <c r="U220" i="7"/>
  <c r="M220" i="7"/>
  <c r="K221" i="7"/>
  <c r="O221" i="7" s="1"/>
  <c r="V221" i="7"/>
  <c r="W221" i="7" s="1"/>
  <c r="S220" i="7"/>
  <c r="Q220" i="7"/>
  <c r="R219" i="7"/>
  <c r="P219" i="7"/>
  <c r="N220" i="7"/>
  <c r="T220" i="7"/>
  <c r="L220" i="7"/>
  <c r="I222" i="7"/>
  <c r="J221" i="7"/>
  <c r="K222" i="10" l="1"/>
  <c r="L222" i="10"/>
  <c r="M223" i="10"/>
  <c r="I223" i="10"/>
  <c r="J223" i="10"/>
  <c r="F224" i="10"/>
  <c r="N224" i="10"/>
  <c r="N225" i="10" s="1"/>
  <c r="M221" i="7"/>
  <c r="U221" i="7"/>
  <c r="K222" i="7"/>
  <c r="O222" i="7" s="1"/>
  <c r="V222" i="7"/>
  <c r="W222" i="7" s="1"/>
  <c r="S221" i="7"/>
  <c r="Q221" i="7"/>
  <c r="R220" i="7"/>
  <c r="P220" i="7"/>
  <c r="N221" i="7"/>
  <c r="T221" i="7"/>
  <c r="L221" i="7"/>
  <c r="I223" i="7"/>
  <c r="J222" i="7"/>
  <c r="O224" i="10" l="1"/>
  <c r="J224" i="10"/>
  <c r="I224" i="10"/>
  <c r="M224" i="10"/>
  <c r="F225" i="10"/>
  <c r="O225" i="10"/>
  <c r="K223" i="10"/>
  <c r="L223" i="10"/>
  <c r="U222" i="7"/>
  <c r="M222" i="7"/>
  <c r="K223" i="7"/>
  <c r="O223" i="7" s="1"/>
  <c r="V223" i="7"/>
  <c r="W223" i="7" s="1"/>
  <c r="S222" i="7"/>
  <c r="Q222" i="7"/>
  <c r="R221" i="7"/>
  <c r="P221" i="7"/>
  <c r="N222" i="7"/>
  <c r="T222" i="7"/>
  <c r="L222" i="7"/>
  <c r="I224" i="7"/>
  <c r="J223" i="7"/>
  <c r="J225" i="10" l="1"/>
  <c r="M225" i="10"/>
  <c r="I225" i="10"/>
  <c r="F226" i="10"/>
  <c r="N226" i="10"/>
  <c r="N227" i="10" s="1"/>
  <c r="L224" i="10"/>
  <c r="K224" i="10"/>
  <c r="M223" i="7"/>
  <c r="U223" i="7"/>
  <c r="K224" i="7"/>
  <c r="O224" i="7" s="1"/>
  <c r="V224" i="7"/>
  <c r="W224" i="7" s="1"/>
  <c r="S223" i="7"/>
  <c r="Q223" i="7"/>
  <c r="R222" i="7"/>
  <c r="P222" i="7"/>
  <c r="N223" i="7"/>
  <c r="T223" i="7"/>
  <c r="M224" i="7"/>
  <c r="L223" i="7"/>
  <c r="I225" i="7"/>
  <c r="J224" i="7"/>
  <c r="O226" i="10" l="1"/>
  <c r="M226" i="10"/>
  <c r="I226" i="10"/>
  <c r="J226" i="10"/>
  <c r="O227" i="10"/>
  <c r="F227" i="10"/>
  <c r="L225" i="10"/>
  <c r="K225" i="10"/>
  <c r="U224" i="7"/>
  <c r="K225" i="7"/>
  <c r="O225" i="7" s="1"/>
  <c r="V225" i="7"/>
  <c r="W225" i="7" s="1"/>
  <c r="S224" i="7"/>
  <c r="Q224" i="7"/>
  <c r="R223" i="7"/>
  <c r="P223" i="7"/>
  <c r="N224" i="7"/>
  <c r="T224" i="7"/>
  <c r="L224" i="7"/>
  <c r="I226" i="7"/>
  <c r="J225" i="7"/>
  <c r="M227" i="10" l="1"/>
  <c r="I227" i="10"/>
  <c r="J227" i="10"/>
  <c r="F228" i="10"/>
  <c r="K226" i="10"/>
  <c r="L226" i="10"/>
  <c r="N228" i="10"/>
  <c r="N229" i="10" s="1"/>
  <c r="M225" i="7"/>
  <c r="U225" i="7"/>
  <c r="K226" i="7"/>
  <c r="O226" i="7" s="1"/>
  <c r="V226" i="7"/>
  <c r="W226" i="7" s="1"/>
  <c r="S225" i="7"/>
  <c r="Q225" i="7"/>
  <c r="R224" i="7"/>
  <c r="P224" i="7"/>
  <c r="N225" i="7"/>
  <c r="T225" i="7"/>
  <c r="L225" i="7"/>
  <c r="I227" i="7"/>
  <c r="J226" i="7"/>
  <c r="F229" i="10" l="1"/>
  <c r="O229" i="10"/>
  <c r="O228" i="10"/>
  <c r="J228" i="10"/>
  <c r="M228" i="10"/>
  <c r="I228" i="10"/>
  <c r="K227" i="10"/>
  <c r="L227" i="10"/>
  <c r="U226" i="7"/>
  <c r="M226" i="7"/>
  <c r="K227" i="7"/>
  <c r="O227" i="7" s="1"/>
  <c r="V227" i="7"/>
  <c r="W227" i="7" s="1"/>
  <c r="S226" i="7"/>
  <c r="Q226" i="7"/>
  <c r="R225" i="7"/>
  <c r="P225" i="7"/>
  <c r="N226" i="7"/>
  <c r="T226" i="7"/>
  <c r="L226" i="7"/>
  <c r="I228" i="7"/>
  <c r="J227" i="7"/>
  <c r="L228" i="10" l="1"/>
  <c r="K228" i="10"/>
  <c r="J229" i="10"/>
  <c r="M229" i="10"/>
  <c r="I229" i="10"/>
  <c r="F230" i="10"/>
  <c r="N230" i="10"/>
  <c r="N231" i="10" s="1"/>
  <c r="M227" i="7"/>
  <c r="U227" i="7"/>
  <c r="K228" i="7"/>
  <c r="O228" i="7" s="1"/>
  <c r="V228" i="7"/>
  <c r="W228" i="7" s="1"/>
  <c r="S227" i="7"/>
  <c r="Q227" i="7"/>
  <c r="R226" i="7"/>
  <c r="P226" i="7"/>
  <c r="N227" i="7"/>
  <c r="T227" i="7"/>
  <c r="L227" i="7"/>
  <c r="I229" i="7"/>
  <c r="J228" i="7"/>
  <c r="O230" i="10" l="1"/>
  <c r="M230" i="10"/>
  <c r="I230" i="10"/>
  <c r="J230" i="10"/>
  <c r="O231" i="10"/>
  <c r="F231" i="10"/>
  <c r="N232" i="10"/>
  <c r="L229" i="10"/>
  <c r="K229" i="10"/>
  <c r="U228" i="7"/>
  <c r="M228" i="7"/>
  <c r="K229" i="7"/>
  <c r="O229" i="7" s="1"/>
  <c r="V229" i="7"/>
  <c r="W229" i="7" s="1"/>
  <c r="S228" i="7"/>
  <c r="Q228" i="7"/>
  <c r="R227" i="7"/>
  <c r="P227" i="7"/>
  <c r="N228" i="7"/>
  <c r="T228" i="7"/>
  <c r="L228" i="7"/>
  <c r="I230" i="7"/>
  <c r="J229" i="7"/>
  <c r="I231" i="10" l="1"/>
  <c r="M231" i="10"/>
  <c r="J231" i="10"/>
  <c r="K230" i="10"/>
  <c r="L230" i="10"/>
  <c r="F232" i="10"/>
  <c r="O232" i="10"/>
  <c r="M229" i="7"/>
  <c r="U229" i="7"/>
  <c r="K230" i="7"/>
  <c r="O230" i="7" s="1"/>
  <c r="V230" i="7"/>
  <c r="W230" i="7" s="1"/>
  <c r="S229" i="7"/>
  <c r="Q229" i="7"/>
  <c r="R228" i="7"/>
  <c r="P228" i="7"/>
  <c r="N229" i="7"/>
  <c r="T229" i="7"/>
  <c r="L229" i="7"/>
  <c r="I231" i="7"/>
  <c r="J230" i="7"/>
  <c r="F233" i="10" l="1"/>
  <c r="N233" i="10"/>
  <c r="N234" i="10" s="1"/>
  <c r="M232" i="10"/>
  <c r="I232" i="10"/>
  <c r="J232" i="10"/>
  <c r="L231" i="10"/>
  <c r="K231" i="10"/>
  <c r="U230" i="7"/>
  <c r="M230" i="7"/>
  <c r="K231" i="7"/>
  <c r="O231" i="7" s="1"/>
  <c r="V231" i="7"/>
  <c r="W231" i="7" s="1"/>
  <c r="S230" i="7"/>
  <c r="Q230" i="7"/>
  <c r="R229" i="7"/>
  <c r="P229" i="7"/>
  <c r="N230" i="7"/>
  <c r="T230" i="7"/>
  <c r="L230" i="7"/>
  <c r="I232" i="7"/>
  <c r="J231" i="7"/>
  <c r="K232" i="10" l="1"/>
  <c r="L232" i="10"/>
  <c r="O233" i="10"/>
  <c r="M233" i="10"/>
  <c r="I233" i="10"/>
  <c r="J233" i="10"/>
  <c r="O234" i="10"/>
  <c r="F234" i="10"/>
  <c r="M231" i="7"/>
  <c r="U231" i="7"/>
  <c r="K232" i="7"/>
  <c r="O232" i="7" s="1"/>
  <c r="V232" i="7"/>
  <c r="W232" i="7" s="1"/>
  <c r="S231" i="7"/>
  <c r="Q231" i="7"/>
  <c r="R230" i="7"/>
  <c r="P230" i="7"/>
  <c r="N231" i="7"/>
  <c r="T231" i="7"/>
  <c r="L231" i="7"/>
  <c r="I233" i="7"/>
  <c r="J232" i="7"/>
  <c r="J234" i="10" l="1"/>
  <c r="M234" i="10"/>
  <c r="I234" i="10"/>
  <c r="K233" i="10"/>
  <c r="L233" i="10"/>
  <c r="F235" i="10"/>
  <c r="N235" i="10"/>
  <c r="N236" i="10" s="1"/>
  <c r="U232" i="7"/>
  <c r="M232" i="7"/>
  <c r="K233" i="7"/>
  <c r="O233" i="7" s="1"/>
  <c r="V233" i="7"/>
  <c r="W233" i="7" s="1"/>
  <c r="S232" i="7"/>
  <c r="Q232" i="7"/>
  <c r="R231" i="7"/>
  <c r="P231" i="7"/>
  <c r="N232" i="7"/>
  <c r="T232" i="7"/>
  <c r="L232" i="7"/>
  <c r="I234" i="7"/>
  <c r="J233" i="7"/>
  <c r="O235" i="10" l="1"/>
  <c r="J235" i="10"/>
  <c r="I235" i="10"/>
  <c r="M235" i="10"/>
  <c r="O236" i="10"/>
  <c r="F236" i="10"/>
  <c r="L234" i="10"/>
  <c r="K234" i="10"/>
  <c r="M233" i="7"/>
  <c r="U233" i="7"/>
  <c r="K234" i="7"/>
  <c r="U234" i="7" s="1"/>
  <c r="V234" i="7"/>
  <c r="W234" i="7" s="1"/>
  <c r="S233" i="7"/>
  <c r="Q233" i="7"/>
  <c r="R232" i="7"/>
  <c r="P232" i="7"/>
  <c r="N233" i="7"/>
  <c r="T233" i="7"/>
  <c r="L233" i="7"/>
  <c r="I235" i="7"/>
  <c r="J234" i="7"/>
  <c r="F237" i="10" l="1"/>
  <c r="M236" i="10"/>
  <c r="I236" i="10"/>
  <c r="J236" i="10"/>
  <c r="L235" i="10"/>
  <c r="K235" i="10"/>
  <c r="N237" i="10"/>
  <c r="N238" i="10" s="1"/>
  <c r="M234" i="7"/>
  <c r="O234" i="7"/>
  <c r="S234" i="7" s="1"/>
  <c r="K235" i="7"/>
  <c r="O235" i="7" s="1"/>
  <c r="V235" i="7"/>
  <c r="W235" i="7" s="1"/>
  <c r="R233" i="7"/>
  <c r="P233" i="7"/>
  <c r="N234" i="7"/>
  <c r="T234" i="7"/>
  <c r="L234" i="7"/>
  <c r="I236" i="7"/>
  <c r="J235" i="7"/>
  <c r="O238" i="10" l="1"/>
  <c r="F238" i="10"/>
  <c r="M237" i="10"/>
  <c r="I237" i="10"/>
  <c r="J237" i="10"/>
  <c r="K236" i="10"/>
  <c r="L236" i="10"/>
  <c r="O237" i="10"/>
  <c r="Q234" i="7"/>
  <c r="M235" i="7"/>
  <c r="U235" i="7"/>
  <c r="K236" i="7"/>
  <c r="U236" i="7" s="1"/>
  <c r="V236" i="7"/>
  <c r="W236" i="7" s="1"/>
  <c r="S235" i="7"/>
  <c r="Q235" i="7"/>
  <c r="R234" i="7"/>
  <c r="P234" i="7"/>
  <c r="N235" i="7"/>
  <c r="T235" i="7"/>
  <c r="L235" i="7"/>
  <c r="I237" i="7"/>
  <c r="J236" i="7"/>
  <c r="J238" i="10" l="1"/>
  <c r="M238" i="10"/>
  <c r="I238" i="10"/>
  <c r="F239" i="10"/>
  <c r="K237" i="10"/>
  <c r="L237" i="10"/>
  <c r="N239" i="10"/>
  <c r="N240" i="10" s="1"/>
  <c r="M236" i="7"/>
  <c r="O236" i="7"/>
  <c r="S236" i="7" s="1"/>
  <c r="K237" i="7"/>
  <c r="U237" i="7" s="1"/>
  <c r="V237" i="7"/>
  <c r="W237" i="7" s="1"/>
  <c r="R235" i="7"/>
  <c r="P235" i="7"/>
  <c r="N236" i="7"/>
  <c r="T236" i="7"/>
  <c r="L236" i="7"/>
  <c r="I238" i="7"/>
  <c r="J237" i="7"/>
  <c r="J239" i="10" l="1"/>
  <c r="M239" i="10"/>
  <c r="I239" i="10"/>
  <c r="F240" i="10"/>
  <c r="O240" i="10"/>
  <c r="O239" i="10"/>
  <c r="L238" i="10"/>
  <c r="K238" i="10"/>
  <c r="Q236" i="7"/>
  <c r="M237" i="7"/>
  <c r="O237" i="7"/>
  <c r="Q237" i="7" s="1"/>
  <c r="K238" i="7"/>
  <c r="M238" i="7" s="1"/>
  <c r="V238" i="7"/>
  <c r="W238" i="7" s="1"/>
  <c r="R236" i="7"/>
  <c r="P236" i="7"/>
  <c r="N237" i="7"/>
  <c r="T237" i="7"/>
  <c r="L237" i="7"/>
  <c r="I239" i="7"/>
  <c r="J238" i="7"/>
  <c r="F241" i="10" l="1"/>
  <c r="N241" i="10"/>
  <c r="N242" i="10" s="1"/>
  <c r="M240" i="10"/>
  <c r="I240" i="10"/>
  <c r="J240" i="10"/>
  <c r="L239" i="10"/>
  <c r="K239" i="10"/>
  <c r="U238" i="7"/>
  <c r="O238" i="7"/>
  <c r="S238" i="7" s="1"/>
  <c r="S237" i="7"/>
  <c r="K239" i="7"/>
  <c r="O239" i="7" s="1"/>
  <c r="V239" i="7"/>
  <c r="W239" i="7" s="1"/>
  <c r="R237" i="7"/>
  <c r="P237" i="7"/>
  <c r="N238" i="7"/>
  <c r="T238" i="7"/>
  <c r="L238" i="7"/>
  <c r="I240" i="7"/>
  <c r="J239" i="7"/>
  <c r="M241" i="10" l="1"/>
  <c r="I241" i="10"/>
  <c r="J241" i="10"/>
  <c r="O242" i="10"/>
  <c r="F242" i="10"/>
  <c r="K240" i="10"/>
  <c r="L240" i="10"/>
  <c r="N243" i="10"/>
  <c r="O241" i="10"/>
  <c r="Q238" i="7"/>
  <c r="M239" i="7"/>
  <c r="U239" i="7"/>
  <c r="K240" i="7"/>
  <c r="U240" i="7" s="1"/>
  <c r="V240" i="7"/>
  <c r="W240" i="7" s="1"/>
  <c r="S239" i="7"/>
  <c r="Q239" i="7"/>
  <c r="R238" i="7"/>
  <c r="P238" i="7"/>
  <c r="N239" i="7"/>
  <c r="T239" i="7"/>
  <c r="L239" i="7"/>
  <c r="I241" i="7"/>
  <c r="J240" i="7"/>
  <c r="J242" i="10" l="1"/>
  <c r="M242" i="10"/>
  <c r="I242" i="10"/>
  <c r="K241" i="10"/>
  <c r="L241" i="10"/>
  <c r="F243" i="10"/>
  <c r="O243" i="10"/>
  <c r="O240" i="7"/>
  <c r="Q240" i="7" s="1"/>
  <c r="M240" i="7"/>
  <c r="K241" i="7"/>
  <c r="U241" i="7" s="1"/>
  <c r="V241" i="7"/>
  <c r="W241" i="7" s="1"/>
  <c r="S240" i="7"/>
  <c r="R239" i="7"/>
  <c r="P239" i="7"/>
  <c r="N240" i="7"/>
  <c r="T240" i="7"/>
  <c r="L240" i="7"/>
  <c r="I242" i="7"/>
  <c r="J241" i="7"/>
  <c r="F244" i="10" l="1"/>
  <c r="J243" i="10"/>
  <c r="M243" i="10"/>
  <c r="I243" i="10"/>
  <c r="L242" i="10"/>
  <c r="K242" i="10"/>
  <c r="N244" i="10"/>
  <c r="N245" i="10" s="1"/>
  <c r="O241" i="7"/>
  <c r="S241" i="7" s="1"/>
  <c r="M241" i="7"/>
  <c r="K242" i="7"/>
  <c r="U242" i="7" s="1"/>
  <c r="V242" i="7"/>
  <c r="W242" i="7" s="1"/>
  <c r="R240" i="7"/>
  <c r="P240" i="7"/>
  <c r="N241" i="7"/>
  <c r="T241" i="7"/>
  <c r="L241" i="7"/>
  <c r="I243" i="7"/>
  <c r="J242" i="7"/>
  <c r="O245" i="10" l="1"/>
  <c r="F245" i="10"/>
  <c r="O244" i="10"/>
  <c r="M244" i="10"/>
  <c r="I244" i="10"/>
  <c r="J244" i="10"/>
  <c r="L243" i="10"/>
  <c r="K243" i="10"/>
  <c r="M242" i="7"/>
  <c r="Q241" i="7"/>
  <c r="O242" i="7"/>
  <c r="S242" i="7" s="1"/>
  <c r="K243" i="7"/>
  <c r="U243" i="7" s="1"/>
  <c r="V243" i="7"/>
  <c r="W243" i="7" s="1"/>
  <c r="R241" i="7"/>
  <c r="P241" i="7"/>
  <c r="N242" i="7"/>
  <c r="T242" i="7"/>
  <c r="L242" i="7"/>
  <c r="I244" i="7"/>
  <c r="J243" i="7"/>
  <c r="K244" i="10" l="1"/>
  <c r="L244" i="10"/>
  <c r="F246" i="10"/>
  <c r="M245" i="10"/>
  <c r="I245" i="10"/>
  <c r="J245" i="10"/>
  <c r="N246" i="10"/>
  <c r="N247" i="10" s="1"/>
  <c r="Q242" i="7"/>
  <c r="M243" i="7"/>
  <c r="O243" i="7"/>
  <c r="S243" i="7" s="1"/>
  <c r="K244" i="7"/>
  <c r="O244" i="7" s="1"/>
  <c r="V244" i="7"/>
  <c r="W244" i="7" s="1"/>
  <c r="R242" i="7"/>
  <c r="P242" i="7"/>
  <c r="N243" i="7"/>
  <c r="T243" i="7"/>
  <c r="L243" i="7"/>
  <c r="I245" i="7"/>
  <c r="J244" i="7"/>
  <c r="K245" i="10" l="1"/>
  <c r="L245" i="10"/>
  <c r="O246" i="10"/>
  <c r="J246" i="10"/>
  <c r="M246" i="10"/>
  <c r="I246" i="10"/>
  <c r="F247" i="10"/>
  <c r="O247" i="10"/>
  <c r="U244" i="7"/>
  <c r="Q243" i="7"/>
  <c r="M244" i="7"/>
  <c r="K245" i="7"/>
  <c r="O245" i="7" s="1"/>
  <c r="V245" i="7"/>
  <c r="W245" i="7" s="1"/>
  <c r="S244" i="7"/>
  <c r="Q244" i="7"/>
  <c r="R243" i="7"/>
  <c r="P243" i="7"/>
  <c r="N244" i="7"/>
  <c r="T244" i="7"/>
  <c r="L244" i="7"/>
  <c r="I246" i="7"/>
  <c r="J245" i="7"/>
  <c r="F248" i="10" l="1"/>
  <c r="L246" i="10"/>
  <c r="K246" i="10"/>
  <c r="J247" i="10"/>
  <c r="M247" i="10"/>
  <c r="I247" i="10"/>
  <c r="N248" i="10"/>
  <c r="N249" i="10" s="1"/>
  <c r="M245" i="7"/>
  <c r="U245" i="7"/>
  <c r="K246" i="7"/>
  <c r="O246" i="7" s="1"/>
  <c r="V246" i="7"/>
  <c r="W246" i="7" s="1"/>
  <c r="S245" i="7"/>
  <c r="Q245" i="7"/>
  <c r="R244" i="7"/>
  <c r="P244" i="7"/>
  <c r="N245" i="7"/>
  <c r="T245" i="7"/>
  <c r="L245" i="7"/>
  <c r="I247" i="7"/>
  <c r="J246" i="7"/>
  <c r="O249" i="10" l="1"/>
  <c r="F249" i="10"/>
  <c r="L247" i="10"/>
  <c r="K247" i="10"/>
  <c r="O248" i="10"/>
  <c r="M248" i="10"/>
  <c r="I248" i="10"/>
  <c r="J248" i="10"/>
  <c r="N250" i="10"/>
  <c r="M246" i="7"/>
  <c r="U246" i="7"/>
  <c r="K247" i="7"/>
  <c r="O247" i="7" s="1"/>
  <c r="V247" i="7"/>
  <c r="W247" i="7" s="1"/>
  <c r="S246" i="7"/>
  <c r="Q246" i="7"/>
  <c r="R245" i="7"/>
  <c r="P245" i="7"/>
  <c r="N246" i="7"/>
  <c r="T246" i="7"/>
  <c r="L246" i="7"/>
  <c r="I248" i="7"/>
  <c r="J247" i="7"/>
  <c r="K248" i="10" l="1"/>
  <c r="L248" i="10"/>
  <c r="M249" i="10"/>
  <c r="I249" i="10"/>
  <c r="J249" i="10"/>
  <c r="O250" i="10"/>
  <c r="F250" i="10"/>
  <c r="M247" i="7"/>
  <c r="U247" i="7"/>
  <c r="K248" i="7"/>
  <c r="O248" i="7" s="1"/>
  <c r="V248" i="7"/>
  <c r="W248" i="7" s="1"/>
  <c r="S247" i="7"/>
  <c r="Q247" i="7"/>
  <c r="R246" i="7"/>
  <c r="P246" i="7"/>
  <c r="N247" i="7"/>
  <c r="T247" i="7"/>
  <c r="M248" i="7"/>
  <c r="L247" i="7"/>
  <c r="I249" i="7"/>
  <c r="J248" i="7"/>
  <c r="F251" i="10" l="1"/>
  <c r="N251" i="10"/>
  <c r="N252" i="10" s="1"/>
  <c r="J250" i="10"/>
  <c r="M250" i="10"/>
  <c r="I250" i="10"/>
  <c r="K249" i="10"/>
  <c r="L249" i="10"/>
  <c r="U248" i="7"/>
  <c r="K249" i="7"/>
  <c r="O249" i="7" s="1"/>
  <c r="V249" i="7"/>
  <c r="W249" i="7" s="1"/>
  <c r="S248" i="7"/>
  <c r="Q248" i="7"/>
  <c r="R247" i="7"/>
  <c r="P247" i="7"/>
  <c r="N248" i="7"/>
  <c r="T248" i="7"/>
  <c r="L248" i="7"/>
  <c r="I250" i="7"/>
  <c r="J249" i="7"/>
  <c r="J251" i="10" l="1"/>
  <c r="M251" i="10"/>
  <c r="I251" i="10"/>
  <c r="O252" i="10"/>
  <c r="N253" i="10"/>
  <c r="F252" i="10"/>
  <c r="O251" i="10"/>
  <c r="L250" i="10"/>
  <c r="K250" i="10"/>
  <c r="M249" i="7"/>
  <c r="U249" i="7"/>
  <c r="K250" i="7"/>
  <c r="U250" i="7" s="1"/>
  <c r="V250" i="7"/>
  <c r="W250" i="7" s="1"/>
  <c r="S249" i="7"/>
  <c r="Q249" i="7"/>
  <c r="R248" i="7"/>
  <c r="P248" i="7"/>
  <c r="N249" i="7"/>
  <c r="T249" i="7"/>
  <c r="M250" i="7"/>
  <c r="L249" i="7"/>
  <c r="I251" i="7"/>
  <c r="J250" i="7"/>
  <c r="M252" i="10" l="1"/>
  <c r="I252" i="10"/>
  <c r="J252" i="10"/>
  <c r="O253" i="10"/>
  <c r="F253" i="10"/>
  <c r="L251" i="10"/>
  <c r="K251" i="10"/>
  <c r="O250" i="7"/>
  <c r="Q250" i="7" s="1"/>
  <c r="K251" i="7"/>
  <c r="O251" i="7" s="1"/>
  <c r="V251" i="7"/>
  <c r="W251" i="7" s="1"/>
  <c r="S250" i="7"/>
  <c r="R249" i="7"/>
  <c r="P249" i="7"/>
  <c r="N250" i="7"/>
  <c r="T250" i="7"/>
  <c r="L250" i="7"/>
  <c r="I252" i="7"/>
  <c r="J251" i="7"/>
  <c r="F254" i="10" l="1"/>
  <c r="K252" i="10"/>
  <c r="L252" i="10"/>
  <c r="M253" i="10"/>
  <c r="I253" i="10"/>
  <c r="J253" i="10"/>
  <c r="N254" i="10"/>
  <c r="N255" i="10" s="1"/>
  <c r="M251" i="7"/>
  <c r="U251" i="7"/>
  <c r="K252" i="7"/>
  <c r="O252" i="7" s="1"/>
  <c r="V252" i="7"/>
  <c r="W252" i="7" s="1"/>
  <c r="S251" i="7"/>
  <c r="Q251" i="7"/>
  <c r="R250" i="7"/>
  <c r="P250" i="7"/>
  <c r="N251" i="7"/>
  <c r="T251" i="7"/>
  <c r="L251" i="7"/>
  <c r="I253" i="7"/>
  <c r="J252" i="7"/>
  <c r="J254" i="10" l="1"/>
  <c r="M254" i="10"/>
  <c r="I254" i="10"/>
  <c r="N256" i="10"/>
  <c r="F255" i="10"/>
  <c r="O255" i="10"/>
  <c r="K253" i="10"/>
  <c r="L253" i="10"/>
  <c r="O254" i="10"/>
  <c r="U252" i="7"/>
  <c r="M252" i="7"/>
  <c r="K253" i="7"/>
  <c r="O253" i="7" s="1"/>
  <c r="V253" i="7"/>
  <c r="W253" i="7" s="1"/>
  <c r="S252" i="7"/>
  <c r="Q252" i="7"/>
  <c r="R251" i="7"/>
  <c r="P251" i="7"/>
  <c r="N252" i="7"/>
  <c r="T252" i="7"/>
  <c r="L252" i="7"/>
  <c r="I254" i="7"/>
  <c r="J253" i="7"/>
  <c r="F256" i="10" l="1"/>
  <c r="O256" i="10"/>
  <c r="J255" i="10"/>
  <c r="M255" i="10"/>
  <c r="I255" i="10"/>
  <c r="N257" i="10"/>
  <c r="L254" i="10"/>
  <c r="K254" i="10"/>
  <c r="U253" i="7"/>
  <c r="M253" i="7"/>
  <c r="K254" i="7"/>
  <c r="U254" i="7" s="1"/>
  <c r="V254" i="7"/>
  <c r="W254" i="7" s="1"/>
  <c r="S253" i="7"/>
  <c r="Q253" i="7"/>
  <c r="R252" i="7"/>
  <c r="P252" i="7"/>
  <c r="O254" i="7"/>
  <c r="N253" i="7"/>
  <c r="T253" i="7"/>
  <c r="M254" i="7"/>
  <c r="L253" i="7"/>
  <c r="I255" i="7"/>
  <c r="J254" i="7"/>
  <c r="M256" i="10" l="1"/>
  <c r="I256" i="10"/>
  <c r="J256" i="10"/>
  <c r="O257" i="10"/>
  <c r="F257" i="10"/>
  <c r="L255" i="10"/>
  <c r="K255" i="10"/>
  <c r="K255" i="7"/>
  <c r="O255" i="7" s="1"/>
  <c r="V255" i="7"/>
  <c r="W255" i="7" s="1"/>
  <c r="S254" i="7"/>
  <c r="Q254" i="7"/>
  <c r="R253" i="7"/>
  <c r="P253" i="7"/>
  <c r="N254" i="7"/>
  <c r="T254" i="7"/>
  <c r="L254" i="7"/>
  <c r="I256" i="7"/>
  <c r="J255" i="7"/>
  <c r="K256" i="10" l="1"/>
  <c r="L256" i="10"/>
  <c r="M257" i="10"/>
  <c r="I257" i="10"/>
  <c r="J257" i="10"/>
  <c r="F258" i="10"/>
  <c r="N258" i="10"/>
  <c r="N259" i="10" s="1"/>
  <c r="M255" i="7"/>
  <c r="U255" i="7"/>
  <c r="K256" i="7"/>
  <c r="O256" i="7" s="1"/>
  <c r="V256" i="7"/>
  <c r="W256" i="7" s="1"/>
  <c r="S255" i="7"/>
  <c r="Q255" i="7"/>
  <c r="R254" i="7"/>
  <c r="P254" i="7"/>
  <c r="N255" i="7"/>
  <c r="T255" i="7"/>
  <c r="L255" i="7"/>
  <c r="I257" i="7"/>
  <c r="J256" i="7"/>
  <c r="O258" i="10" l="1"/>
  <c r="J258" i="10"/>
  <c r="M258" i="10"/>
  <c r="I258" i="10"/>
  <c r="F259" i="10"/>
  <c r="O259" i="10"/>
  <c r="K257" i="10"/>
  <c r="L257" i="10"/>
  <c r="U256" i="7"/>
  <c r="M256" i="7"/>
  <c r="K257" i="7"/>
  <c r="O257" i="7" s="1"/>
  <c r="V257" i="7"/>
  <c r="W257" i="7" s="1"/>
  <c r="S256" i="7"/>
  <c r="Q256" i="7"/>
  <c r="R255" i="7"/>
  <c r="P255" i="7"/>
  <c r="N256" i="7"/>
  <c r="T256" i="7"/>
  <c r="L256" i="7"/>
  <c r="I258" i="7"/>
  <c r="J257" i="7"/>
  <c r="F260" i="10" l="1"/>
  <c r="L258" i="10"/>
  <c r="K258" i="10"/>
  <c r="N260" i="10"/>
  <c r="N261" i="10" s="1"/>
  <c r="J259" i="10"/>
  <c r="M259" i="10"/>
  <c r="I259" i="10"/>
  <c r="M257" i="7"/>
  <c r="U257" i="7"/>
  <c r="K258" i="7"/>
  <c r="O258" i="7" s="1"/>
  <c r="V258" i="7"/>
  <c r="W258" i="7" s="1"/>
  <c r="S257" i="7"/>
  <c r="Q257" i="7"/>
  <c r="R256" i="7"/>
  <c r="P256" i="7"/>
  <c r="N257" i="7"/>
  <c r="T257" i="7"/>
  <c r="L257" i="7"/>
  <c r="I259" i="7"/>
  <c r="J258" i="7"/>
  <c r="M260" i="10" l="1"/>
  <c r="I260" i="10"/>
  <c r="J260" i="10"/>
  <c r="O261" i="10"/>
  <c r="N262" i="10"/>
  <c r="F261" i="10"/>
  <c r="L259" i="10"/>
  <c r="K259" i="10"/>
  <c r="O260" i="10"/>
  <c r="U258" i="7"/>
  <c r="M258" i="7"/>
  <c r="K259" i="7"/>
  <c r="O259" i="7" s="1"/>
  <c r="V259" i="7"/>
  <c r="W259" i="7" s="1"/>
  <c r="S258" i="7"/>
  <c r="Q258" i="7"/>
  <c r="R257" i="7"/>
  <c r="P257" i="7"/>
  <c r="N258" i="7"/>
  <c r="T258" i="7"/>
  <c r="L258" i="7"/>
  <c r="I260" i="7"/>
  <c r="J259" i="7"/>
  <c r="M261" i="10" l="1"/>
  <c r="I261" i="10"/>
  <c r="J261" i="10"/>
  <c r="O262" i="10"/>
  <c r="F262" i="10"/>
  <c r="K260" i="10"/>
  <c r="L260" i="10"/>
  <c r="U259" i="7"/>
  <c r="M259" i="7"/>
  <c r="K260" i="7"/>
  <c r="U260" i="7" s="1"/>
  <c r="V260" i="7"/>
  <c r="W260" i="7" s="1"/>
  <c r="S259" i="7"/>
  <c r="Q259" i="7"/>
  <c r="R258" i="7"/>
  <c r="P258" i="7"/>
  <c r="N259" i="7"/>
  <c r="T259" i="7"/>
  <c r="L259" i="7"/>
  <c r="I261" i="7"/>
  <c r="J260" i="7"/>
  <c r="K261" i="10" l="1"/>
  <c r="L261" i="10"/>
  <c r="J262" i="10"/>
  <c r="M262" i="10"/>
  <c r="I262" i="10"/>
  <c r="F263" i="10"/>
  <c r="N263" i="10"/>
  <c r="N264" i="10" s="1"/>
  <c r="M260" i="7"/>
  <c r="O260" i="7"/>
  <c r="S260" i="7" s="1"/>
  <c r="K261" i="7"/>
  <c r="O261" i="7" s="1"/>
  <c r="V261" i="7"/>
  <c r="W261" i="7" s="1"/>
  <c r="R259" i="7"/>
  <c r="P259" i="7"/>
  <c r="N260" i="7"/>
  <c r="T260" i="7"/>
  <c r="L260" i="7"/>
  <c r="I262" i="7"/>
  <c r="J261" i="7"/>
  <c r="O264" i="10" l="1"/>
  <c r="F264" i="10"/>
  <c r="O263" i="10"/>
  <c r="L262" i="10"/>
  <c r="K262" i="10"/>
  <c r="J263" i="10"/>
  <c r="M263" i="10"/>
  <c r="I263" i="10"/>
  <c r="Q260" i="7"/>
  <c r="M261" i="7"/>
  <c r="U261" i="7"/>
  <c r="K262" i="7"/>
  <c r="O262" i="7" s="1"/>
  <c r="V262" i="7"/>
  <c r="W262" i="7" s="1"/>
  <c r="S261" i="7"/>
  <c r="Q261" i="7"/>
  <c r="R260" i="7"/>
  <c r="P260" i="7"/>
  <c r="N261" i="7"/>
  <c r="T261" i="7"/>
  <c r="L261" i="7"/>
  <c r="I263" i="7"/>
  <c r="J262" i="7"/>
  <c r="M264" i="10" l="1"/>
  <c r="I264" i="10"/>
  <c r="J264" i="10"/>
  <c r="L263" i="10"/>
  <c r="K263" i="10"/>
  <c r="F265" i="10"/>
  <c r="N265" i="10"/>
  <c r="U262" i="7"/>
  <c r="M262" i="7"/>
  <c r="K263" i="7"/>
  <c r="U263" i="7" s="1"/>
  <c r="V263" i="7"/>
  <c r="W263" i="7" s="1"/>
  <c r="S262" i="7"/>
  <c r="Q262" i="7"/>
  <c r="R261" i="7"/>
  <c r="P261" i="7"/>
  <c r="O263" i="7"/>
  <c r="N262" i="7"/>
  <c r="T262" i="7"/>
  <c r="L262" i="7"/>
  <c r="M263" i="7"/>
  <c r="I264" i="7"/>
  <c r="J263" i="7"/>
  <c r="K264" i="10" l="1"/>
  <c r="L264" i="10"/>
  <c r="M265" i="10"/>
  <c r="I265" i="10"/>
  <c r="J265" i="10"/>
  <c r="F266" i="10"/>
  <c r="N266" i="10"/>
  <c r="N267" i="10" s="1"/>
  <c r="O265" i="10"/>
  <c r="K264" i="7"/>
  <c r="O264" i="7" s="1"/>
  <c r="V264" i="7"/>
  <c r="W264" i="7" s="1"/>
  <c r="S263" i="7"/>
  <c r="Q263" i="7"/>
  <c r="R262" i="7"/>
  <c r="P262" i="7"/>
  <c r="N263" i="7"/>
  <c r="T263" i="7"/>
  <c r="L263" i="7"/>
  <c r="I265" i="7"/>
  <c r="J264" i="7"/>
  <c r="O266" i="10" l="1"/>
  <c r="J266" i="10"/>
  <c r="I266" i="10"/>
  <c r="M266" i="10"/>
  <c r="F267" i="10"/>
  <c r="O267" i="10"/>
  <c r="K265" i="10"/>
  <c r="L265" i="10"/>
  <c r="U264" i="7"/>
  <c r="M264" i="7"/>
  <c r="K265" i="7"/>
  <c r="U265" i="7" s="1"/>
  <c r="V265" i="7"/>
  <c r="W265" i="7" s="1"/>
  <c r="S264" i="7"/>
  <c r="Q264" i="7"/>
  <c r="R263" i="7"/>
  <c r="P263" i="7"/>
  <c r="N264" i="7"/>
  <c r="T264" i="7"/>
  <c r="L264" i="7"/>
  <c r="I266" i="7"/>
  <c r="J265" i="7"/>
  <c r="F268" i="10" l="1"/>
  <c r="L266" i="10"/>
  <c r="K266" i="10"/>
  <c r="N268" i="10"/>
  <c r="N269" i="10" s="1"/>
  <c r="J267" i="10"/>
  <c r="M267" i="10"/>
  <c r="I267" i="10"/>
  <c r="M265" i="7"/>
  <c r="O265" i="7"/>
  <c r="Q265" i="7" s="1"/>
  <c r="K266" i="7"/>
  <c r="U266" i="7" s="1"/>
  <c r="V266" i="7"/>
  <c r="W266" i="7" s="1"/>
  <c r="R264" i="7"/>
  <c r="P264" i="7"/>
  <c r="N265" i="7"/>
  <c r="T265" i="7"/>
  <c r="L265" i="7"/>
  <c r="I267" i="7"/>
  <c r="J266" i="7"/>
  <c r="L267" i="10" l="1"/>
  <c r="K267" i="10"/>
  <c r="O269" i="10"/>
  <c r="F269" i="10"/>
  <c r="M268" i="10"/>
  <c r="I268" i="10"/>
  <c r="J268" i="10"/>
  <c r="N270" i="10"/>
  <c r="O268" i="10"/>
  <c r="S265" i="7"/>
  <c r="O266" i="7"/>
  <c r="S266" i="7" s="1"/>
  <c r="M266" i="7"/>
  <c r="K267" i="7"/>
  <c r="O267" i="7" s="1"/>
  <c r="V267" i="7"/>
  <c r="W267" i="7" s="1"/>
  <c r="R265" i="7"/>
  <c r="P265" i="7"/>
  <c r="N266" i="7"/>
  <c r="T266" i="7"/>
  <c r="L266" i="7"/>
  <c r="I268" i="7"/>
  <c r="J267" i="7"/>
  <c r="M269" i="10" l="1"/>
  <c r="I269" i="10"/>
  <c r="J269" i="10"/>
  <c r="K268" i="10"/>
  <c r="L268" i="10"/>
  <c r="O270" i="10"/>
  <c r="F270" i="10"/>
  <c r="Q266" i="7"/>
  <c r="M267" i="7"/>
  <c r="U267" i="7"/>
  <c r="K268" i="7"/>
  <c r="U268" i="7" s="1"/>
  <c r="V268" i="7"/>
  <c r="W268" i="7" s="1"/>
  <c r="S267" i="7"/>
  <c r="Q267" i="7"/>
  <c r="R266" i="7"/>
  <c r="P266" i="7"/>
  <c r="N267" i="7"/>
  <c r="T267" i="7"/>
  <c r="L267" i="7"/>
  <c r="I269" i="7"/>
  <c r="J268" i="7"/>
  <c r="K269" i="10" l="1"/>
  <c r="L269" i="10"/>
  <c r="J270" i="10"/>
  <c r="I270" i="10"/>
  <c r="M270" i="10"/>
  <c r="F271" i="10"/>
  <c r="N271" i="10"/>
  <c r="O271" i="10" s="1"/>
  <c r="M268" i="7"/>
  <c r="O268" i="7"/>
  <c r="S268" i="7" s="1"/>
  <c r="K269" i="7"/>
  <c r="O269" i="7" s="1"/>
  <c r="V269" i="7"/>
  <c r="W269" i="7" s="1"/>
  <c r="R267" i="7"/>
  <c r="P267" i="7"/>
  <c r="N268" i="7"/>
  <c r="T268" i="7"/>
  <c r="L268" i="7"/>
  <c r="I270" i="7"/>
  <c r="J269" i="7"/>
  <c r="F272" i="10" l="1"/>
  <c r="N272" i="10"/>
  <c r="J271" i="10"/>
  <c r="M271" i="10"/>
  <c r="I271" i="10"/>
  <c r="L270" i="10"/>
  <c r="K270" i="10"/>
  <c r="Q268" i="7"/>
  <c r="M269" i="7"/>
  <c r="U269" i="7"/>
  <c r="K270" i="7"/>
  <c r="U270" i="7" s="1"/>
  <c r="V270" i="7"/>
  <c r="W270" i="7" s="1"/>
  <c r="S269" i="7"/>
  <c r="Q269" i="7"/>
  <c r="R268" i="7"/>
  <c r="P268" i="7"/>
  <c r="O270" i="7"/>
  <c r="N269" i="7"/>
  <c r="T269" i="7"/>
  <c r="L269" i="7"/>
  <c r="I271" i="7"/>
  <c r="J270" i="7"/>
  <c r="M272" i="10" l="1"/>
  <c r="I272" i="10"/>
  <c r="J272" i="10"/>
  <c r="F273" i="10"/>
  <c r="L271" i="10"/>
  <c r="K271" i="10"/>
  <c r="N273" i="10"/>
  <c r="O272" i="10"/>
  <c r="M270" i="7"/>
  <c r="K271" i="7"/>
  <c r="O271" i="7" s="1"/>
  <c r="V271" i="7"/>
  <c r="W271" i="7" s="1"/>
  <c r="S270" i="7"/>
  <c r="Q270" i="7"/>
  <c r="R269" i="7"/>
  <c r="P269" i="7"/>
  <c r="N270" i="7"/>
  <c r="T270" i="7"/>
  <c r="L270" i="7"/>
  <c r="I272" i="7"/>
  <c r="J271" i="7"/>
  <c r="K272" i="10" l="1"/>
  <c r="L272" i="10"/>
  <c r="F274" i="10"/>
  <c r="N274" i="10"/>
  <c r="O273" i="10"/>
  <c r="M273" i="10"/>
  <c r="I273" i="10"/>
  <c r="J273" i="10"/>
  <c r="M271" i="7"/>
  <c r="U271" i="7"/>
  <c r="K272" i="7"/>
  <c r="U272" i="7" s="1"/>
  <c r="V272" i="7"/>
  <c r="W272" i="7" s="1"/>
  <c r="S271" i="7"/>
  <c r="Q271" i="7"/>
  <c r="R270" i="7"/>
  <c r="P270" i="7"/>
  <c r="N271" i="7"/>
  <c r="T271" i="7"/>
  <c r="L271" i="7"/>
  <c r="I273" i="7"/>
  <c r="J272" i="7"/>
  <c r="F275" i="10" l="1"/>
  <c r="J274" i="10"/>
  <c r="M274" i="10"/>
  <c r="I274" i="10"/>
  <c r="K273" i="10"/>
  <c r="L273" i="10"/>
  <c r="N275" i="10"/>
  <c r="N276" i="10" s="1"/>
  <c r="O274" i="10"/>
  <c r="M272" i="7"/>
  <c r="O272" i="7"/>
  <c r="Q272" i="7" s="1"/>
  <c r="K273" i="7"/>
  <c r="O273" i="7" s="1"/>
  <c r="V273" i="7"/>
  <c r="W273" i="7" s="1"/>
  <c r="R271" i="7"/>
  <c r="P271" i="7"/>
  <c r="N272" i="7"/>
  <c r="T272" i="7"/>
  <c r="L272" i="7"/>
  <c r="I274" i="7"/>
  <c r="J273" i="7"/>
  <c r="O275" i="10" l="1"/>
  <c r="L274" i="10"/>
  <c r="K274" i="10"/>
  <c r="J275" i="10"/>
  <c r="M275" i="10"/>
  <c r="I275" i="10"/>
  <c r="O276" i="10"/>
  <c r="F276" i="10"/>
  <c r="S272" i="7"/>
  <c r="M273" i="7"/>
  <c r="U273" i="7"/>
  <c r="K274" i="7"/>
  <c r="O274" i="7" s="1"/>
  <c r="V274" i="7"/>
  <c r="W274" i="7" s="1"/>
  <c r="S273" i="7"/>
  <c r="Q273" i="7"/>
  <c r="R272" i="7"/>
  <c r="P272" i="7"/>
  <c r="N273" i="7"/>
  <c r="T273" i="7"/>
  <c r="L273" i="7"/>
  <c r="I275" i="7"/>
  <c r="J274" i="7"/>
  <c r="M276" i="10" l="1"/>
  <c r="I276" i="10"/>
  <c r="J276" i="10"/>
  <c r="F277" i="10"/>
  <c r="L275" i="10"/>
  <c r="K275" i="10"/>
  <c r="N277" i="10"/>
  <c r="N278" i="10" s="1"/>
  <c r="U274" i="7"/>
  <c r="M274" i="7"/>
  <c r="K275" i="7"/>
  <c r="O275" i="7" s="1"/>
  <c r="V275" i="7"/>
  <c r="W275" i="7" s="1"/>
  <c r="S274" i="7"/>
  <c r="Q274" i="7"/>
  <c r="R273" i="7"/>
  <c r="P273" i="7"/>
  <c r="N274" i="7"/>
  <c r="T274" i="7"/>
  <c r="L274" i="7"/>
  <c r="I276" i="7"/>
  <c r="J275" i="7"/>
  <c r="O277" i="10" l="1"/>
  <c r="K276" i="10"/>
  <c r="L276" i="10"/>
  <c r="M277" i="10"/>
  <c r="I277" i="10"/>
  <c r="J277" i="10"/>
  <c r="N279" i="10"/>
  <c r="O278" i="10"/>
  <c r="F278" i="10"/>
  <c r="M275" i="7"/>
  <c r="U275" i="7"/>
  <c r="K276" i="7"/>
  <c r="O276" i="7" s="1"/>
  <c r="V276" i="7"/>
  <c r="W276" i="7" s="1"/>
  <c r="S275" i="7"/>
  <c r="Q275" i="7"/>
  <c r="R274" i="7"/>
  <c r="P274" i="7"/>
  <c r="N275" i="7"/>
  <c r="T275" i="7"/>
  <c r="L275" i="7"/>
  <c r="I277" i="7"/>
  <c r="J276" i="7"/>
  <c r="J278" i="10" l="1"/>
  <c r="M278" i="10"/>
  <c r="I278" i="10"/>
  <c r="K277" i="10"/>
  <c r="L277" i="10"/>
  <c r="F279" i="10"/>
  <c r="O279" i="10"/>
  <c r="U276" i="7"/>
  <c r="M276" i="7"/>
  <c r="K277" i="7"/>
  <c r="U277" i="7" s="1"/>
  <c r="V277" i="7"/>
  <c r="W277" i="7" s="1"/>
  <c r="S276" i="7"/>
  <c r="Q276" i="7"/>
  <c r="R275" i="7"/>
  <c r="P275" i="7"/>
  <c r="N276" i="7"/>
  <c r="T276" i="7"/>
  <c r="L276" i="7"/>
  <c r="I278" i="7"/>
  <c r="J277" i="7"/>
  <c r="J279" i="10" l="1"/>
  <c r="M279" i="10"/>
  <c r="I279" i="10"/>
  <c r="F280" i="10"/>
  <c r="N280" i="10"/>
  <c r="L278" i="10"/>
  <c r="K278" i="10"/>
  <c r="M277" i="7"/>
  <c r="O277" i="7"/>
  <c r="S277" i="7" s="1"/>
  <c r="K278" i="7"/>
  <c r="O278" i="7" s="1"/>
  <c r="V278" i="7"/>
  <c r="W278" i="7" s="1"/>
  <c r="R276" i="7"/>
  <c r="P276" i="7"/>
  <c r="N277" i="7"/>
  <c r="T277" i="7"/>
  <c r="L277" i="7"/>
  <c r="I279" i="7"/>
  <c r="J278" i="7"/>
  <c r="N281" i="10" l="1"/>
  <c r="N282" i="10" s="1"/>
  <c r="O280" i="10"/>
  <c r="F281" i="10"/>
  <c r="L279" i="10"/>
  <c r="K279" i="10"/>
  <c r="M280" i="10"/>
  <c r="I280" i="10"/>
  <c r="J280" i="10"/>
  <c r="M278" i="7"/>
  <c r="Q277" i="7"/>
  <c r="U278" i="7"/>
  <c r="K279" i="7"/>
  <c r="O279" i="7" s="1"/>
  <c r="V279" i="7"/>
  <c r="W279" i="7" s="1"/>
  <c r="S278" i="7"/>
  <c r="Q278" i="7"/>
  <c r="R277" i="7"/>
  <c r="P277" i="7"/>
  <c r="N278" i="7"/>
  <c r="T278" i="7"/>
  <c r="L278" i="7"/>
  <c r="I280" i="7"/>
  <c r="J279" i="7"/>
  <c r="M281" i="10" l="1"/>
  <c r="I281" i="10"/>
  <c r="J281" i="10"/>
  <c r="O281" i="10"/>
  <c r="O282" i="10"/>
  <c r="F282" i="10"/>
  <c r="K280" i="10"/>
  <c r="L280" i="10"/>
  <c r="M279" i="7"/>
  <c r="U279" i="7"/>
  <c r="K280" i="7"/>
  <c r="U280" i="7" s="1"/>
  <c r="V280" i="7"/>
  <c r="W280" i="7" s="1"/>
  <c r="S279" i="7"/>
  <c r="Q279" i="7"/>
  <c r="R278" i="7"/>
  <c r="P278" i="7"/>
  <c r="N279" i="7"/>
  <c r="T279" i="7"/>
  <c r="L279" i="7"/>
  <c r="I281" i="7"/>
  <c r="J280" i="7"/>
  <c r="K281" i="10" l="1"/>
  <c r="L281" i="10"/>
  <c r="J282" i="10"/>
  <c r="I282" i="10"/>
  <c r="M282" i="10"/>
  <c r="F283" i="10"/>
  <c r="N283" i="10"/>
  <c r="M280" i="7"/>
  <c r="O280" i="7"/>
  <c r="S280" i="7" s="1"/>
  <c r="K281" i="7"/>
  <c r="U281" i="7" s="1"/>
  <c r="V281" i="7"/>
  <c r="W281" i="7" s="1"/>
  <c r="R279" i="7"/>
  <c r="P279" i="7"/>
  <c r="N280" i="7"/>
  <c r="T280" i="7"/>
  <c r="L280" i="7"/>
  <c r="I282" i="7"/>
  <c r="J281" i="7"/>
  <c r="N284" i="10" l="1"/>
  <c r="O284" i="10" s="1"/>
  <c r="J283" i="10"/>
  <c r="M283" i="10"/>
  <c r="I283" i="10"/>
  <c r="O283" i="10"/>
  <c r="L282" i="10"/>
  <c r="K282" i="10"/>
  <c r="F284" i="10"/>
  <c r="O281" i="7"/>
  <c r="Q281" i="7" s="1"/>
  <c r="Q280" i="7"/>
  <c r="M281" i="7"/>
  <c r="K282" i="7"/>
  <c r="O282" i="7" s="1"/>
  <c r="V282" i="7"/>
  <c r="W282" i="7" s="1"/>
  <c r="S281" i="7"/>
  <c r="R280" i="7"/>
  <c r="P280" i="7"/>
  <c r="N281" i="7"/>
  <c r="T281" i="7"/>
  <c r="L281" i="7"/>
  <c r="I283" i="7"/>
  <c r="J282" i="7"/>
  <c r="N285" i="10" l="1"/>
  <c r="O285" i="10" s="1"/>
  <c r="F285" i="10"/>
  <c r="M284" i="10"/>
  <c r="I284" i="10"/>
  <c r="J284" i="10"/>
  <c r="L283" i="10"/>
  <c r="K283" i="10"/>
  <c r="U282" i="7"/>
  <c r="M282" i="7"/>
  <c r="K283" i="7"/>
  <c r="U283" i="7" s="1"/>
  <c r="V283" i="7"/>
  <c r="W283" i="7" s="1"/>
  <c r="S282" i="7"/>
  <c r="Q282" i="7"/>
  <c r="R281" i="7"/>
  <c r="P281" i="7"/>
  <c r="N282" i="7"/>
  <c r="T282" i="7"/>
  <c r="L282" i="7"/>
  <c r="I284" i="7"/>
  <c r="J283" i="7"/>
  <c r="K284" i="10" l="1"/>
  <c r="L284" i="10"/>
  <c r="F286" i="10"/>
  <c r="M285" i="10"/>
  <c r="I285" i="10"/>
  <c r="J285" i="10"/>
  <c r="N286" i="10"/>
  <c r="O286" i="10" s="1"/>
  <c r="M283" i="7"/>
  <c r="O283" i="7"/>
  <c r="Q283" i="7" s="1"/>
  <c r="K284" i="7"/>
  <c r="U284" i="7" s="1"/>
  <c r="V284" i="7"/>
  <c r="W284" i="7" s="1"/>
  <c r="R282" i="7"/>
  <c r="P282" i="7"/>
  <c r="N283" i="7"/>
  <c r="T283" i="7"/>
  <c r="L283" i="7"/>
  <c r="I285" i="7"/>
  <c r="J284" i="7"/>
  <c r="K285" i="10" l="1"/>
  <c r="L285" i="10"/>
  <c r="F287" i="10"/>
  <c r="N287" i="10"/>
  <c r="N288" i="10" s="1"/>
  <c r="J286" i="10"/>
  <c r="I286" i="10"/>
  <c r="M286" i="10"/>
  <c r="O284" i="7"/>
  <c r="S283" i="7"/>
  <c r="M284" i="7"/>
  <c r="K285" i="7"/>
  <c r="O285" i="7" s="1"/>
  <c r="V285" i="7"/>
  <c r="W285" i="7" s="1"/>
  <c r="S284" i="7"/>
  <c r="Q284" i="7"/>
  <c r="R283" i="7"/>
  <c r="P283" i="7"/>
  <c r="N284" i="7"/>
  <c r="T284" i="7"/>
  <c r="L284" i="7"/>
  <c r="I286" i="7"/>
  <c r="J285" i="7"/>
  <c r="O287" i="10" l="1"/>
  <c r="L286" i="10"/>
  <c r="K286" i="10"/>
  <c r="J287" i="10"/>
  <c r="M287" i="10"/>
  <c r="I287" i="10"/>
  <c r="O288" i="10"/>
  <c r="F288" i="10"/>
  <c r="M285" i="7"/>
  <c r="U285" i="7"/>
  <c r="K286" i="7"/>
  <c r="O286" i="7" s="1"/>
  <c r="V286" i="7"/>
  <c r="W286" i="7" s="1"/>
  <c r="S285" i="7"/>
  <c r="Q285" i="7"/>
  <c r="R284" i="7"/>
  <c r="P284" i="7"/>
  <c r="N285" i="7"/>
  <c r="T285" i="7"/>
  <c r="L285" i="7"/>
  <c r="I287" i="7"/>
  <c r="J286" i="7"/>
  <c r="F289" i="10" l="1"/>
  <c r="L287" i="10"/>
  <c r="K287" i="10"/>
  <c r="M288" i="10"/>
  <c r="I288" i="10"/>
  <c r="J288" i="10"/>
  <c r="N289" i="10"/>
  <c r="N290" i="10" s="1"/>
  <c r="U286" i="7"/>
  <c r="M286" i="7"/>
  <c r="K287" i="7"/>
  <c r="O287" i="7" s="1"/>
  <c r="V287" i="7"/>
  <c r="W287" i="7" s="1"/>
  <c r="S286" i="7"/>
  <c r="Q286" i="7"/>
  <c r="R285" i="7"/>
  <c r="P285" i="7"/>
  <c r="N286" i="7"/>
  <c r="T286" i="7"/>
  <c r="L286" i="7"/>
  <c r="I288" i="7"/>
  <c r="J287" i="7"/>
  <c r="M289" i="10" l="1"/>
  <c r="I289" i="10"/>
  <c r="J289" i="10"/>
  <c r="O290" i="10"/>
  <c r="N291" i="10"/>
  <c r="F290" i="10"/>
  <c r="O289" i="10"/>
  <c r="K288" i="10"/>
  <c r="L288" i="10"/>
  <c r="M287" i="7"/>
  <c r="U287" i="7"/>
  <c r="K288" i="7"/>
  <c r="M288" i="7" s="1"/>
  <c r="V288" i="7"/>
  <c r="W288" i="7" s="1"/>
  <c r="S287" i="7"/>
  <c r="Q287" i="7"/>
  <c r="R286" i="7"/>
  <c r="P286" i="7"/>
  <c r="N287" i="7"/>
  <c r="T287" i="7"/>
  <c r="L287" i="7"/>
  <c r="I289" i="7"/>
  <c r="J288" i="7"/>
  <c r="J290" i="10" l="1"/>
  <c r="M290" i="10"/>
  <c r="I290" i="10"/>
  <c r="F291" i="10"/>
  <c r="O291" i="10"/>
  <c r="K289" i="10"/>
  <c r="L289" i="10"/>
  <c r="U288" i="7"/>
  <c r="O288" i="7"/>
  <c r="Q288" i="7" s="1"/>
  <c r="K289" i="7"/>
  <c r="U289" i="7" s="1"/>
  <c r="V289" i="7"/>
  <c r="W289" i="7" s="1"/>
  <c r="R287" i="7"/>
  <c r="P287" i="7"/>
  <c r="N288" i="7"/>
  <c r="T288" i="7"/>
  <c r="L288" i="7"/>
  <c r="I290" i="7"/>
  <c r="J289" i="7"/>
  <c r="J291" i="10" l="1"/>
  <c r="M291" i="10"/>
  <c r="I291" i="10"/>
  <c r="F292" i="10"/>
  <c r="L290" i="10"/>
  <c r="K290" i="10"/>
  <c r="N292" i="10"/>
  <c r="N293" i="10" s="1"/>
  <c r="S288" i="7"/>
  <c r="O289" i="7"/>
  <c r="S289" i="7" s="1"/>
  <c r="M289" i="7"/>
  <c r="K290" i="7"/>
  <c r="O290" i="7" s="1"/>
  <c r="V290" i="7"/>
  <c r="W290" i="7" s="1"/>
  <c r="R288" i="7"/>
  <c r="P288" i="7"/>
  <c r="N289" i="7"/>
  <c r="T289" i="7"/>
  <c r="L289" i="7"/>
  <c r="I291" i="7"/>
  <c r="J290" i="7"/>
  <c r="O292" i="10" l="1"/>
  <c r="M292" i="10"/>
  <c r="I292" i="10"/>
  <c r="J292" i="10"/>
  <c r="O293" i="10"/>
  <c r="F293" i="10"/>
  <c r="L291" i="10"/>
  <c r="K291" i="10"/>
  <c r="N294" i="10"/>
  <c r="Q289" i="7"/>
  <c r="U290" i="7"/>
  <c r="M290" i="7"/>
  <c r="K291" i="7"/>
  <c r="O291" i="7" s="1"/>
  <c r="V291" i="7"/>
  <c r="W291" i="7" s="1"/>
  <c r="S290" i="7"/>
  <c r="Q290" i="7"/>
  <c r="R289" i="7"/>
  <c r="P289" i="7"/>
  <c r="N290" i="7"/>
  <c r="T290" i="7"/>
  <c r="L290" i="7"/>
  <c r="I292" i="7"/>
  <c r="J291" i="7"/>
  <c r="M293" i="10" l="1"/>
  <c r="I293" i="10"/>
  <c r="J293" i="10"/>
  <c r="O294" i="10"/>
  <c r="F294" i="10"/>
  <c r="K292" i="10"/>
  <c r="L292" i="10"/>
  <c r="N295" i="10"/>
  <c r="M291" i="7"/>
  <c r="U291" i="7"/>
  <c r="K292" i="7"/>
  <c r="U292" i="7" s="1"/>
  <c r="V292" i="7"/>
  <c r="W292" i="7" s="1"/>
  <c r="S291" i="7"/>
  <c r="Q291" i="7"/>
  <c r="R290" i="7"/>
  <c r="P290" i="7"/>
  <c r="N291" i="7"/>
  <c r="T291" i="7"/>
  <c r="L291" i="7"/>
  <c r="I293" i="7"/>
  <c r="J292" i="7"/>
  <c r="F295" i="10" l="1"/>
  <c r="O295" i="10"/>
  <c r="K293" i="10"/>
  <c r="L293" i="10"/>
  <c r="J294" i="10"/>
  <c r="M294" i="10"/>
  <c r="I294" i="10"/>
  <c r="M292" i="7"/>
  <c r="O292" i="7"/>
  <c r="S292" i="7" s="1"/>
  <c r="K293" i="7"/>
  <c r="U293" i="7" s="1"/>
  <c r="V293" i="7"/>
  <c r="W293" i="7" s="1"/>
  <c r="R291" i="7"/>
  <c r="P291" i="7"/>
  <c r="N292" i="7"/>
  <c r="T292" i="7"/>
  <c r="L292" i="7"/>
  <c r="I294" i="7"/>
  <c r="J293" i="7"/>
  <c r="J295" i="10" l="1"/>
  <c r="M295" i="10"/>
  <c r="I295" i="10"/>
  <c r="F296" i="10"/>
  <c r="L294" i="10"/>
  <c r="K294" i="10"/>
  <c r="N296" i="10"/>
  <c r="N297" i="10" s="1"/>
  <c r="O293" i="7"/>
  <c r="S293" i="7" s="1"/>
  <c r="Q292" i="7"/>
  <c r="M293" i="7"/>
  <c r="K294" i="7"/>
  <c r="O294" i="7" s="1"/>
  <c r="V294" i="7"/>
  <c r="W294" i="7" s="1"/>
  <c r="R292" i="7"/>
  <c r="P292" i="7"/>
  <c r="N293" i="7"/>
  <c r="T293" i="7"/>
  <c r="L293" i="7"/>
  <c r="I295" i="7"/>
  <c r="J294" i="7"/>
  <c r="O296" i="10" l="1"/>
  <c r="O297" i="10"/>
  <c r="F297" i="10"/>
  <c r="N298" i="10"/>
  <c r="M296" i="10"/>
  <c r="I296" i="10"/>
  <c r="J296" i="10"/>
  <c r="L295" i="10"/>
  <c r="K295" i="10"/>
  <c r="M294" i="7"/>
  <c r="Q293" i="7"/>
  <c r="U294" i="7"/>
  <c r="K295" i="7"/>
  <c r="O295" i="7" s="1"/>
  <c r="V295" i="7"/>
  <c r="W295" i="7" s="1"/>
  <c r="S294" i="7"/>
  <c r="Q294" i="7"/>
  <c r="R293" i="7"/>
  <c r="P293" i="7"/>
  <c r="N294" i="7"/>
  <c r="T294" i="7"/>
  <c r="L294" i="7"/>
  <c r="I296" i="7"/>
  <c r="J295" i="7"/>
  <c r="M297" i="10" l="1"/>
  <c r="I297" i="10"/>
  <c r="J297" i="10"/>
  <c r="N299" i="10"/>
  <c r="O298" i="10"/>
  <c r="F298" i="10"/>
  <c r="K296" i="10"/>
  <c r="L296" i="10"/>
  <c r="M295" i="7"/>
  <c r="U295" i="7"/>
  <c r="K296" i="7"/>
  <c r="U296" i="7" s="1"/>
  <c r="V296" i="7"/>
  <c r="W296" i="7" s="1"/>
  <c r="S295" i="7"/>
  <c r="Q295" i="7"/>
  <c r="R294" i="7"/>
  <c r="P294" i="7"/>
  <c r="N295" i="7"/>
  <c r="T295" i="7"/>
  <c r="L295" i="7"/>
  <c r="I297" i="7"/>
  <c r="J296" i="7"/>
  <c r="J298" i="10" l="1"/>
  <c r="I298" i="10"/>
  <c r="M298" i="10"/>
  <c r="F299" i="10"/>
  <c r="O299" i="10"/>
  <c r="K297" i="10"/>
  <c r="L297" i="10"/>
  <c r="O296" i="7"/>
  <c r="S296" i="7" s="1"/>
  <c r="M296" i="7"/>
  <c r="K297" i="7"/>
  <c r="U297" i="7" s="1"/>
  <c r="V297" i="7"/>
  <c r="W297" i="7" s="1"/>
  <c r="Q296" i="7"/>
  <c r="R295" i="7"/>
  <c r="P295" i="7"/>
  <c r="N296" i="7"/>
  <c r="T296" i="7"/>
  <c r="L296" i="7"/>
  <c r="I298" i="7"/>
  <c r="J297" i="7"/>
  <c r="L298" i="10" l="1"/>
  <c r="K298" i="10"/>
  <c r="J299" i="10"/>
  <c r="M299" i="10"/>
  <c r="I299" i="10"/>
  <c r="F300" i="10"/>
  <c r="N300" i="10"/>
  <c r="O300" i="10" s="1"/>
  <c r="M297" i="7"/>
  <c r="O297" i="7"/>
  <c r="S297" i="7" s="1"/>
  <c r="K298" i="7"/>
  <c r="U298" i="7" s="1"/>
  <c r="V298" i="7"/>
  <c r="W298" i="7" s="1"/>
  <c r="R296" i="7"/>
  <c r="P296" i="7"/>
  <c r="N297" i="7"/>
  <c r="T297" i="7"/>
  <c r="L297" i="7"/>
  <c r="I299" i="7"/>
  <c r="J298" i="7"/>
  <c r="L299" i="10" l="1"/>
  <c r="K299" i="10"/>
  <c r="F301" i="10"/>
  <c r="N301" i="10"/>
  <c r="N302" i="10" s="1"/>
  <c r="M300" i="10"/>
  <c r="I300" i="10"/>
  <c r="J300" i="10"/>
  <c r="Q297" i="7"/>
  <c r="M298" i="7"/>
  <c r="O298" i="7"/>
  <c r="Q298" i="7" s="1"/>
  <c r="K299" i="7"/>
  <c r="U299" i="7" s="1"/>
  <c r="V299" i="7"/>
  <c r="W299" i="7" s="1"/>
  <c r="R297" i="7"/>
  <c r="P297" i="7"/>
  <c r="N298" i="7"/>
  <c r="T298" i="7"/>
  <c r="L298" i="7"/>
  <c r="I300" i="7"/>
  <c r="J299" i="7"/>
  <c r="K300" i="10" l="1"/>
  <c r="L300" i="10"/>
  <c r="O301" i="10"/>
  <c r="M301" i="10"/>
  <c r="I301" i="10"/>
  <c r="J301" i="10"/>
  <c r="O302" i="10"/>
  <c r="F302" i="10"/>
  <c r="O299" i="7"/>
  <c r="Q299" i="7" s="1"/>
  <c r="S298" i="7"/>
  <c r="M299" i="7"/>
  <c r="K300" i="7"/>
  <c r="U300" i="7" s="1"/>
  <c r="V300" i="7"/>
  <c r="W300" i="7" s="1"/>
  <c r="R298" i="7"/>
  <c r="P298" i="7"/>
  <c r="N299" i="7"/>
  <c r="T299" i="7"/>
  <c r="L299" i="7"/>
  <c r="I301" i="7"/>
  <c r="J300" i="7"/>
  <c r="J302" i="10" l="1"/>
  <c r="I302" i="10"/>
  <c r="M302" i="10"/>
  <c r="F303" i="10"/>
  <c r="K301" i="10"/>
  <c r="L301" i="10"/>
  <c r="N303" i="10"/>
  <c r="O303" i="10" s="1"/>
  <c r="S299" i="7"/>
  <c r="O300" i="7"/>
  <c r="S300" i="7" s="1"/>
  <c r="M300" i="7"/>
  <c r="K301" i="7"/>
  <c r="O301" i="7" s="1"/>
  <c r="V301" i="7"/>
  <c r="W301" i="7" s="1"/>
  <c r="R299" i="7"/>
  <c r="P299" i="7"/>
  <c r="N300" i="7"/>
  <c r="T300" i="7"/>
  <c r="L300" i="7"/>
  <c r="I302" i="7"/>
  <c r="J301" i="7"/>
  <c r="F304" i="10" l="1"/>
  <c r="N304" i="10"/>
  <c r="N305" i="10" s="1"/>
  <c r="J303" i="10"/>
  <c r="M303" i="10"/>
  <c r="I303" i="10"/>
  <c r="L302" i="10"/>
  <c r="K302" i="10"/>
  <c r="Q300" i="7"/>
  <c r="M301" i="7"/>
  <c r="U301" i="7"/>
  <c r="K302" i="7"/>
  <c r="O302" i="7" s="1"/>
  <c r="V302" i="7"/>
  <c r="W302" i="7" s="1"/>
  <c r="S301" i="7"/>
  <c r="Q301" i="7"/>
  <c r="R300" i="7"/>
  <c r="P300" i="7"/>
  <c r="N301" i="7"/>
  <c r="T301" i="7"/>
  <c r="L301" i="7"/>
  <c r="I303" i="7"/>
  <c r="J302" i="7"/>
  <c r="M304" i="10" l="1"/>
  <c r="I304" i="10"/>
  <c r="J304" i="10"/>
  <c r="O305" i="10"/>
  <c r="F305" i="10"/>
  <c r="L303" i="10"/>
  <c r="K303" i="10"/>
  <c r="O304" i="10"/>
  <c r="U302" i="7"/>
  <c r="M302" i="7"/>
  <c r="K303" i="7"/>
  <c r="O303" i="7" s="1"/>
  <c r="V303" i="7"/>
  <c r="W303" i="7" s="1"/>
  <c r="S302" i="7"/>
  <c r="Q302" i="7"/>
  <c r="R301" i="7"/>
  <c r="P301" i="7"/>
  <c r="N302" i="7"/>
  <c r="T302" i="7"/>
  <c r="L302" i="7"/>
  <c r="I304" i="7"/>
  <c r="J303" i="7"/>
  <c r="M305" i="10" l="1"/>
  <c r="I305" i="10"/>
  <c r="J305" i="10"/>
  <c r="F306" i="10"/>
  <c r="K304" i="10"/>
  <c r="L304" i="10"/>
  <c r="N306" i="10"/>
  <c r="N307" i="10" s="1"/>
  <c r="M303" i="7"/>
  <c r="U303" i="7"/>
  <c r="K304" i="7"/>
  <c r="O304" i="7" s="1"/>
  <c r="V304" i="7"/>
  <c r="W304" i="7" s="1"/>
  <c r="S303" i="7"/>
  <c r="Q303" i="7"/>
  <c r="R302" i="7"/>
  <c r="P302" i="7"/>
  <c r="N303" i="7"/>
  <c r="T303" i="7"/>
  <c r="L303" i="7"/>
  <c r="I305" i="7"/>
  <c r="J304" i="7"/>
  <c r="F307" i="10" l="1"/>
  <c r="O307" i="10"/>
  <c r="J306" i="10"/>
  <c r="M306" i="10"/>
  <c r="I306" i="10"/>
  <c r="K305" i="10"/>
  <c r="L305" i="10"/>
  <c r="O306" i="10"/>
  <c r="U304" i="7"/>
  <c r="M304" i="7"/>
  <c r="K305" i="7"/>
  <c r="U305" i="7" s="1"/>
  <c r="V305" i="7"/>
  <c r="W305" i="7" s="1"/>
  <c r="S304" i="7"/>
  <c r="Q304" i="7"/>
  <c r="R303" i="7"/>
  <c r="P303" i="7"/>
  <c r="N304" i="7"/>
  <c r="T304" i="7"/>
  <c r="L304" i="7"/>
  <c r="I306" i="7"/>
  <c r="J305" i="7"/>
  <c r="J307" i="10" l="1"/>
  <c r="M307" i="10"/>
  <c r="I307" i="10"/>
  <c r="L306" i="10"/>
  <c r="K306" i="10"/>
  <c r="F308" i="10"/>
  <c r="N308" i="10"/>
  <c r="N309" i="10" s="1"/>
  <c r="M305" i="7"/>
  <c r="O305" i="7"/>
  <c r="S305" i="7" s="1"/>
  <c r="K306" i="7"/>
  <c r="U306" i="7" s="1"/>
  <c r="V306" i="7"/>
  <c r="W306" i="7" s="1"/>
  <c r="R304" i="7"/>
  <c r="P304" i="7"/>
  <c r="N305" i="7"/>
  <c r="T305" i="7"/>
  <c r="L305" i="7"/>
  <c r="I307" i="7"/>
  <c r="J306" i="7"/>
  <c r="O308" i="10" l="1"/>
  <c r="M308" i="10"/>
  <c r="I308" i="10"/>
  <c r="J308" i="10"/>
  <c r="O309" i="10"/>
  <c r="F309" i="10"/>
  <c r="L307" i="10"/>
  <c r="K307" i="10"/>
  <c r="O306" i="7"/>
  <c r="S306" i="7" s="1"/>
  <c r="Q305" i="7"/>
  <c r="M306" i="7"/>
  <c r="K307" i="7"/>
  <c r="O307" i="7" s="1"/>
  <c r="V307" i="7"/>
  <c r="W307" i="7" s="1"/>
  <c r="R305" i="7"/>
  <c r="P305" i="7"/>
  <c r="N306" i="7"/>
  <c r="T306" i="7"/>
  <c r="L306" i="7"/>
  <c r="I308" i="7"/>
  <c r="J307" i="7"/>
  <c r="M309" i="10" l="1"/>
  <c r="I309" i="10"/>
  <c r="J309" i="10"/>
  <c r="K308" i="10"/>
  <c r="L308" i="10"/>
  <c r="F310" i="10"/>
  <c r="N310" i="10"/>
  <c r="N311" i="10" s="1"/>
  <c r="Q306" i="7"/>
  <c r="M307" i="7"/>
  <c r="U307" i="7"/>
  <c r="K308" i="7"/>
  <c r="U308" i="7" s="1"/>
  <c r="V308" i="7"/>
  <c r="W308" i="7" s="1"/>
  <c r="S307" i="7"/>
  <c r="Q307" i="7"/>
  <c r="R306" i="7"/>
  <c r="P306" i="7"/>
  <c r="N307" i="7"/>
  <c r="T307" i="7"/>
  <c r="L307" i="7"/>
  <c r="I309" i="7"/>
  <c r="J308" i="7"/>
  <c r="J310" i="10" l="1"/>
  <c r="M310" i="10"/>
  <c r="I310" i="10"/>
  <c r="F311" i="10"/>
  <c r="O311" i="10"/>
  <c r="O310" i="10"/>
  <c r="K309" i="10"/>
  <c r="L309" i="10"/>
  <c r="M308" i="7"/>
  <c r="O308" i="7"/>
  <c r="S308" i="7" s="1"/>
  <c r="K309" i="7"/>
  <c r="O309" i="7" s="1"/>
  <c r="V309" i="7"/>
  <c r="W309" i="7" s="1"/>
  <c r="R307" i="7"/>
  <c r="P307" i="7"/>
  <c r="N308" i="7"/>
  <c r="T308" i="7"/>
  <c r="L308" i="7"/>
  <c r="I310" i="7"/>
  <c r="J309" i="7"/>
  <c r="J311" i="10" l="1"/>
  <c r="M311" i="10"/>
  <c r="I311" i="10"/>
  <c r="F312" i="10"/>
  <c r="N312" i="10"/>
  <c r="L310" i="10"/>
  <c r="K310" i="10"/>
  <c r="U309" i="7"/>
  <c r="Q308" i="7"/>
  <c r="M309" i="7"/>
  <c r="K310" i="7"/>
  <c r="O310" i="7" s="1"/>
  <c r="V310" i="7"/>
  <c r="W310" i="7" s="1"/>
  <c r="S309" i="7"/>
  <c r="Q309" i="7"/>
  <c r="R308" i="7"/>
  <c r="P308" i="7"/>
  <c r="N309" i="7"/>
  <c r="T309" i="7"/>
  <c r="L309" i="7"/>
  <c r="I311" i="7"/>
  <c r="J310" i="7"/>
  <c r="F313" i="10" l="1"/>
  <c r="M312" i="10"/>
  <c r="I312" i="10"/>
  <c r="J312" i="10"/>
  <c r="N313" i="10"/>
  <c r="N314" i="10" s="1"/>
  <c r="O312" i="10"/>
  <c r="L311" i="10"/>
  <c r="K311" i="10"/>
  <c r="U310" i="7"/>
  <c r="M310" i="7"/>
  <c r="K311" i="7"/>
  <c r="O311" i="7" s="1"/>
  <c r="V311" i="7"/>
  <c r="W311" i="7" s="1"/>
  <c r="S310" i="7"/>
  <c r="Q310" i="7"/>
  <c r="R309" i="7"/>
  <c r="P309" i="7"/>
  <c r="N310" i="7"/>
  <c r="T310" i="7"/>
  <c r="L310" i="7"/>
  <c r="I312" i="7"/>
  <c r="J311" i="7"/>
  <c r="M313" i="10" l="1"/>
  <c r="I313" i="10"/>
  <c r="J313" i="10"/>
  <c r="K312" i="10"/>
  <c r="L312" i="10"/>
  <c r="O314" i="10"/>
  <c r="N315" i="10"/>
  <c r="F314" i="10"/>
  <c r="O313" i="10"/>
  <c r="U311" i="7"/>
  <c r="M311" i="7"/>
  <c r="K312" i="7"/>
  <c r="O312" i="7" s="1"/>
  <c r="V312" i="7"/>
  <c r="W312" i="7" s="1"/>
  <c r="S311" i="7"/>
  <c r="Q311" i="7"/>
  <c r="R310" i="7"/>
  <c r="P310" i="7"/>
  <c r="N311" i="7"/>
  <c r="T311" i="7"/>
  <c r="L311" i="7"/>
  <c r="I313" i="7"/>
  <c r="J312" i="7"/>
  <c r="K313" i="10" l="1"/>
  <c r="L313" i="10"/>
  <c r="J314" i="10"/>
  <c r="I314" i="10"/>
  <c r="M314" i="10"/>
  <c r="F315" i="10"/>
  <c r="O315" i="10"/>
  <c r="U312" i="7"/>
  <c r="M312" i="7"/>
  <c r="K313" i="7"/>
  <c r="O313" i="7" s="1"/>
  <c r="V313" i="7"/>
  <c r="W313" i="7" s="1"/>
  <c r="S312" i="7"/>
  <c r="Q312" i="7"/>
  <c r="R311" i="7"/>
  <c r="P311" i="7"/>
  <c r="N312" i="7"/>
  <c r="T312" i="7"/>
  <c r="L312" i="7"/>
  <c r="I314" i="7"/>
  <c r="J313" i="7"/>
  <c r="L314" i="10" l="1"/>
  <c r="K314" i="10"/>
  <c r="J315" i="10"/>
  <c r="M315" i="10"/>
  <c r="I315" i="10"/>
  <c r="F316" i="10"/>
  <c r="N316" i="10"/>
  <c r="M313" i="7"/>
  <c r="U313" i="7"/>
  <c r="K314" i="7"/>
  <c r="O314" i="7" s="1"/>
  <c r="V314" i="7"/>
  <c r="W314" i="7" s="1"/>
  <c r="S313" i="7"/>
  <c r="Q313" i="7"/>
  <c r="R312" i="7"/>
  <c r="P312" i="7"/>
  <c r="N313" i="7"/>
  <c r="T313" i="7"/>
  <c r="L313" i="7"/>
  <c r="I315" i="7"/>
  <c r="J314" i="7"/>
  <c r="M316" i="10" l="1"/>
  <c r="I316" i="10"/>
  <c r="J316" i="10"/>
  <c r="N317" i="10"/>
  <c r="O317" i="10" s="1"/>
  <c r="O316" i="10"/>
  <c r="L315" i="10"/>
  <c r="K315" i="10"/>
  <c r="F317" i="10"/>
  <c r="U314" i="7"/>
  <c r="M314" i="7"/>
  <c r="K315" i="7"/>
  <c r="M315" i="7" s="1"/>
  <c r="V315" i="7"/>
  <c r="W315" i="7" s="1"/>
  <c r="S314" i="7"/>
  <c r="Q314" i="7"/>
  <c r="R313" i="7"/>
  <c r="P313" i="7"/>
  <c r="N314" i="7"/>
  <c r="T314" i="7"/>
  <c r="L314" i="7"/>
  <c r="I316" i="7"/>
  <c r="J315" i="7"/>
  <c r="N318" i="10" l="1"/>
  <c r="N319" i="10" s="1"/>
  <c r="F318" i="10"/>
  <c r="K316" i="10"/>
  <c r="L316" i="10"/>
  <c r="M317" i="10"/>
  <c r="I317" i="10"/>
  <c r="J317" i="10"/>
  <c r="U315" i="7"/>
  <c r="O315" i="7"/>
  <c r="Q315" i="7" s="1"/>
  <c r="K316" i="7"/>
  <c r="O316" i="7" s="1"/>
  <c r="V316" i="7"/>
  <c r="W316" i="7" s="1"/>
  <c r="R314" i="7"/>
  <c r="P314" i="7"/>
  <c r="N315" i="7"/>
  <c r="T315" i="7"/>
  <c r="L315" i="7"/>
  <c r="I317" i="7"/>
  <c r="J316" i="7"/>
  <c r="F319" i="10" l="1"/>
  <c r="O319" i="10"/>
  <c r="K317" i="10"/>
  <c r="L317" i="10"/>
  <c r="O318" i="10"/>
  <c r="J318" i="10"/>
  <c r="I318" i="10"/>
  <c r="M318" i="10"/>
  <c r="N320" i="10"/>
  <c r="S315" i="7"/>
  <c r="U316" i="7"/>
  <c r="M316" i="7"/>
  <c r="K317" i="7"/>
  <c r="O317" i="7" s="1"/>
  <c r="V317" i="7"/>
  <c r="W317" i="7" s="1"/>
  <c r="S316" i="7"/>
  <c r="Q316" i="7"/>
  <c r="R315" i="7"/>
  <c r="P315" i="7"/>
  <c r="N316" i="7"/>
  <c r="T316" i="7"/>
  <c r="L316" i="7"/>
  <c r="I318" i="7"/>
  <c r="J317" i="7"/>
  <c r="L318" i="10" l="1"/>
  <c r="K318" i="10"/>
  <c r="N321" i="10"/>
  <c r="J319" i="10"/>
  <c r="M319" i="10"/>
  <c r="I319" i="10"/>
  <c r="O320" i="10"/>
  <c r="F320" i="10"/>
  <c r="M317" i="7"/>
  <c r="U317" i="7"/>
  <c r="K318" i="7"/>
  <c r="O318" i="7" s="1"/>
  <c r="V318" i="7"/>
  <c r="W318" i="7" s="1"/>
  <c r="S317" i="7"/>
  <c r="Q317" i="7"/>
  <c r="R316" i="7"/>
  <c r="P316" i="7"/>
  <c r="N317" i="7"/>
  <c r="T317" i="7"/>
  <c r="L317" i="7"/>
  <c r="I319" i="7"/>
  <c r="J318" i="7"/>
  <c r="M320" i="10" l="1"/>
  <c r="I320" i="10"/>
  <c r="J320" i="10"/>
  <c r="O321" i="10"/>
  <c r="F321" i="10"/>
  <c r="L319" i="10"/>
  <c r="K319" i="10"/>
  <c r="U318" i="7"/>
  <c r="M318" i="7"/>
  <c r="K319" i="7"/>
  <c r="U319" i="7" s="1"/>
  <c r="V319" i="7"/>
  <c r="W319" i="7" s="1"/>
  <c r="S318" i="7"/>
  <c r="Q318" i="7"/>
  <c r="R317" i="7"/>
  <c r="P317" i="7"/>
  <c r="N318" i="7"/>
  <c r="T318" i="7"/>
  <c r="L318" i="7"/>
  <c r="I320" i="7"/>
  <c r="J319" i="7"/>
  <c r="F322" i="10" l="1"/>
  <c r="N322" i="10"/>
  <c r="N323" i="10" s="1"/>
  <c r="M321" i="10"/>
  <c r="I321" i="10"/>
  <c r="J321" i="10"/>
  <c r="K320" i="10"/>
  <c r="L320" i="10"/>
  <c r="O319" i="7"/>
  <c r="S319" i="7" s="1"/>
  <c r="M319" i="7"/>
  <c r="K320" i="7"/>
  <c r="O320" i="7" s="1"/>
  <c r="V320" i="7"/>
  <c r="W320" i="7" s="1"/>
  <c r="R318" i="7"/>
  <c r="P318" i="7"/>
  <c r="N319" i="7"/>
  <c r="T319" i="7"/>
  <c r="L319" i="7"/>
  <c r="I321" i="7"/>
  <c r="J320" i="7"/>
  <c r="J322" i="10" l="1"/>
  <c r="M322" i="10"/>
  <c r="I322" i="10"/>
  <c r="F323" i="10"/>
  <c r="O323" i="10"/>
  <c r="N324" i="10"/>
  <c r="K321" i="10"/>
  <c r="L321" i="10"/>
  <c r="O322" i="10"/>
  <c r="M320" i="7"/>
  <c r="Q319" i="7"/>
  <c r="U320" i="7"/>
  <c r="K321" i="7"/>
  <c r="O321" i="7" s="1"/>
  <c r="V321" i="7"/>
  <c r="W321" i="7" s="1"/>
  <c r="S320" i="7"/>
  <c r="Q320" i="7"/>
  <c r="R319" i="7"/>
  <c r="P319" i="7"/>
  <c r="N320" i="7"/>
  <c r="T320" i="7"/>
  <c r="L320" i="7"/>
  <c r="I322" i="7"/>
  <c r="J321" i="7"/>
  <c r="J323" i="10" l="1"/>
  <c r="M323" i="10"/>
  <c r="I323" i="10"/>
  <c r="O324" i="10"/>
  <c r="F324" i="10"/>
  <c r="L322" i="10"/>
  <c r="K322" i="10"/>
  <c r="U321" i="7"/>
  <c r="M321" i="7"/>
  <c r="K322" i="7"/>
  <c r="M322" i="7" s="1"/>
  <c r="V322" i="7"/>
  <c r="W322" i="7" s="1"/>
  <c r="S321" i="7"/>
  <c r="Q321" i="7"/>
  <c r="R320" i="7"/>
  <c r="P320" i="7"/>
  <c r="N321" i="7"/>
  <c r="T321" i="7"/>
  <c r="L321" i="7"/>
  <c r="I323" i="7"/>
  <c r="J322" i="7"/>
  <c r="F325" i="10" l="1"/>
  <c r="M324" i="10"/>
  <c r="I324" i="10"/>
  <c r="J324" i="10"/>
  <c r="N325" i="10"/>
  <c r="L323" i="10"/>
  <c r="K323" i="10"/>
  <c r="U322" i="7"/>
  <c r="O322" i="7"/>
  <c r="S322" i="7" s="1"/>
  <c r="K323" i="7"/>
  <c r="U323" i="7" s="1"/>
  <c r="V323" i="7"/>
  <c r="W323" i="7" s="1"/>
  <c r="R321" i="7"/>
  <c r="P321" i="7"/>
  <c r="N322" i="7"/>
  <c r="T322" i="7"/>
  <c r="L322" i="7"/>
  <c r="I324" i="7"/>
  <c r="J323" i="7"/>
  <c r="M325" i="10" l="1"/>
  <c r="I325" i="10"/>
  <c r="J325" i="10"/>
  <c r="F326" i="10"/>
  <c r="N326" i="10"/>
  <c r="N327" i="10" s="1"/>
  <c r="K324" i="10"/>
  <c r="L324" i="10"/>
  <c r="O325" i="10"/>
  <c r="Q322" i="7"/>
  <c r="O323" i="7"/>
  <c r="S323" i="7" s="1"/>
  <c r="M323" i="7"/>
  <c r="K324" i="7"/>
  <c r="U324" i="7" s="1"/>
  <c r="V324" i="7"/>
  <c r="W324" i="7" s="1"/>
  <c r="R322" i="7"/>
  <c r="P322" i="7"/>
  <c r="N323" i="7"/>
  <c r="T323" i="7"/>
  <c r="L323" i="7"/>
  <c r="I325" i="7"/>
  <c r="J324" i="7"/>
  <c r="F327" i="10" l="1"/>
  <c r="O327" i="10"/>
  <c r="K325" i="10"/>
  <c r="L325" i="10"/>
  <c r="N328" i="10"/>
  <c r="O326" i="10"/>
  <c r="J326" i="10"/>
  <c r="M326" i="10"/>
  <c r="I326" i="10"/>
  <c r="Q323" i="7"/>
  <c r="M324" i="7"/>
  <c r="O324" i="7"/>
  <c r="S324" i="7" s="1"/>
  <c r="K325" i="7"/>
  <c r="O325" i="7" s="1"/>
  <c r="V325" i="7"/>
  <c r="W325" i="7" s="1"/>
  <c r="R323" i="7"/>
  <c r="P323" i="7"/>
  <c r="N324" i="7"/>
  <c r="T324" i="7"/>
  <c r="L324" i="7"/>
  <c r="I326" i="7"/>
  <c r="J325" i="7"/>
  <c r="L326" i="10" l="1"/>
  <c r="K326" i="10"/>
  <c r="J327" i="10"/>
  <c r="M327" i="10"/>
  <c r="I327" i="10"/>
  <c r="O328" i="10"/>
  <c r="F328" i="10"/>
  <c r="Q324" i="7"/>
  <c r="M325" i="7"/>
  <c r="U325" i="7"/>
  <c r="K326" i="7"/>
  <c r="O326" i="7" s="1"/>
  <c r="V326" i="7"/>
  <c r="W326" i="7" s="1"/>
  <c r="S325" i="7"/>
  <c r="Q325" i="7"/>
  <c r="R324" i="7"/>
  <c r="P324" i="7"/>
  <c r="N325" i="7"/>
  <c r="T325" i="7"/>
  <c r="L325" i="7"/>
  <c r="I327" i="7"/>
  <c r="J326" i="7"/>
  <c r="F329" i="10" l="1"/>
  <c r="L327" i="10"/>
  <c r="K327" i="10"/>
  <c r="M328" i="10"/>
  <c r="I328" i="10"/>
  <c r="J328" i="10"/>
  <c r="N329" i="10"/>
  <c r="U326" i="7"/>
  <c r="M326" i="7"/>
  <c r="K327" i="7"/>
  <c r="U327" i="7" s="1"/>
  <c r="V327" i="7"/>
  <c r="W327" i="7" s="1"/>
  <c r="S326" i="7"/>
  <c r="Q326" i="7"/>
  <c r="R325" i="7"/>
  <c r="P325" i="7"/>
  <c r="N326" i="7"/>
  <c r="T326" i="7"/>
  <c r="L326" i="7"/>
  <c r="I328" i="7"/>
  <c r="J327" i="7"/>
  <c r="N330" i="10" l="1"/>
  <c r="O330" i="10" s="1"/>
  <c r="O329" i="10"/>
  <c r="K328" i="10"/>
  <c r="L328" i="10"/>
  <c r="M329" i="10"/>
  <c r="I329" i="10"/>
  <c r="J329" i="10"/>
  <c r="F330" i="10"/>
  <c r="O327" i="7"/>
  <c r="S327" i="7" s="1"/>
  <c r="M327" i="7"/>
  <c r="K328" i="7"/>
  <c r="O328" i="7" s="1"/>
  <c r="V328" i="7"/>
  <c r="W328" i="7" s="1"/>
  <c r="R326" i="7"/>
  <c r="P326" i="7"/>
  <c r="N327" i="7"/>
  <c r="T327" i="7"/>
  <c r="L327" i="7"/>
  <c r="I329" i="7"/>
  <c r="J328" i="7"/>
  <c r="J330" i="10" l="1"/>
  <c r="I330" i="10"/>
  <c r="M330" i="10"/>
  <c r="F331" i="10"/>
  <c r="K329" i="10"/>
  <c r="L329" i="10"/>
  <c r="N331" i="10"/>
  <c r="N332" i="10" s="1"/>
  <c r="Q327" i="7"/>
  <c r="U328" i="7"/>
  <c r="M328" i="7"/>
  <c r="K329" i="7"/>
  <c r="O329" i="7" s="1"/>
  <c r="V329" i="7"/>
  <c r="W329" i="7" s="1"/>
  <c r="S328" i="7"/>
  <c r="Q328" i="7"/>
  <c r="R327" i="7"/>
  <c r="P327" i="7"/>
  <c r="N328" i="7"/>
  <c r="T328" i="7"/>
  <c r="L328" i="7"/>
  <c r="I330" i="7"/>
  <c r="J329" i="7"/>
  <c r="O332" i="10" l="1"/>
  <c r="F332" i="10"/>
  <c r="O331" i="10"/>
  <c r="J331" i="10"/>
  <c r="M331" i="10"/>
  <c r="I331" i="10"/>
  <c r="L330" i="10"/>
  <c r="K330" i="10"/>
  <c r="U329" i="7"/>
  <c r="M329" i="7"/>
  <c r="K330" i="7"/>
  <c r="O330" i="7" s="1"/>
  <c r="V330" i="7"/>
  <c r="W330" i="7" s="1"/>
  <c r="S329" i="7"/>
  <c r="Q329" i="7"/>
  <c r="R328" i="7"/>
  <c r="P328" i="7"/>
  <c r="N329" i="7"/>
  <c r="T329" i="7"/>
  <c r="L329" i="7"/>
  <c r="I331" i="7"/>
  <c r="J330" i="7"/>
  <c r="F333" i="10" l="1"/>
  <c r="M332" i="10"/>
  <c r="I332" i="10"/>
  <c r="J332" i="10"/>
  <c r="L331" i="10"/>
  <c r="K331" i="10"/>
  <c r="N333" i="10"/>
  <c r="N334" i="10" s="1"/>
  <c r="U330" i="7"/>
  <c r="M330" i="7"/>
  <c r="K331" i="7"/>
  <c r="O331" i="7" s="1"/>
  <c r="V331" i="7"/>
  <c r="W331" i="7" s="1"/>
  <c r="S330" i="7"/>
  <c r="Q330" i="7"/>
  <c r="R329" i="7"/>
  <c r="P329" i="7"/>
  <c r="N330" i="7"/>
  <c r="T330" i="7"/>
  <c r="L330" i="7"/>
  <c r="I332" i="7"/>
  <c r="J331" i="7"/>
  <c r="K332" i="10" l="1"/>
  <c r="L332" i="10"/>
  <c r="M333" i="10"/>
  <c r="I333" i="10"/>
  <c r="J333" i="10"/>
  <c r="O334" i="10"/>
  <c r="F334" i="10"/>
  <c r="O333" i="10"/>
  <c r="M331" i="7"/>
  <c r="U331" i="7"/>
  <c r="K332" i="7"/>
  <c r="O332" i="7" s="1"/>
  <c r="V332" i="7"/>
  <c r="W332" i="7" s="1"/>
  <c r="S331" i="7"/>
  <c r="Q331" i="7"/>
  <c r="R330" i="7"/>
  <c r="P330" i="7"/>
  <c r="N331" i="7"/>
  <c r="T331" i="7"/>
  <c r="L331" i="7"/>
  <c r="I333" i="7"/>
  <c r="J332" i="7"/>
  <c r="J334" i="10" l="1"/>
  <c r="I334" i="10"/>
  <c r="M334" i="10"/>
  <c r="F335" i="10"/>
  <c r="K333" i="10"/>
  <c r="L333" i="10"/>
  <c r="N335" i="10"/>
  <c r="N336" i="10" s="1"/>
  <c r="U332" i="7"/>
  <c r="M332" i="7"/>
  <c r="K333" i="7"/>
  <c r="U333" i="7" s="1"/>
  <c r="V333" i="7"/>
  <c r="W333" i="7" s="1"/>
  <c r="S332" i="7"/>
  <c r="Q332" i="7"/>
  <c r="R331" i="7"/>
  <c r="P331" i="7"/>
  <c r="N332" i="7"/>
  <c r="T332" i="7"/>
  <c r="L332" i="7"/>
  <c r="I334" i="7"/>
  <c r="J333" i="7"/>
  <c r="J335" i="10" l="1"/>
  <c r="M335" i="10"/>
  <c r="I335" i="10"/>
  <c r="O336" i="10"/>
  <c r="F336" i="10"/>
  <c r="O335" i="10"/>
  <c r="L334" i="10"/>
  <c r="K334" i="10"/>
  <c r="O333" i="7"/>
  <c r="Q333" i="7" s="1"/>
  <c r="M333" i="7"/>
  <c r="K334" i="7"/>
  <c r="O334" i="7" s="1"/>
  <c r="V334" i="7"/>
  <c r="W334" i="7" s="1"/>
  <c r="R332" i="7"/>
  <c r="P332" i="7"/>
  <c r="N333" i="7"/>
  <c r="T333" i="7"/>
  <c r="L333" i="7"/>
  <c r="I335" i="7"/>
  <c r="J334" i="7"/>
  <c r="F337" i="10" l="1"/>
  <c r="M336" i="10"/>
  <c r="I336" i="10"/>
  <c r="J336" i="10"/>
  <c r="N337" i="10"/>
  <c r="N338" i="10" s="1"/>
  <c r="L335" i="10"/>
  <c r="K335" i="10"/>
  <c r="S333" i="7"/>
  <c r="U334" i="7"/>
  <c r="M334" i="7"/>
  <c r="K335" i="7"/>
  <c r="U335" i="7" s="1"/>
  <c r="V335" i="7"/>
  <c r="W335" i="7" s="1"/>
  <c r="S334" i="7"/>
  <c r="Q334" i="7"/>
  <c r="R333" i="7"/>
  <c r="P333" i="7"/>
  <c r="N334" i="7"/>
  <c r="T334" i="7"/>
  <c r="L334" i="7"/>
  <c r="I336" i="7"/>
  <c r="J335" i="7"/>
  <c r="M337" i="10" l="1"/>
  <c r="I337" i="10"/>
  <c r="J337" i="10"/>
  <c r="K336" i="10"/>
  <c r="L336" i="10"/>
  <c r="O338" i="10"/>
  <c r="F338" i="10"/>
  <c r="N339" i="10"/>
  <c r="O337" i="10"/>
  <c r="O335" i="7"/>
  <c r="S335" i="7" s="1"/>
  <c r="M335" i="7"/>
  <c r="K336" i="7"/>
  <c r="U336" i="7" s="1"/>
  <c r="V336" i="7"/>
  <c r="W336" i="7" s="1"/>
  <c r="R334" i="7"/>
  <c r="P334" i="7"/>
  <c r="N335" i="7"/>
  <c r="T335" i="7"/>
  <c r="L335" i="7"/>
  <c r="I337" i="7"/>
  <c r="J336" i="7"/>
  <c r="K337" i="10" l="1"/>
  <c r="L337" i="10"/>
  <c r="J338" i="10"/>
  <c r="M338" i="10"/>
  <c r="I338" i="10"/>
  <c r="N340" i="10"/>
  <c r="F339" i="10"/>
  <c r="O339" i="10"/>
  <c r="Q335" i="7"/>
  <c r="M336" i="7"/>
  <c r="O336" i="7"/>
  <c r="Q336" i="7" s="1"/>
  <c r="K337" i="7"/>
  <c r="U337" i="7" s="1"/>
  <c r="V337" i="7"/>
  <c r="W337" i="7" s="1"/>
  <c r="R335" i="7"/>
  <c r="P335" i="7"/>
  <c r="N336" i="7"/>
  <c r="T336" i="7"/>
  <c r="L336" i="7"/>
  <c r="I338" i="7"/>
  <c r="J337" i="7"/>
  <c r="L338" i="10" l="1"/>
  <c r="K338" i="10"/>
  <c r="N341" i="10"/>
  <c r="J339" i="10"/>
  <c r="M339" i="10"/>
  <c r="I339" i="10"/>
  <c r="O340" i="10"/>
  <c r="F340" i="10"/>
  <c r="O337" i="7"/>
  <c r="S337" i="7" s="1"/>
  <c r="S336" i="7"/>
  <c r="M337" i="7"/>
  <c r="K338" i="7"/>
  <c r="U338" i="7" s="1"/>
  <c r="V338" i="7"/>
  <c r="W338" i="7" s="1"/>
  <c r="R336" i="7"/>
  <c r="P336" i="7"/>
  <c r="N337" i="7"/>
  <c r="T337" i="7"/>
  <c r="L337" i="7"/>
  <c r="I339" i="7"/>
  <c r="J338" i="7"/>
  <c r="L339" i="10" l="1"/>
  <c r="K339" i="10"/>
  <c r="M340" i="10"/>
  <c r="I340" i="10"/>
  <c r="J340" i="10"/>
  <c r="O341" i="10"/>
  <c r="F341" i="10"/>
  <c r="Q337" i="7"/>
  <c r="O338" i="7"/>
  <c r="S338" i="7" s="1"/>
  <c r="M338" i="7"/>
  <c r="K339" i="7"/>
  <c r="O339" i="7" s="1"/>
  <c r="V339" i="7"/>
  <c r="W339" i="7" s="1"/>
  <c r="R337" i="7"/>
  <c r="P337" i="7"/>
  <c r="N338" i="7"/>
  <c r="T338" i="7"/>
  <c r="L338" i="7"/>
  <c r="I340" i="7"/>
  <c r="J339" i="7"/>
  <c r="M341" i="10" l="1"/>
  <c r="I341" i="10"/>
  <c r="J341" i="10"/>
  <c r="K340" i="10"/>
  <c r="L340" i="10"/>
  <c r="F342" i="10"/>
  <c r="N342" i="10"/>
  <c r="N343" i="10" s="1"/>
  <c r="Q338" i="7"/>
  <c r="U339" i="7"/>
  <c r="M339" i="7"/>
  <c r="K340" i="7"/>
  <c r="U340" i="7" s="1"/>
  <c r="V340" i="7"/>
  <c r="W340" i="7" s="1"/>
  <c r="S339" i="7"/>
  <c r="Q339" i="7"/>
  <c r="R338" i="7"/>
  <c r="P338" i="7"/>
  <c r="N339" i="7"/>
  <c r="T339" i="7"/>
  <c r="M340" i="7"/>
  <c r="L339" i="7"/>
  <c r="I341" i="7"/>
  <c r="J340" i="7"/>
  <c r="J342" i="10" l="1"/>
  <c r="M342" i="10"/>
  <c r="I342" i="10"/>
  <c r="F343" i="10"/>
  <c r="O343" i="10"/>
  <c r="K341" i="10"/>
  <c r="L341" i="10"/>
  <c r="N344" i="10"/>
  <c r="O342" i="10"/>
  <c r="O340" i="7"/>
  <c r="Q340" i="7" s="1"/>
  <c r="K341" i="7"/>
  <c r="O341" i="7" s="1"/>
  <c r="V341" i="7"/>
  <c r="W341" i="7" s="1"/>
  <c r="R339" i="7"/>
  <c r="P339" i="7"/>
  <c r="N340" i="7"/>
  <c r="T340" i="7"/>
  <c r="L340" i="7"/>
  <c r="I342" i="7"/>
  <c r="J341" i="7"/>
  <c r="O344" i="10" l="1"/>
  <c r="F344" i="10"/>
  <c r="N345" i="10"/>
  <c r="J343" i="10"/>
  <c r="M343" i="10"/>
  <c r="I343" i="10"/>
  <c r="L342" i="10"/>
  <c r="K342" i="10"/>
  <c r="S340" i="7"/>
  <c r="M341" i="7"/>
  <c r="U341" i="7"/>
  <c r="K342" i="7"/>
  <c r="O342" i="7" s="1"/>
  <c r="V342" i="7"/>
  <c r="W342" i="7" s="1"/>
  <c r="S341" i="7"/>
  <c r="Q341" i="7"/>
  <c r="R340" i="7"/>
  <c r="P340" i="7"/>
  <c r="N341" i="7"/>
  <c r="T341" i="7"/>
  <c r="L341" i="7"/>
  <c r="I343" i="7"/>
  <c r="J342" i="7"/>
  <c r="L343" i="10" l="1"/>
  <c r="K343" i="10"/>
  <c r="O345" i="10"/>
  <c r="F345" i="10"/>
  <c r="M344" i="10"/>
  <c r="I344" i="10"/>
  <c r="J344" i="10"/>
  <c r="U342" i="7"/>
  <c r="M342" i="7"/>
  <c r="K343" i="7"/>
  <c r="O343" i="7" s="1"/>
  <c r="V343" i="7"/>
  <c r="W343" i="7" s="1"/>
  <c r="S342" i="7"/>
  <c r="Q342" i="7"/>
  <c r="R341" i="7"/>
  <c r="P341" i="7"/>
  <c r="N342" i="7"/>
  <c r="T342" i="7"/>
  <c r="L342" i="7"/>
  <c r="I344" i="7"/>
  <c r="J343" i="7"/>
  <c r="K344" i="10" l="1"/>
  <c r="L344" i="10"/>
  <c r="M345" i="10"/>
  <c r="I345" i="10"/>
  <c r="J345" i="10"/>
  <c r="F346" i="10"/>
  <c r="N346" i="10"/>
  <c r="U343" i="7"/>
  <c r="M343" i="7"/>
  <c r="K344" i="7"/>
  <c r="U344" i="7" s="1"/>
  <c r="V344" i="7"/>
  <c r="W344" i="7" s="1"/>
  <c r="S343" i="7"/>
  <c r="Q343" i="7"/>
  <c r="R342" i="7"/>
  <c r="P342" i="7"/>
  <c r="N343" i="7"/>
  <c r="T343" i="7"/>
  <c r="L343" i="7"/>
  <c r="I345" i="7"/>
  <c r="J344" i="7"/>
  <c r="J346" i="10" l="1"/>
  <c r="I346" i="10"/>
  <c r="M346" i="10"/>
  <c r="N347" i="10"/>
  <c r="O346" i="10"/>
  <c r="F347" i="10"/>
  <c r="K345" i="10"/>
  <c r="L345" i="10"/>
  <c r="M344" i="7"/>
  <c r="O344" i="7"/>
  <c r="Q344" i="7" s="1"/>
  <c r="K345" i="7"/>
  <c r="U345" i="7" s="1"/>
  <c r="V345" i="7"/>
  <c r="W345" i="7" s="1"/>
  <c r="R343" i="7"/>
  <c r="P343" i="7"/>
  <c r="N344" i="7"/>
  <c r="T344" i="7"/>
  <c r="L344" i="7"/>
  <c r="I346" i="7"/>
  <c r="J345" i="7"/>
  <c r="F348" i="10" l="1"/>
  <c r="N348" i="10"/>
  <c r="N349" i="10" s="1"/>
  <c r="O347" i="10"/>
  <c r="J347" i="10"/>
  <c r="M347" i="10"/>
  <c r="I347" i="10"/>
  <c r="L346" i="10"/>
  <c r="K346" i="10"/>
  <c r="S344" i="7"/>
  <c r="O345" i="7"/>
  <c r="S345" i="7" s="1"/>
  <c r="M345" i="7"/>
  <c r="K346" i="7"/>
  <c r="U346" i="7" s="1"/>
  <c r="V346" i="7"/>
  <c r="W346" i="7" s="1"/>
  <c r="R344" i="7"/>
  <c r="P344" i="7"/>
  <c r="N345" i="7"/>
  <c r="T345" i="7"/>
  <c r="L345" i="7"/>
  <c r="I347" i="7"/>
  <c r="J346" i="7"/>
  <c r="O349" i="10" l="1"/>
  <c r="F349" i="10"/>
  <c r="M348" i="10"/>
  <c r="I348" i="10"/>
  <c r="J348" i="10"/>
  <c r="L347" i="10"/>
  <c r="K347" i="10"/>
  <c r="N350" i="10"/>
  <c r="O348" i="10"/>
  <c r="Q345" i="7"/>
  <c r="M346" i="7"/>
  <c r="O346" i="7"/>
  <c r="S346" i="7" s="1"/>
  <c r="K347" i="7"/>
  <c r="O347" i="7" s="1"/>
  <c r="V347" i="7"/>
  <c r="W347" i="7" s="1"/>
  <c r="R345" i="7"/>
  <c r="P345" i="7"/>
  <c r="N346" i="7"/>
  <c r="T346" i="7"/>
  <c r="L346" i="7"/>
  <c r="I348" i="7"/>
  <c r="J347" i="7"/>
  <c r="O350" i="10" l="1"/>
  <c r="F350" i="10"/>
  <c r="N351" i="10"/>
  <c r="K348" i="10"/>
  <c r="L348" i="10"/>
  <c r="M349" i="10"/>
  <c r="I349" i="10"/>
  <c r="J349" i="10"/>
  <c r="Q346" i="7"/>
  <c r="M347" i="7"/>
  <c r="U347" i="7"/>
  <c r="K348" i="7"/>
  <c r="U348" i="7" s="1"/>
  <c r="V348" i="7"/>
  <c r="W348" i="7" s="1"/>
  <c r="S347" i="7"/>
  <c r="Q347" i="7"/>
  <c r="R346" i="7"/>
  <c r="P346" i="7"/>
  <c r="N347" i="7"/>
  <c r="T347" i="7"/>
  <c r="L347" i="7"/>
  <c r="I349" i="7"/>
  <c r="J348" i="7"/>
  <c r="K349" i="10" l="1"/>
  <c r="L349" i="10"/>
  <c r="J350" i="10"/>
  <c r="I350" i="10"/>
  <c r="M350" i="10"/>
  <c r="F351" i="10"/>
  <c r="O351" i="10"/>
  <c r="M348" i="7"/>
  <c r="O348" i="7"/>
  <c r="Q348" i="7" s="1"/>
  <c r="K349" i="7"/>
  <c r="U349" i="7" s="1"/>
  <c r="V349" i="7"/>
  <c r="W349" i="7" s="1"/>
  <c r="S348" i="7"/>
  <c r="R347" i="7"/>
  <c r="P347" i="7"/>
  <c r="N348" i="7"/>
  <c r="T348" i="7"/>
  <c r="L348" i="7"/>
  <c r="I350" i="7"/>
  <c r="J349" i="7"/>
  <c r="J351" i="10" l="1"/>
  <c r="M351" i="10"/>
  <c r="I351" i="10"/>
  <c r="L350" i="10"/>
  <c r="K350" i="10"/>
  <c r="F352" i="10"/>
  <c r="N352" i="10"/>
  <c r="N353" i="10" s="1"/>
  <c r="O349" i="7"/>
  <c r="S349" i="7" s="1"/>
  <c r="M349" i="7"/>
  <c r="K350" i="7"/>
  <c r="U350" i="7" s="1"/>
  <c r="V350" i="7"/>
  <c r="W350" i="7" s="1"/>
  <c r="R348" i="7"/>
  <c r="P348" i="7"/>
  <c r="N349" i="7"/>
  <c r="T349" i="7"/>
  <c r="L349" i="7"/>
  <c r="I351" i="7"/>
  <c r="J350" i="7"/>
  <c r="O353" i="10" l="1"/>
  <c r="F353" i="10"/>
  <c r="M352" i="10"/>
  <c r="I352" i="10"/>
  <c r="J352" i="10"/>
  <c r="N354" i="10"/>
  <c r="O352" i="10"/>
  <c r="L351" i="10"/>
  <c r="K351" i="10"/>
  <c r="Q349" i="7"/>
  <c r="O350" i="7"/>
  <c r="S350" i="7" s="1"/>
  <c r="M350" i="7"/>
  <c r="K351" i="7"/>
  <c r="O351" i="7" s="1"/>
  <c r="V351" i="7"/>
  <c r="W351" i="7" s="1"/>
  <c r="R349" i="7"/>
  <c r="P349" i="7"/>
  <c r="N350" i="7"/>
  <c r="T350" i="7"/>
  <c r="L350" i="7"/>
  <c r="I352" i="7"/>
  <c r="J351" i="7"/>
  <c r="M353" i="10" l="1"/>
  <c r="I353" i="10"/>
  <c r="J353" i="10"/>
  <c r="O354" i="10"/>
  <c r="N355" i="10"/>
  <c r="F354" i="10"/>
  <c r="K352" i="10"/>
  <c r="L352" i="10"/>
  <c r="Q350" i="7"/>
  <c r="M351" i="7"/>
  <c r="U351" i="7"/>
  <c r="K352" i="7"/>
  <c r="U352" i="7" s="1"/>
  <c r="V352" i="7"/>
  <c r="W352" i="7" s="1"/>
  <c r="S351" i="7"/>
  <c r="Q351" i="7"/>
  <c r="R350" i="7"/>
  <c r="P350" i="7"/>
  <c r="N351" i="7"/>
  <c r="T351" i="7"/>
  <c r="L351" i="7"/>
  <c r="I353" i="7"/>
  <c r="J352" i="7"/>
  <c r="J354" i="10" l="1"/>
  <c r="M354" i="10"/>
  <c r="I354" i="10"/>
  <c r="F355" i="10"/>
  <c r="O355" i="10"/>
  <c r="K353" i="10"/>
  <c r="L353" i="10"/>
  <c r="O352" i="7"/>
  <c r="S352" i="7" s="1"/>
  <c r="M352" i="7"/>
  <c r="K353" i="7"/>
  <c r="U353" i="7" s="1"/>
  <c r="V353" i="7"/>
  <c r="W353" i="7" s="1"/>
  <c r="R351" i="7"/>
  <c r="P351" i="7"/>
  <c r="N352" i="7"/>
  <c r="T352" i="7"/>
  <c r="L352" i="7"/>
  <c r="I354" i="7"/>
  <c r="J353" i="7"/>
  <c r="J355" i="10" l="1"/>
  <c r="M355" i="10"/>
  <c r="I355" i="10"/>
  <c r="L354" i="10"/>
  <c r="K354" i="10"/>
  <c r="F356" i="10"/>
  <c r="N356" i="10"/>
  <c r="O356" i="10" s="1"/>
  <c r="Q352" i="7"/>
  <c r="M353" i="7"/>
  <c r="O353" i="7"/>
  <c r="S353" i="7" s="1"/>
  <c r="K354" i="7"/>
  <c r="O354" i="7" s="1"/>
  <c r="V354" i="7"/>
  <c r="W354" i="7" s="1"/>
  <c r="R352" i="7"/>
  <c r="P352" i="7"/>
  <c r="N353" i="7"/>
  <c r="T353" i="7"/>
  <c r="L353" i="7"/>
  <c r="I355" i="7"/>
  <c r="J354" i="7"/>
  <c r="F357" i="10" l="1"/>
  <c r="N357" i="10"/>
  <c r="N358" i="10" s="1"/>
  <c r="M356" i="10"/>
  <c r="I356" i="10"/>
  <c r="J356" i="10"/>
  <c r="L355" i="10"/>
  <c r="K355" i="10"/>
  <c r="Q353" i="7"/>
  <c r="U354" i="7"/>
  <c r="M354" i="7"/>
  <c r="K355" i="7"/>
  <c r="U355" i="7" s="1"/>
  <c r="V355" i="7"/>
  <c r="W355" i="7" s="1"/>
  <c r="S354" i="7"/>
  <c r="Q354" i="7"/>
  <c r="R353" i="7"/>
  <c r="P353" i="7"/>
  <c r="N354" i="7"/>
  <c r="T354" i="7"/>
  <c r="L354" i="7"/>
  <c r="I356" i="7"/>
  <c r="J355" i="7"/>
  <c r="K356" i="10" l="1"/>
  <c r="L356" i="10"/>
  <c r="M357" i="10"/>
  <c r="I357" i="10"/>
  <c r="J357" i="10"/>
  <c r="O358" i="10"/>
  <c r="F358" i="10"/>
  <c r="O357" i="10"/>
  <c r="O355" i="7"/>
  <c r="S355" i="7" s="1"/>
  <c r="M355" i="7"/>
  <c r="K356" i="7"/>
  <c r="U356" i="7" s="1"/>
  <c r="V356" i="7"/>
  <c r="W356" i="7" s="1"/>
  <c r="R354" i="7"/>
  <c r="P354" i="7"/>
  <c r="N355" i="7"/>
  <c r="T355" i="7"/>
  <c r="L355" i="7"/>
  <c r="I357" i="7"/>
  <c r="J356" i="7"/>
  <c r="F359" i="10" l="1"/>
  <c r="J358" i="10"/>
  <c r="M358" i="10"/>
  <c r="I358" i="10"/>
  <c r="N359" i="10"/>
  <c r="N360" i="10" s="1"/>
  <c r="K357" i="10"/>
  <c r="L357" i="10"/>
  <c r="M356" i="7"/>
  <c r="Q355" i="7"/>
  <c r="O356" i="7"/>
  <c r="Q356" i="7" s="1"/>
  <c r="K357" i="7"/>
  <c r="O357" i="7" s="1"/>
  <c r="V357" i="7"/>
  <c r="W357" i="7" s="1"/>
  <c r="R355" i="7"/>
  <c r="P355" i="7"/>
  <c r="N356" i="7"/>
  <c r="T356" i="7"/>
  <c r="L356" i="7"/>
  <c r="I358" i="7"/>
  <c r="J357" i="7"/>
  <c r="L358" i="10" l="1"/>
  <c r="K358" i="10"/>
  <c r="O359" i="10"/>
  <c r="J359" i="10"/>
  <c r="M359" i="10"/>
  <c r="I359" i="10"/>
  <c r="O360" i="10"/>
  <c r="F360" i="10"/>
  <c r="N361" i="10"/>
  <c r="S356" i="7"/>
  <c r="M357" i="7"/>
  <c r="U357" i="7"/>
  <c r="K358" i="7"/>
  <c r="O358" i="7" s="1"/>
  <c r="V358" i="7"/>
  <c r="W358" i="7" s="1"/>
  <c r="S357" i="7"/>
  <c r="Q357" i="7"/>
  <c r="R356" i="7"/>
  <c r="P356" i="7"/>
  <c r="N357" i="7"/>
  <c r="T357" i="7"/>
  <c r="L357" i="7"/>
  <c r="I359" i="7"/>
  <c r="J358" i="7"/>
  <c r="M360" i="10" l="1"/>
  <c r="I360" i="10"/>
  <c r="J360" i="10"/>
  <c r="L359" i="10"/>
  <c r="K359" i="10"/>
  <c r="O361" i="10"/>
  <c r="F361" i="10"/>
  <c r="U358" i="7"/>
  <c r="M358" i="7"/>
  <c r="K359" i="7"/>
  <c r="O359" i="7" s="1"/>
  <c r="V359" i="7"/>
  <c r="W359" i="7" s="1"/>
  <c r="S358" i="7"/>
  <c r="Q358" i="7"/>
  <c r="R357" i="7"/>
  <c r="P357" i="7"/>
  <c r="N358" i="7"/>
  <c r="T358" i="7"/>
  <c r="L358" i="7"/>
  <c r="I360" i="7"/>
  <c r="J359" i="7"/>
  <c r="F362" i="10" l="1"/>
  <c r="K360" i="10"/>
  <c r="L360" i="10"/>
  <c r="M361" i="10"/>
  <c r="I361" i="10"/>
  <c r="J361" i="10"/>
  <c r="N362" i="10"/>
  <c r="N363" i="10" s="1"/>
  <c r="M359" i="7"/>
  <c r="U359" i="7"/>
  <c r="K360" i="7"/>
  <c r="O360" i="7" s="1"/>
  <c r="V360" i="7"/>
  <c r="W360" i="7" s="1"/>
  <c r="S359" i="7"/>
  <c r="Q359" i="7"/>
  <c r="R358" i="7"/>
  <c r="P358" i="7"/>
  <c r="N359" i="7"/>
  <c r="T359" i="7"/>
  <c r="L359" i="7"/>
  <c r="I361" i="7"/>
  <c r="J360" i="7"/>
  <c r="J362" i="10" l="1"/>
  <c r="I362" i="10"/>
  <c r="M362" i="10"/>
  <c r="F363" i="10"/>
  <c r="O363" i="10"/>
  <c r="K361" i="10"/>
  <c r="L361" i="10"/>
  <c r="O362" i="10"/>
  <c r="U360" i="7"/>
  <c r="M360" i="7"/>
  <c r="K361" i="7"/>
  <c r="U361" i="7" s="1"/>
  <c r="V361" i="7"/>
  <c r="W361" i="7" s="1"/>
  <c r="S360" i="7"/>
  <c r="Q360" i="7"/>
  <c r="R359" i="7"/>
  <c r="P359" i="7"/>
  <c r="N360" i="7"/>
  <c r="T360" i="7"/>
  <c r="L360" i="7"/>
  <c r="I362" i="7"/>
  <c r="J361" i="7"/>
  <c r="J363" i="10" l="1"/>
  <c r="M363" i="10"/>
  <c r="I363" i="10"/>
  <c r="F364" i="10"/>
  <c r="L362" i="10"/>
  <c r="K362" i="10"/>
  <c r="N364" i="10"/>
  <c r="N365" i="10" s="1"/>
  <c r="O361" i="7"/>
  <c r="S361" i="7" s="1"/>
  <c r="M361" i="7"/>
  <c r="K362" i="7"/>
  <c r="U362" i="7" s="1"/>
  <c r="V362" i="7"/>
  <c r="W362" i="7" s="1"/>
  <c r="R360" i="7"/>
  <c r="P360" i="7"/>
  <c r="N361" i="7"/>
  <c r="T361" i="7"/>
  <c r="L361" i="7"/>
  <c r="I363" i="7"/>
  <c r="J362" i="7"/>
  <c r="O364" i="10" l="1"/>
  <c r="M364" i="10"/>
  <c r="J364" i="10"/>
  <c r="I364" i="10"/>
  <c r="N366" i="10"/>
  <c r="F365" i="10"/>
  <c r="O365" i="10"/>
  <c r="L363" i="10"/>
  <c r="K363" i="10"/>
  <c r="Q361" i="7"/>
  <c r="M362" i="7"/>
  <c r="O362" i="7"/>
  <c r="S362" i="7" s="1"/>
  <c r="K363" i="7"/>
  <c r="U363" i="7" s="1"/>
  <c r="V363" i="7"/>
  <c r="W363" i="7" s="1"/>
  <c r="R361" i="7"/>
  <c r="P361" i="7"/>
  <c r="N362" i="7"/>
  <c r="T362" i="7"/>
  <c r="L362" i="7"/>
  <c r="I364" i="7"/>
  <c r="J363" i="7"/>
  <c r="F366" i="10" l="1"/>
  <c r="O366" i="10"/>
  <c r="J365" i="10"/>
  <c r="M365" i="10"/>
  <c r="I365" i="10"/>
  <c r="L364" i="10"/>
  <c r="K364" i="10"/>
  <c r="N367" i="10"/>
  <c r="Q362" i="7"/>
  <c r="O363" i="7"/>
  <c r="Q363" i="7" s="1"/>
  <c r="M363" i="7"/>
  <c r="K364" i="7"/>
  <c r="U364" i="7" s="1"/>
  <c r="V364" i="7"/>
  <c r="W364" i="7" s="1"/>
  <c r="R362" i="7"/>
  <c r="P362" i="7"/>
  <c r="N363" i="7"/>
  <c r="T363" i="7"/>
  <c r="L363" i="7"/>
  <c r="I365" i="7"/>
  <c r="J364" i="7"/>
  <c r="M366" i="10" l="1"/>
  <c r="I366" i="10"/>
  <c r="J366" i="10"/>
  <c r="L365" i="10"/>
  <c r="K365" i="10"/>
  <c r="O367" i="10"/>
  <c r="F367" i="10"/>
  <c r="O364" i="7"/>
  <c r="S364" i="7" s="1"/>
  <c r="S363" i="7"/>
  <c r="M364" i="7"/>
  <c r="K365" i="7"/>
  <c r="O365" i="7" s="1"/>
  <c r="V365" i="7"/>
  <c r="W365" i="7" s="1"/>
  <c r="R363" i="7"/>
  <c r="P363" i="7"/>
  <c r="N364" i="7"/>
  <c r="T364" i="7"/>
  <c r="L364" i="7"/>
  <c r="I366" i="7"/>
  <c r="J365" i="7"/>
  <c r="K366" i="10" l="1"/>
  <c r="L366" i="10"/>
  <c r="F368" i="10"/>
  <c r="M367" i="10"/>
  <c r="I367" i="10"/>
  <c r="J367" i="10"/>
  <c r="N368" i="10"/>
  <c r="N369" i="10" s="1"/>
  <c r="Q364" i="7"/>
  <c r="M365" i="7"/>
  <c r="U365" i="7"/>
  <c r="K366" i="7"/>
  <c r="O366" i="7" s="1"/>
  <c r="V366" i="7"/>
  <c r="W366" i="7" s="1"/>
  <c r="S365" i="7"/>
  <c r="Q365" i="7"/>
  <c r="R364" i="7"/>
  <c r="P364" i="7"/>
  <c r="N365" i="7"/>
  <c r="T365" i="7"/>
  <c r="L365" i="7"/>
  <c r="I367" i="7"/>
  <c r="J366" i="7"/>
  <c r="O368" i="10" l="1"/>
  <c r="K367" i="10"/>
  <c r="L367" i="10"/>
  <c r="J368" i="10"/>
  <c r="M368" i="10"/>
  <c r="I368" i="10"/>
  <c r="F369" i="10"/>
  <c r="O369" i="10"/>
  <c r="U366" i="7"/>
  <c r="M366" i="7"/>
  <c r="K367" i="7"/>
  <c r="U367" i="7" s="1"/>
  <c r="V367" i="7"/>
  <c r="W367" i="7" s="1"/>
  <c r="S366" i="7"/>
  <c r="Q366" i="7"/>
  <c r="R365" i="7"/>
  <c r="P365" i="7"/>
  <c r="N366" i="7"/>
  <c r="T366" i="7"/>
  <c r="L366" i="7"/>
  <c r="I368" i="7"/>
  <c r="J367" i="7"/>
  <c r="J369" i="10" l="1"/>
  <c r="M369" i="10"/>
  <c r="I369" i="10"/>
  <c r="L368" i="10"/>
  <c r="K368" i="10"/>
  <c r="F370" i="10"/>
  <c r="N370" i="10"/>
  <c r="N371" i="10" s="1"/>
  <c r="O367" i="7"/>
  <c r="Q367" i="7" s="1"/>
  <c r="M367" i="7"/>
  <c r="K368" i="7"/>
  <c r="O368" i="7" s="1"/>
  <c r="V368" i="7"/>
  <c r="W368" i="7" s="1"/>
  <c r="R366" i="7"/>
  <c r="P366" i="7"/>
  <c r="N367" i="7"/>
  <c r="T367" i="7"/>
  <c r="L367" i="7"/>
  <c r="I369" i="7"/>
  <c r="J368" i="7"/>
  <c r="O370" i="10" l="1"/>
  <c r="M370" i="10"/>
  <c r="I370" i="10"/>
  <c r="J370" i="10"/>
  <c r="O371" i="10"/>
  <c r="F371" i="10"/>
  <c r="L369" i="10"/>
  <c r="K369" i="10"/>
  <c r="S367" i="7"/>
  <c r="M368" i="7"/>
  <c r="U368" i="7"/>
  <c r="K369" i="7"/>
  <c r="O369" i="7" s="1"/>
  <c r="V369" i="7"/>
  <c r="W369" i="7" s="1"/>
  <c r="S368" i="7"/>
  <c r="Q368" i="7"/>
  <c r="R367" i="7"/>
  <c r="P367" i="7"/>
  <c r="N368" i="7"/>
  <c r="T368" i="7"/>
  <c r="L368" i="7"/>
  <c r="I370" i="7"/>
  <c r="J369" i="7"/>
  <c r="M371" i="10" l="1"/>
  <c r="I371" i="10"/>
  <c r="J371" i="10"/>
  <c r="K370" i="10"/>
  <c r="L370" i="10"/>
  <c r="F372" i="10"/>
  <c r="N372" i="10"/>
  <c r="N373" i="10" s="1"/>
  <c r="M369" i="7"/>
  <c r="U369" i="7"/>
  <c r="K370" i="7"/>
  <c r="O370" i="7" s="1"/>
  <c r="V370" i="7"/>
  <c r="W370" i="7" s="1"/>
  <c r="S369" i="7"/>
  <c r="Q369" i="7"/>
  <c r="R368" i="7"/>
  <c r="P368" i="7"/>
  <c r="N369" i="7"/>
  <c r="T369" i="7"/>
  <c r="L369" i="7"/>
  <c r="I371" i="7"/>
  <c r="J370" i="7"/>
  <c r="O372" i="10" l="1"/>
  <c r="J372" i="10"/>
  <c r="M372" i="10"/>
  <c r="I372" i="10"/>
  <c r="K371" i="10"/>
  <c r="L371" i="10"/>
  <c r="F373" i="10"/>
  <c r="O373" i="10"/>
  <c r="U370" i="7"/>
  <c r="M370" i="7"/>
  <c r="K371" i="7"/>
  <c r="U371" i="7" s="1"/>
  <c r="V371" i="7"/>
  <c r="W371" i="7" s="1"/>
  <c r="S370" i="7"/>
  <c r="Q370" i="7"/>
  <c r="R369" i="7"/>
  <c r="P369" i="7"/>
  <c r="N370" i="7"/>
  <c r="T370" i="7"/>
  <c r="L370" i="7"/>
  <c r="I372" i="7"/>
  <c r="J371" i="7"/>
  <c r="F374" i="10" l="1"/>
  <c r="N374" i="10"/>
  <c r="N375" i="10" s="1"/>
  <c r="L372" i="10"/>
  <c r="K372" i="10"/>
  <c r="J373" i="10"/>
  <c r="M373" i="10"/>
  <c r="I373" i="10"/>
  <c r="O371" i="7"/>
  <c r="Q371" i="7" s="1"/>
  <c r="M371" i="7"/>
  <c r="K372" i="7"/>
  <c r="O372" i="7" s="1"/>
  <c r="V372" i="7"/>
  <c r="W372" i="7" s="1"/>
  <c r="R370" i="7"/>
  <c r="P370" i="7"/>
  <c r="N371" i="7"/>
  <c r="T371" i="7"/>
  <c r="L371" i="7"/>
  <c r="I373" i="7"/>
  <c r="J372" i="7"/>
  <c r="O374" i="10" l="1"/>
  <c r="M374" i="10"/>
  <c r="I374" i="10"/>
  <c r="J374" i="10"/>
  <c r="L373" i="10"/>
  <c r="K373" i="10"/>
  <c r="N376" i="10"/>
  <c r="O375" i="10"/>
  <c r="F375" i="10"/>
  <c r="S371" i="7"/>
  <c r="U372" i="7"/>
  <c r="M372" i="7"/>
  <c r="K373" i="7"/>
  <c r="O373" i="7" s="1"/>
  <c r="V373" i="7"/>
  <c r="W373" i="7" s="1"/>
  <c r="S372" i="7"/>
  <c r="Q372" i="7"/>
  <c r="R371" i="7"/>
  <c r="P371" i="7"/>
  <c r="N372" i="7"/>
  <c r="T372" i="7"/>
  <c r="L372" i="7"/>
  <c r="I374" i="7"/>
  <c r="J373" i="7"/>
  <c r="M375" i="10" l="1"/>
  <c r="I375" i="10"/>
  <c r="J375" i="10"/>
  <c r="O376" i="10"/>
  <c r="F376" i="10"/>
  <c r="N377" i="10"/>
  <c r="K374" i="10"/>
  <c r="L374" i="10"/>
  <c r="M373" i="7"/>
  <c r="U373" i="7"/>
  <c r="K374" i="7"/>
  <c r="U374" i="7" s="1"/>
  <c r="V374" i="7"/>
  <c r="W374" i="7" s="1"/>
  <c r="S373" i="7"/>
  <c r="Q373" i="7"/>
  <c r="R372" i="7"/>
  <c r="P372" i="7"/>
  <c r="N373" i="7"/>
  <c r="T373" i="7"/>
  <c r="L373" i="7"/>
  <c r="I375" i="7"/>
  <c r="J374" i="7"/>
  <c r="O377" i="10" l="1"/>
  <c r="F377" i="10"/>
  <c r="K375" i="10"/>
  <c r="L375" i="10"/>
  <c r="M376" i="10"/>
  <c r="I376" i="10"/>
  <c r="J376" i="10"/>
  <c r="O374" i="7"/>
  <c r="Q374" i="7" s="1"/>
  <c r="M374" i="7"/>
  <c r="K375" i="7"/>
  <c r="O375" i="7" s="1"/>
  <c r="V375" i="7"/>
  <c r="W375" i="7" s="1"/>
  <c r="R373" i="7"/>
  <c r="P373" i="7"/>
  <c r="N374" i="7"/>
  <c r="T374" i="7"/>
  <c r="L374" i="7"/>
  <c r="I376" i="7"/>
  <c r="J375" i="7"/>
  <c r="F378" i="10" l="1"/>
  <c r="K376" i="10"/>
  <c r="L376" i="10"/>
  <c r="J377" i="10"/>
  <c r="I377" i="10"/>
  <c r="M377" i="10"/>
  <c r="N378" i="10"/>
  <c r="O378" i="10" s="1"/>
  <c r="S374" i="7"/>
  <c r="M375" i="7"/>
  <c r="U375" i="7"/>
  <c r="K376" i="7"/>
  <c r="O376" i="7" s="1"/>
  <c r="V376" i="7"/>
  <c r="W376" i="7" s="1"/>
  <c r="S375" i="7"/>
  <c r="Q375" i="7"/>
  <c r="R374" i="7"/>
  <c r="P374" i="7"/>
  <c r="N375" i="7"/>
  <c r="T375" i="7"/>
  <c r="L375" i="7"/>
  <c r="I377" i="7"/>
  <c r="J376" i="7"/>
  <c r="L377" i="10" l="1"/>
  <c r="K377" i="10"/>
  <c r="N379" i="10"/>
  <c r="O379" i="10" s="1"/>
  <c r="J378" i="10"/>
  <c r="M378" i="10"/>
  <c r="I378" i="10"/>
  <c r="F379" i="10"/>
  <c r="U376" i="7"/>
  <c r="M376" i="7"/>
  <c r="K377" i="7"/>
  <c r="O377" i="7" s="1"/>
  <c r="V377" i="7"/>
  <c r="W377" i="7" s="1"/>
  <c r="S376" i="7"/>
  <c r="Q376" i="7"/>
  <c r="R375" i="7"/>
  <c r="P375" i="7"/>
  <c r="N376" i="7"/>
  <c r="T376" i="7"/>
  <c r="L376" i="7"/>
  <c r="I378" i="7"/>
  <c r="J377" i="7"/>
  <c r="F380" i="10" l="1"/>
  <c r="M379" i="10"/>
  <c r="I379" i="10"/>
  <c r="J379" i="10"/>
  <c r="L378" i="10"/>
  <c r="K378" i="10"/>
  <c r="N380" i="10"/>
  <c r="U377" i="7"/>
  <c r="M377" i="7"/>
  <c r="K378" i="7"/>
  <c r="O378" i="7" s="1"/>
  <c r="V378" i="7"/>
  <c r="W378" i="7" s="1"/>
  <c r="S377" i="7"/>
  <c r="Q377" i="7"/>
  <c r="R376" i="7"/>
  <c r="P376" i="7"/>
  <c r="N377" i="7"/>
  <c r="T377" i="7"/>
  <c r="L377" i="7"/>
  <c r="I379" i="7"/>
  <c r="J378" i="7"/>
  <c r="M380" i="10" l="1"/>
  <c r="I380" i="10"/>
  <c r="J380" i="10"/>
  <c r="K379" i="10"/>
  <c r="L379" i="10"/>
  <c r="F381" i="10"/>
  <c r="N381" i="10"/>
  <c r="O380" i="10"/>
  <c r="U378" i="7"/>
  <c r="M378" i="7"/>
  <c r="K379" i="7"/>
  <c r="U379" i="7" s="1"/>
  <c r="V379" i="7"/>
  <c r="W379" i="7" s="1"/>
  <c r="S378" i="7"/>
  <c r="Q378" i="7"/>
  <c r="R377" i="7"/>
  <c r="P377" i="7"/>
  <c r="N378" i="7"/>
  <c r="T378" i="7"/>
  <c r="L378" i="7"/>
  <c r="I380" i="7"/>
  <c r="J379" i="7"/>
  <c r="J381" i="10" l="1"/>
  <c r="M381" i="10"/>
  <c r="I381" i="10"/>
  <c r="F382" i="10"/>
  <c r="N382" i="10"/>
  <c r="N383" i="10" s="1"/>
  <c r="O381" i="10"/>
  <c r="K380" i="10"/>
  <c r="L380" i="10"/>
  <c r="O379" i="7"/>
  <c r="Q379" i="7" s="1"/>
  <c r="M379" i="7"/>
  <c r="K380" i="7"/>
  <c r="U380" i="7" s="1"/>
  <c r="V380" i="7"/>
  <c r="W380" i="7" s="1"/>
  <c r="R378" i="7"/>
  <c r="P378" i="7"/>
  <c r="N379" i="7"/>
  <c r="T379" i="7"/>
  <c r="L379" i="7"/>
  <c r="I381" i="7"/>
  <c r="J380" i="7"/>
  <c r="N384" i="10" l="1"/>
  <c r="O383" i="10"/>
  <c r="F383" i="10"/>
  <c r="O382" i="10"/>
  <c r="J382" i="10"/>
  <c r="M382" i="10"/>
  <c r="I382" i="10"/>
  <c r="L381" i="10"/>
  <c r="K381" i="10"/>
  <c r="S379" i="7"/>
  <c r="M380" i="7"/>
  <c r="O380" i="7"/>
  <c r="S380" i="7" s="1"/>
  <c r="K381" i="7"/>
  <c r="U381" i="7" s="1"/>
  <c r="V381" i="7"/>
  <c r="W381" i="7" s="1"/>
  <c r="R379" i="7"/>
  <c r="P379" i="7"/>
  <c r="N380" i="7"/>
  <c r="T380" i="7"/>
  <c r="L380" i="7"/>
  <c r="I382" i="7"/>
  <c r="J381" i="7"/>
  <c r="M383" i="10" l="1"/>
  <c r="I383" i="10"/>
  <c r="J383" i="10"/>
  <c r="O384" i="10"/>
  <c r="F384" i="10"/>
  <c r="L382" i="10"/>
  <c r="K382" i="10"/>
  <c r="N385" i="10"/>
  <c r="O381" i="7"/>
  <c r="Q381" i="7" s="1"/>
  <c r="Q380" i="7"/>
  <c r="M381" i="7"/>
  <c r="K382" i="7"/>
  <c r="U382" i="7" s="1"/>
  <c r="V382" i="7"/>
  <c r="W382" i="7" s="1"/>
  <c r="R380" i="7"/>
  <c r="P380" i="7"/>
  <c r="N381" i="7"/>
  <c r="T381" i="7"/>
  <c r="L381" i="7"/>
  <c r="I383" i="7"/>
  <c r="J382" i="7"/>
  <c r="O385" i="10" l="1"/>
  <c r="F385" i="10"/>
  <c r="N386" i="10"/>
  <c r="M384" i="10"/>
  <c r="I384" i="10"/>
  <c r="J384" i="10"/>
  <c r="K383" i="10"/>
  <c r="L383" i="10"/>
  <c r="S381" i="7"/>
  <c r="O382" i="7"/>
  <c r="Q382" i="7" s="1"/>
  <c r="M382" i="7"/>
  <c r="K383" i="7"/>
  <c r="O383" i="7" s="1"/>
  <c r="V383" i="7"/>
  <c r="W383" i="7" s="1"/>
  <c r="S382" i="7"/>
  <c r="R381" i="7"/>
  <c r="P381" i="7"/>
  <c r="N382" i="7"/>
  <c r="T382" i="7"/>
  <c r="L382" i="7"/>
  <c r="I384" i="7"/>
  <c r="J383" i="7"/>
  <c r="K384" i="10" l="1"/>
  <c r="L384" i="10"/>
  <c r="J385" i="10"/>
  <c r="M385" i="10"/>
  <c r="I385" i="10"/>
  <c r="F386" i="10"/>
  <c r="O386" i="10"/>
  <c r="M383" i="7"/>
  <c r="U383" i="7"/>
  <c r="K384" i="7"/>
  <c r="U384" i="7" s="1"/>
  <c r="V384" i="7"/>
  <c r="W384" i="7" s="1"/>
  <c r="S383" i="7"/>
  <c r="Q383" i="7"/>
  <c r="R382" i="7"/>
  <c r="P382" i="7"/>
  <c r="N383" i="7"/>
  <c r="T383" i="7"/>
  <c r="M384" i="7"/>
  <c r="L383" i="7"/>
  <c r="I385" i="7"/>
  <c r="J384" i="7"/>
  <c r="F387" i="10" l="1"/>
  <c r="N387" i="10"/>
  <c r="N388" i="10" s="1"/>
  <c r="J386" i="10"/>
  <c r="M386" i="10"/>
  <c r="I386" i="10"/>
  <c r="L385" i="10"/>
  <c r="K385" i="10"/>
  <c r="O384" i="7"/>
  <c r="S384" i="7" s="1"/>
  <c r="K385" i="7"/>
  <c r="U385" i="7" s="1"/>
  <c r="V385" i="7"/>
  <c r="W385" i="7" s="1"/>
  <c r="R383" i="7"/>
  <c r="P383" i="7"/>
  <c r="N384" i="7"/>
  <c r="T384" i="7"/>
  <c r="L384" i="7"/>
  <c r="I386" i="7"/>
  <c r="J385" i="7"/>
  <c r="L386" i="10" l="1"/>
  <c r="K386" i="10"/>
  <c r="M387" i="10"/>
  <c r="I387" i="10"/>
  <c r="J387" i="10"/>
  <c r="O387" i="10"/>
  <c r="O388" i="10"/>
  <c r="F388" i="10"/>
  <c r="M385" i="7"/>
  <c r="Q384" i="7"/>
  <c r="O385" i="7"/>
  <c r="S385" i="7" s="1"/>
  <c r="K386" i="7"/>
  <c r="U386" i="7" s="1"/>
  <c r="V386" i="7"/>
  <c r="W386" i="7" s="1"/>
  <c r="R384" i="7"/>
  <c r="P384" i="7"/>
  <c r="N385" i="7"/>
  <c r="T385" i="7"/>
  <c r="L385" i="7"/>
  <c r="I387" i="7"/>
  <c r="J386" i="7"/>
  <c r="M388" i="10" l="1"/>
  <c r="I388" i="10"/>
  <c r="J388" i="10"/>
  <c r="F389" i="10"/>
  <c r="N389" i="10"/>
  <c r="N390" i="10" s="1"/>
  <c r="K387" i="10"/>
  <c r="L387" i="10"/>
  <c r="Q385" i="7"/>
  <c r="O386" i="7"/>
  <c r="S386" i="7" s="1"/>
  <c r="M386" i="7"/>
  <c r="K387" i="7"/>
  <c r="U387" i="7" s="1"/>
  <c r="V387" i="7"/>
  <c r="W387" i="7" s="1"/>
  <c r="R385" i="7"/>
  <c r="P385" i="7"/>
  <c r="N386" i="7"/>
  <c r="T386" i="7"/>
  <c r="L386" i="7"/>
  <c r="I388" i="7"/>
  <c r="J387" i="7"/>
  <c r="J389" i="10" l="1"/>
  <c r="I389" i="10"/>
  <c r="M389" i="10"/>
  <c r="F390" i="10"/>
  <c r="O390" i="10"/>
  <c r="K388" i="10"/>
  <c r="L388" i="10"/>
  <c r="O389" i="10"/>
  <c r="Q386" i="7"/>
  <c r="O387" i="7"/>
  <c r="Q387" i="7" s="1"/>
  <c r="M387" i="7"/>
  <c r="K388" i="7"/>
  <c r="U388" i="7" s="1"/>
  <c r="V388" i="7"/>
  <c r="W388" i="7" s="1"/>
  <c r="R386" i="7"/>
  <c r="P386" i="7"/>
  <c r="N387" i="7"/>
  <c r="T387" i="7"/>
  <c r="L387" i="7"/>
  <c r="I389" i="7"/>
  <c r="J388" i="7"/>
  <c r="F391" i="10" l="1"/>
  <c r="N391" i="10"/>
  <c r="J390" i="10"/>
  <c r="M390" i="10"/>
  <c r="I390" i="10"/>
  <c r="L389" i="10"/>
  <c r="K389" i="10"/>
  <c r="O388" i="7"/>
  <c r="Q388" i="7" s="1"/>
  <c r="M388" i="7"/>
  <c r="S387" i="7"/>
  <c r="K389" i="7"/>
  <c r="U389" i="7" s="1"/>
  <c r="V389" i="7"/>
  <c r="W389" i="7" s="1"/>
  <c r="S388" i="7"/>
  <c r="R387" i="7"/>
  <c r="P387" i="7"/>
  <c r="N388" i="7"/>
  <c r="T388" i="7"/>
  <c r="L388" i="7"/>
  <c r="I390" i="7"/>
  <c r="J389" i="7"/>
  <c r="M391" i="10" l="1"/>
  <c r="I391" i="10"/>
  <c r="J391" i="10"/>
  <c r="N392" i="10"/>
  <c r="O392" i="10" s="1"/>
  <c r="O391" i="10"/>
  <c r="F392" i="10"/>
  <c r="L390" i="10"/>
  <c r="K390" i="10"/>
  <c r="M389" i="7"/>
  <c r="O389" i="7"/>
  <c r="Q389" i="7" s="1"/>
  <c r="K390" i="7"/>
  <c r="U390" i="7" s="1"/>
  <c r="V390" i="7"/>
  <c r="W390" i="7" s="1"/>
  <c r="R388" i="7"/>
  <c r="P388" i="7"/>
  <c r="N389" i="7"/>
  <c r="T389" i="7"/>
  <c r="L389" i="7"/>
  <c r="I391" i="7"/>
  <c r="J390" i="7"/>
  <c r="K391" i="10" l="1"/>
  <c r="L391" i="10"/>
  <c r="F393" i="10"/>
  <c r="N393" i="10"/>
  <c r="N394" i="10" s="1"/>
  <c r="M392" i="10"/>
  <c r="I392" i="10"/>
  <c r="J392" i="10"/>
  <c r="S389" i="7"/>
  <c r="O390" i="7"/>
  <c r="Q390" i="7" s="1"/>
  <c r="M390" i="7"/>
  <c r="K391" i="7"/>
  <c r="U391" i="7" s="1"/>
  <c r="V391" i="7"/>
  <c r="W391" i="7" s="1"/>
  <c r="R389" i="7"/>
  <c r="P389" i="7"/>
  <c r="N390" i="7"/>
  <c r="T390" i="7"/>
  <c r="L390" i="7"/>
  <c r="I392" i="7"/>
  <c r="J391" i="7"/>
  <c r="O393" i="10" l="1"/>
  <c r="J393" i="10"/>
  <c r="I393" i="10"/>
  <c r="M393" i="10"/>
  <c r="F394" i="10"/>
  <c r="O394" i="10"/>
  <c r="K392" i="10"/>
  <c r="L392" i="10"/>
  <c r="M391" i="7"/>
  <c r="S390" i="7"/>
  <c r="O391" i="7"/>
  <c r="S391" i="7" s="1"/>
  <c r="K392" i="7"/>
  <c r="U392" i="7" s="1"/>
  <c r="V392" i="7"/>
  <c r="W392" i="7" s="1"/>
  <c r="R390" i="7"/>
  <c r="P390" i="7"/>
  <c r="N391" i="7"/>
  <c r="T391" i="7"/>
  <c r="L391" i="7"/>
  <c r="I393" i="7"/>
  <c r="J392" i="7"/>
  <c r="J394" i="10" l="1"/>
  <c r="M394" i="10"/>
  <c r="I394" i="10"/>
  <c r="F395" i="10"/>
  <c r="L393" i="10"/>
  <c r="K393" i="10"/>
  <c r="N395" i="10"/>
  <c r="N396" i="10" s="1"/>
  <c r="Q391" i="7"/>
  <c r="O392" i="7"/>
  <c r="Q392" i="7" s="1"/>
  <c r="M392" i="7"/>
  <c r="K393" i="7"/>
  <c r="U393" i="7" s="1"/>
  <c r="V393" i="7"/>
  <c r="W393" i="7" s="1"/>
  <c r="R391" i="7"/>
  <c r="P391" i="7"/>
  <c r="N392" i="7"/>
  <c r="T392" i="7"/>
  <c r="L392" i="7"/>
  <c r="I394" i="7"/>
  <c r="J393" i="7"/>
  <c r="O396" i="10" l="1"/>
  <c r="F396" i="10"/>
  <c r="M395" i="10"/>
  <c r="I395" i="10"/>
  <c r="J395" i="10"/>
  <c r="O395" i="10"/>
  <c r="L394" i="10"/>
  <c r="K394" i="10"/>
  <c r="S392" i="7"/>
  <c r="M393" i="7"/>
  <c r="O393" i="7"/>
  <c r="S393" i="7" s="1"/>
  <c r="K394" i="7"/>
  <c r="U394" i="7" s="1"/>
  <c r="V394" i="7"/>
  <c r="W394" i="7" s="1"/>
  <c r="R392" i="7"/>
  <c r="P392" i="7"/>
  <c r="N393" i="7"/>
  <c r="T393" i="7"/>
  <c r="L393" i="7"/>
  <c r="I395" i="7"/>
  <c r="J394" i="7"/>
  <c r="F397" i="10" l="1"/>
  <c r="K395" i="10"/>
  <c r="L395" i="10"/>
  <c r="M396" i="10"/>
  <c r="I396" i="10"/>
  <c r="J396" i="10"/>
  <c r="N397" i="10"/>
  <c r="N398" i="10" s="1"/>
  <c r="O394" i="7"/>
  <c r="Q394" i="7" s="1"/>
  <c r="M394" i="7"/>
  <c r="Q393" i="7"/>
  <c r="K395" i="7"/>
  <c r="O395" i="7" s="1"/>
  <c r="V395" i="7"/>
  <c r="W395" i="7" s="1"/>
  <c r="R393" i="7"/>
  <c r="P393" i="7"/>
  <c r="N394" i="7"/>
  <c r="T394" i="7"/>
  <c r="L394" i="7"/>
  <c r="I396" i="7"/>
  <c r="J395" i="7"/>
  <c r="J397" i="10" l="1"/>
  <c r="M397" i="10"/>
  <c r="I397" i="10"/>
  <c r="F398" i="10"/>
  <c r="O398" i="10"/>
  <c r="K396" i="10"/>
  <c r="L396" i="10"/>
  <c r="N399" i="10"/>
  <c r="O397" i="10"/>
  <c r="S394" i="7"/>
  <c r="M395" i="7"/>
  <c r="U395" i="7"/>
  <c r="K396" i="7"/>
  <c r="U396" i="7" s="1"/>
  <c r="V396" i="7"/>
  <c r="W396" i="7" s="1"/>
  <c r="S395" i="7"/>
  <c r="Q395" i="7"/>
  <c r="R394" i="7"/>
  <c r="P394" i="7"/>
  <c r="N395" i="7"/>
  <c r="T395" i="7"/>
  <c r="L395" i="7"/>
  <c r="I397" i="7"/>
  <c r="J396" i="7"/>
  <c r="O399" i="10" l="1"/>
  <c r="F399" i="10"/>
  <c r="N400" i="10"/>
  <c r="J398" i="10"/>
  <c r="M398" i="10"/>
  <c r="I398" i="10"/>
  <c r="L397" i="10"/>
  <c r="K397" i="10"/>
  <c r="M396" i="7"/>
  <c r="O396" i="7"/>
  <c r="S396" i="7" s="1"/>
  <c r="K397" i="7"/>
  <c r="O397" i="7" s="1"/>
  <c r="V397" i="7"/>
  <c r="W397" i="7" s="1"/>
  <c r="R395" i="7"/>
  <c r="P395" i="7"/>
  <c r="N396" i="7"/>
  <c r="T396" i="7"/>
  <c r="L396" i="7"/>
  <c r="I398" i="7"/>
  <c r="J397" i="7"/>
  <c r="M399" i="10" l="1"/>
  <c r="I399" i="10"/>
  <c r="J399" i="10"/>
  <c r="O400" i="10"/>
  <c r="N401" i="10"/>
  <c r="F400" i="10"/>
  <c r="L398" i="10"/>
  <c r="K398" i="10"/>
  <c r="M397" i="7"/>
  <c r="Q396" i="7"/>
  <c r="U397" i="7"/>
  <c r="K398" i="7"/>
  <c r="U398" i="7" s="1"/>
  <c r="V398" i="7"/>
  <c r="W398" i="7" s="1"/>
  <c r="S397" i="7"/>
  <c r="Q397" i="7"/>
  <c r="R396" i="7"/>
  <c r="P396" i="7"/>
  <c r="N397" i="7"/>
  <c r="T397" i="7"/>
  <c r="L397" i="7"/>
  <c r="I399" i="7"/>
  <c r="J398" i="7"/>
  <c r="M400" i="10" l="1"/>
  <c r="I400" i="10"/>
  <c r="J400" i="10"/>
  <c r="O401" i="10"/>
  <c r="F401" i="10"/>
  <c r="K399" i="10"/>
  <c r="L399" i="10"/>
  <c r="O398" i="7"/>
  <c r="Q398" i="7" s="1"/>
  <c r="M398" i="7"/>
  <c r="K399" i="7"/>
  <c r="O399" i="7" s="1"/>
  <c r="V399" i="7"/>
  <c r="W399" i="7" s="1"/>
  <c r="R397" i="7"/>
  <c r="P397" i="7"/>
  <c r="N398" i="7"/>
  <c r="T398" i="7"/>
  <c r="L398" i="7"/>
  <c r="I400" i="7"/>
  <c r="J399" i="7"/>
  <c r="F402" i="10" l="1"/>
  <c r="K400" i="10"/>
  <c r="L400" i="10"/>
  <c r="J401" i="10"/>
  <c r="M401" i="10"/>
  <c r="I401" i="10"/>
  <c r="N402" i="10"/>
  <c r="N403" i="10" s="1"/>
  <c r="S398" i="7"/>
  <c r="U399" i="7"/>
  <c r="M399" i="7"/>
  <c r="K400" i="7"/>
  <c r="O400" i="7" s="1"/>
  <c r="V400" i="7"/>
  <c r="W400" i="7" s="1"/>
  <c r="S399" i="7"/>
  <c r="Q399" i="7"/>
  <c r="R398" i="7"/>
  <c r="P398" i="7"/>
  <c r="N399" i="7"/>
  <c r="T399" i="7"/>
  <c r="L399" i="7"/>
  <c r="I401" i="7"/>
  <c r="J400" i="7"/>
  <c r="L401" i="10" l="1"/>
  <c r="K401" i="10"/>
  <c r="J402" i="10"/>
  <c r="M402" i="10"/>
  <c r="I402" i="10"/>
  <c r="O403" i="10"/>
  <c r="F403" i="10"/>
  <c r="O402" i="10"/>
  <c r="M400" i="7"/>
  <c r="U400" i="7"/>
  <c r="K401" i="7"/>
  <c r="O401" i="7" s="1"/>
  <c r="V401" i="7"/>
  <c r="W401" i="7" s="1"/>
  <c r="S400" i="7"/>
  <c r="Q400" i="7"/>
  <c r="R399" i="7"/>
  <c r="P399" i="7"/>
  <c r="N400" i="7"/>
  <c r="T400" i="7"/>
  <c r="L400" i="7"/>
  <c r="I402" i="7"/>
  <c r="J401" i="7"/>
  <c r="F404" i="10" l="1"/>
  <c r="N404" i="10"/>
  <c r="N405" i="10" s="1"/>
  <c r="L402" i="10"/>
  <c r="K402" i="10"/>
  <c r="M403" i="10"/>
  <c r="I403" i="10"/>
  <c r="J403" i="10"/>
  <c r="M401" i="7"/>
  <c r="U401" i="7"/>
  <c r="K402" i="7"/>
  <c r="O402" i="7" s="1"/>
  <c r="V402" i="7"/>
  <c r="W402" i="7" s="1"/>
  <c r="S401" i="7"/>
  <c r="Q401" i="7"/>
  <c r="R400" i="7"/>
  <c r="P400" i="7"/>
  <c r="N401" i="7"/>
  <c r="T401" i="7"/>
  <c r="L401" i="7"/>
  <c r="I403" i="7"/>
  <c r="J402" i="7"/>
  <c r="M404" i="10" l="1"/>
  <c r="I404" i="10"/>
  <c r="J404" i="10"/>
  <c r="K403" i="10"/>
  <c r="L403" i="10"/>
  <c r="O405" i="10"/>
  <c r="N406" i="10"/>
  <c r="F405" i="10"/>
  <c r="O404" i="10"/>
  <c r="M402" i="7"/>
  <c r="U402" i="7"/>
  <c r="K403" i="7"/>
  <c r="O403" i="7" s="1"/>
  <c r="V403" i="7"/>
  <c r="W403" i="7" s="1"/>
  <c r="S402" i="7"/>
  <c r="Q402" i="7"/>
  <c r="R401" i="7"/>
  <c r="P401" i="7"/>
  <c r="N402" i="7"/>
  <c r="T402" i="7"/>
  <c r="L402" i="7"/>
  <c r="I404" i="7"/>
  <c r="J403" i="7"/>
  <c r="K404" i="10" l="1"/>
  <c r="L404" i="10"/>
  <c r="J405" i="10"/>
  <c r="I405" i="10"/>
  <c r="M405" i="10"/>
  <c r="F406" i="10"/>
  <c r="O406" i="10"/>
  <c r="M403" i="7"/>
  <c r="U403" i="7"/>
  <c r="K404" i="7"/>
  <c r="O404" i="7" s="1"/>
  <c r="V404" i="7"/>
  <c r="W404" i="7" s="1"/>
  <c r="S403" i="7"/>
  <c r="Q403" i="7"/>
  <c r="R402" i="7"/>
  <c r="P402" i="7"/>
  <c r="N403" i="7"/>
  <c r="T403" i="7"/>
  <c r="L403" i="7"/>
  <c r="I405" i="7"/>
  <c r="J404" i="7"/>
  <c r="J406" i="10" l="1"/>
  <c r="M406" i="10"/>
  <c r="I406" i="10"/>
  <c r="F407" i="10"/>
  <c r="L405" i="10"/>
  <c r="K405" i="10"/>
  <c r="N407" i="10"/>
  <c r="M404" i="7"/>
  <c r="U404" i="7"/>
  <c r="K405" i="7"/>
  <c r="O405" i="7" s="1"/>
  <c r="V405" i="7"/>
  <c r="W405" i="7" s="1"/>
  <c r="S404" i="7"/>
  <c r="Q404" i="7"/>
  <c r="R403" i="7"/>
  <c r="P403" i="7"/>
  <c r="N404" i="7"/>
  <c r="T404" i="7"/>
  <c r="L404" i="7"/>
  <c r="I406" i="7"/>
  <c r="J405" i="7"/>
  <c r="F408" i="10" l="1"/>
  <c r="M407" i="10"/>
  <c r="I407" i="10"/>
  <c r="J407" i="10"/>
  <c r="N408" i="10"/>
  <c r="N409" i="10" s="1"/>
  <c r="O407" i="10"/>
  <c r="L406" i="10"/>
  <c r="K406" i="10"/>
  <c r="M405" i="7"/>
  <c r="K406" i="7"/>
  <c r="O406" i="7" s="1"/>
  <c r="U405" i="7"/>
  <c r="V406" i="7"/>
  <c r="W406" i="7" s="1"/>
  <c r="S405" i="7"/>
  <c r="Q405" i="7"/>
  <c r="R404" i="7"/>
  <c r="P404" i="7"/>
  <c r="N405" i="7"/>
  <c r="T405" i="7"/>
  <c r="L405" i="7"/>
  <c r="I407" i="7"/>
  <c r="J406" i="7"/>
  <c r="O408" i="10" l="1"/>
  <c r="M408" i="10"/>
  <c r="I408" i="10"/>
  <c r="J408" i="10"/>
  <c r="O409" i="10"/>
  <c r="F409" i="10"/>
  <c r="N410" i="10"/>
  <c r="K407" i="10"/>
  <c r="L407" i="10"/>
  <c r="U406" i="7"/>
  <c r="M406" i="7"/>
  <c r="K407" i="7"/>
  <c r="O407" i="7" s="1"/>
  <c r="V407" i="7"/>
  <c r="W407" i="7" s="1"/>
  <c r="S406" i="7"/>
  <c r="Q406" i="7"/>
  <c r="R405" i="7"/>
  <c r="P405" i="7"/>
  <c r="N406" i="7"/>
  <c r="T406" i="7"/>
  <c r="L406" i="7"/>
  <c r="I408" i="7"/>
  <c r="J407" i="7"/>
  <c r="J409" i="10" l="1"/>
  <c r="I409" i="10"/>
  <c r="M409" i="10"/>
  <c r="K408" i="10"/>
  <c r="L408" i="10"/>
  <c r="F410" i="10"/>
  <c r="O410" i="10"/>
  <c r="N411" i="10"/>
  <c r="M407" i="7"/>
  <c r="U407" i="7"/>
  <c r="K408" i="7"/>
  <c r="U408" i="7" s="1"/>
  <c r="V408" i="7"/>
  <c r="W408" i="7" s="1"/>
  <c r="S407" i="7"/>
  <c r="Q407" i="7"/>
  <c r="R406" i="7"/>
  <c r="P406" i="7"/>
  <c r="N407" i="7"/>
  <c r="T407" i="7"/>
  <c r="L407" i="7"/>
  <c r="I409" i="7"/>
  <c r="J408" i="7"/>
  <c r="O411" i="10" l="1"/>
  <c r="F411" i="10"/>
  <c r="L409" i="10"/>
  <c r="K409" i="10"/>
  <c r="J410" i="10"/>
  <c r="M410" i="10"/>
  <c r="I410" i="10"/>
  <c r="M408" i="7"/>
  <c r="O408" i="7"/>
  <c r="Q408" i="7" s="1"/>
  <c r="K409" i="7"/>
  <c r="U409" i="7" s="1"/>
  <c r="V409" i="7"/>
  <c r="W409" i="7" s="1"/>
  <c r="R407" i="7"/>
  <c r="P407" i="7"/>
  <c r="N408" i="7"/>
  <c r="T408" i="7"/>
  <c r="L408" i="7"/>
  <c r="I410" i="7"/>
  <c r="J409" i="7"/>
  <c r="F412" i="10" l="1"/>
  <c r="L410" i="10"/>
  <c r="K410" i="10"/>
  <c r="M411" i="10"/>
  <c r="I411" i="10"/>
  <c r="J411" i="10"/>
  <c r="N412" i="10"/>
  <c r="N413" i="10" s="1"/>
  <c r="O409" i="7"/>
  <c r="S409" i="7" s="1"/>
  <c r="M409" i="7"/>
  <c r="S408" i="7"/>
  <c r="K410" i="7"/>
  <c r="U410" i="7" s="1"/>
  <c r="V410" i="7"/>
  <c r="W410" i="7" s="1"/>
  <c r="R408" i="7"/>
  <c r="P408" i="7"/>
  <c r="N409" i="7"/>
  <c r="T409" i="7"/>
  <c r="L409" i="7"/>
  <c r="I411" i="7"/>
  <c r="J410" i="7"/>
  <c r="M412" i="10" l="1"/>
  <c r="I412" i="10"/>
  <c r="J412" i="10"/>
  <c r="O413" i="10"/>
  <c r="F413" i="10"/>
  <c r="K411" i="10"/>
  <c r="L411" i="10"/>
  <c r="O412" i="10"/>
  <c r="Q409" i="7"/>
  <c r="M410" i="7"/>
  <c r="O410" i="7"/>
  <c r="Q410" i="7" s="1"/>
  <c r="K411" i="7"/>
  <c r="O411" i="7" s="1"/>
  <c r="V411" i="7"/>
  <c r="W411" i="7" s="1"/>
  <c r="R409" i="7"/>
  <c r="P409" i="7"/>
  <c r="N410" i="7"/>
  <c r="T410" i="7"/>
  <c r="L410" i="7"/>
  <c r="I412" i="7"/>
  <c r="J411" i="7"/>
  <c r="K412" i="10" l="1"/>
  <c r="L412" i="10"/>
  <c r="F414" i="10"/>
  <c r="J413" i="10"/>
  <c r="M413" i="10"/>
  <c r="I413" i="10"/>
  <c r="N414" i="10"/>
  <c r="N415" i="10" s="1"/>
  <c r="M411" i="7"/>
  <c r="U411" i="7"/>
  <c r="S410" i="7"/>
  <c r="K412" i="7"/>
  <c r="O412" i="7" s="1"/>
  <c r="V412" i="7"/>
  <c r="W412" i="7" s="1"/>
  <c r="S411" i="7"/>
  <c r="Q411" i="7"/>
  <c r="R410" i="7"/>
  <c r="P410" i="7"/>
  <c r="N411" i="7"/>
  <c r="T411" i="7"/>
  <c r="L411" i="7"/>
  <c r="I413" i="7"/>
  <c r="J412" i="7"/>
  <c r="O414" i="10" l="1"/>
  <c r="J414" i="10"/>
  <c r="M414" i="10"/>
  <c r="I414" i="10"/>
  <c r="O415" i="10"/>
  <c r="F415" i="10"/>
  <c r="L413" i="10"/>
  <c r="K413" i="10"/>
  <c r="U412" i="7"/>
  <c r="M412" i="7"/>
  <c r="K413" i="7"/>
  <c r="O413" i="7" s="1"/>
  <c r="V413" i="7"/>
  <c r="W413" i="7" s="1"/>
  <c r="S412" i="7"/>
  <c r="Q412" i="7"/>
  <c r="R411" i="7"/>
  <c r="P411" i="7"/>
  <c r="N412" i="7"/>
  <c r="T412" i="7"/>
  <c r="L412" i="7"/>
  <c r="I414" i="7"/>
  <c r="J413" i="7"/>
  <c r="L414" i="10" l="1"/>
  <c r="K414" i="10"/>
  <c r="F416" i="10"/>
  <c r="N416" i="10"/>
  <c r="O416" i="10" s="1"/>
  <c r="M415" i="10"/>
  <c r="I415" i="10"/>
  <c r="J415" i="10"/>
  <c r="M413" i="7"/>
  <c r="U413" i="7"/>
  <c r="K414" i="7"/>
  <c r="U414" i="7" s="1"/>
  <c r="V414" i="7"/>
  <c r="W414" i="7" s="1"/>
  <c r="S413" i="7"/>
  <c r="Q413" i="7"/>
  <c r="R412" i="7"/>
  <c r="P412" i="7"/>
  <c r="N413" i="7"/>
  <c r="T413" i="7"/>
  <c r="L413" i="7"/>
  <c r="I415" i="7"/>
  <c r="J414" i="7"/>
  <c r="K415" i="10" l="1"/>
  <c r="L415" i="10"/>
  <c r="M416" i="10"/>
  <c r="I416" i="10"/>
  <c r="J416" i="10"/>
  <c r="F417" i="10"/>
  <c r="N417" i="10"/>
  <c r="N418" i="10" s="1"/>
  <c r="M414" i="7"/>
  <c r="O414" i="7"/>
  <c r="S414" i="7" s="1"/>
  <c r="K415" i="7"/>
  <c r="O415" i="7" s="1"/>
  <c r="V415" i="7"/>
  <c r="W415" i="7" s="1"/>
  <c r="R413" i="7"/>
  <c r="P413" i="7"/>
  <c r="N414" i="7"/>
  <c r="T414" i="7"/>
  <c r="L414" i="7"/>
  <c r="I416" i="7"/>
  <c r="J415" i="7"/>
  <c r="J417" i="10" l="1"/>
  <c r="M417" i="10"/>
  <c r="I417" i="10"/>
  <c r="F418" i="10"/>
  <c r="O418" i="10"/>
  <c r="O417" i="10"/>
  <c r="K416" i="10"/>
  <c r="L416" i="10"/>
  <c r="Q414" i="7"/>
  <c r="M415" i="7"/>
  <c r="U415" i="7"/>
  <c r="K416" i="7"/>
  <c r="O416" i="7" s="1"/>
  <c r="V416" i="7"/>
  <c r="W416" i="7" s="1"/>
  <c r="S415" i="7"/>
  <c r="Q415" i="7"/>
  <c r="R414" i="7"/>
  <c r="P414" i="7"/>
  <c r="N415" i="7"/>
  <c r="T415" i="7"/>
  <c r="L415" i="7"/>
  <c r="I417" i="7"/>
  <c r="J416" i="7"/>
  <c r="L417" i="10" l="1"/>
  <c r="K417" i="10"/>
  <c r="F419" i="10"/>
  <c r="J418" i="10"/>
  <c r="M418" i="10"/>
  <c r="I418" i="10"/>
  <c r="N419" i="10"/>
  <c r="N420" i="10" s="1"/>
  <c r="U416" i="7"/>
  <c r="M416" i="7"/>
  <c r="K417" i="7"/>
  <c r="O417" i="7" s="1"/>
  <c r="V417" i="7"/>
  <c r="W417" i="7" s="1"/>
  <c r="S416" i="7"/>
  <c r="Q416" i="7"/>
  <c r="R415" i="7"/>
  <c r="P415" i="7"/>
  <c r="N416" i="7"/>
  <c r="T416" i="7"/>
  <c r="L416" i="7"/>
  <c r="I418" i="7"/>
  <c r="J417" i="7"/>
  <c r="L418" i="10" l="1"/>
  <c r="K418" i="10"/>
  <c r="O419" i="10"/>
  <c r="O420" i="10"/>
  <c r="F420" i="10"/>
  <c r="M419" i="10"/>
  <c r="I419" i="10"/>
  <c r="J419" i="10"/>
  <c r="M417" i="7"/>
  <c r="U417" i="7"/>
  <c r="K418" i="7"/>
  <c r="U418" i="7" s="1"/>
  <c r="V418" i="7"/>
  <c r="W418" i="7" s="1"/>
  <c r="S417" i="7"/>
  <c r="Q417" i="7"/>
  <c r="R416" i="7"/>
  <c r="P416" i="7"/>
  <c r="N417" i="7"/>
  <c r="T417" i="7"/>
  <c r="L417" i="7"/>
  <c r="I419" i="7"/>
  <c r="J418" i="7"/>
  <c r="M420" i="10" l="1"/>
  <c r="I420" i="10"/>
  <c r="J420" i="10"/>
  <c r="K419" i="10"/>
  <c r="L419" i="10"/>
  <c r="F421" i="10"/>
  <c r="N421" i="10"/>
  <c r="N422" i="10" s="1"/>
  <c r="M418" i="7"/>
  <c r="O418" i="7"/>
  <c r="S418" i="7" s="1"/>
  <c r="K419" i="7"/>
  <c r="O419" i="7" s="1"/>
  <c r="V419" i="7"/>
  <c r="W419" i="7" s="1"/>
  <c r="R417" i="7"/>
  <c r="P417" i="7"/>
  <c r="N418" i="7"/>
  <c r="T418" i="7"/>
  <c r="L418" i="7"/>
  <c r="I420" i="7"/>
  <c r="J419" i="7"/>
  <c r="O421" i="10" l="1"/>
  <c r="K420" i="10"/>
  <c r="L420" i="10"/>
  <c r="J421" i="10"/>
  <c r="I421" i="10"/>
  <c r="M421" i="10"/>
  <c r="F422" i="10"/>
  <c r="O422" i="10"/>
  <c r="Q418" i="7"/>
  <c r="U419" i="7"/>
  <c r="M419" i="7"/>
  <c r="K420" i="7"/>
  <c r="O420" i="7" s="1"/>
  <c r="V420" i="7"/>
  <c r="W420" i="7" s="1"/>
  <c r="S419" i="7"/>
  <c r="Q419" i="7"/>
  <c r="R418" i="7"/>
  <c r="P418" i="7"/>
  <c r="N419" i="7"/>
  <c r="T419" i="7"/>
  <c r="L419" i="7"/>
  <c r="I421" i="7"/>
  <c r="J420" i="7"/>
  <c r="F423" i="10" l="1"/>
  <c r="J422" i="10"/>
  <c r="M422" i="10"/>
  <c r="I422" i="10"/>
  <c r="L421" i="10"/>
  <c r="K421" i="10"/>
  <c r="N423" i="10"/>
  <c r="U420" i="7"/>
  <c r="M420" i="7"/>
  <c r="K421" i="7"/>
  <c r="O421" i="7" s="1"/>
  <c r="V421" i="7"/>
  <c r="W421" i="7" s="1"/>
  <c r="S420" i="7"/>
  <c r="Q420" i="7"/>
  <c r="R419" i="7"/>
  <c r="P419" i="7"/>
  <c r="N420" i="7"/>
  <c r="T420" i="7"/>
  <c r="L420" i="7"/>
  <c r="I422" i="7"/>
  <c r="J421" i="7"/>
  <c r="N424" i="10" l="1"/>
  <c r="O424" i="10" s="1"/>
  <c r="F424" i="10"/>
  <c r="M423" i="10"/>
  <c r="I423" i="10"/>
  <c r="J423" i="10"/>
  <c r="L422" i="10"/>
  <c r="K422" i="10"/>
  <c r="O423" i="10"/>
  <c r="M421" i="7"/>
  <c r="U421" i="7"/>
  <c r="K422" i="7"/>
  <c r="U422" i="7" s="1"/>
  <c r="V422" i="7"/>
  <c r="W422" i="7" s="1"/>
  <c r="S421" i="7"/>
  <c r="Q421" i="7"/>
  <c r="R420" i="7"/>
  <c r="P420" i="7"/>
  <c r="N421" i="7"/>
  <c r="T421" i="7"/>
  <c r="L421" i="7"/>
  <c r="I423" i="7"/>
  <c r="J422" i="7"/>
  <c r="M424" i="10" l="1"/>
  <c r="I424" i="10"/>
  <c r="J424" i="10"/>
  <c r="K423" i="10"/>
  <c r="L423" i="10"/>
  <c r="F425" i="10"/>
  <c r="N425" i="10"/>
  <c r="N426" i="10" s="1"/>
  <c r="O422" i="7"/>
  <c r="Q422" i="7" s="1"/>
  <c r="M422" i="7"/>
  <c r="K423" i="7"/>
  <c r="U423" i="7" s="1"/>
  <c r="V423" i="7"/>
  <c r="W423" i="7" s="1"/>
  <c r="R421" i="7"/>
  <c r="P421" i="7"/>
  <c r="N422" i="7"/>
  <c r="T422" i="7"/>
  <c r="L422" i="7"/>
  <c r="I424" i="7"/>
  <c r="J423" i="7"/>
  <c r="O425" i="10" l="1"/>
  <c r="K424" i="10"/>
  <c r="L424" i="10"/>
  <c r="J425" i="10"/>
  <c r="I425" i="10"/>
  <c r="M425" i="10"/>
  <c r="F426" i="10"/>
  <c r="O426" i="10"/>
  <c r="S422" i="7"/>
  <c r="O423" i="7"/>
  <c r="Q423" i="7" s="1"/>
  <c r="M423" i="7"/>
  <c r="K424" i="7"/>
  <c r="O424" i="7" s="1"/>
  <c r="V424" i="7"/>
  <c r="W424" i="7" s="1"/>
  <c r="R422" i="7"/>
  <c r="P422" i="7"/>
  <c r="N423" i="7"/>
  <c r="T423" i="7"/>
  <c r="L423" i="7"/>
  <c r="I425" i="7"/>
  <c r="J424" i="7"/>
  <c r="J426" i="10" l="1"/>
  <c r="M426" i="10"/>
  <c r="I426" i="10"/>
  <c r="F427" i="10"/>
  <c r="L425" i="10"/>
  <c r="K425" i="10"/>
  <c r="N427" i="10"/>
  <c r="N428" i="10" s="1"/>
  <c r="M424" i="7"/>
  <c r="S423" i="7"/>
  <c r="U424" i="7"/>
  <c r="K425" i="7"/>
  <c r="O425" i="7" s="1"/>
  <c r="V425" i="7"/>
  <c r="W425" i="7" s="1"/>
  <c r="S424" i="7"/>
  <c r="Q424" i="7"/>
  <c r="R423" i="7"/>
  <c r="P423" i="7"/>
  <c r="N424" i="7"/>
  <c r="T424" i="7"/>
  <c r="L424" i="7"/>
  <c r="I426" i="7"/>
  <c r="J425" i="7"/>
  <c r="M427" i="10" l="1"/>
  <c r="I427" i="10"/>
  <c r="J427" i="10"/>
  <c r="O428" i="10"/>
  <c r="F428" i="10"/>
  <c r="O427" i="10"/>
  <c r="L426" i="10"/>
  <c r="K426" i="10"/>
  <c r="N429" i="10"/>
  <c r="M425" i="7"/>
  <c r="U425" i="7"/>
  <c r="K426" i="7"/>
  <c r="O426" i="7" s="1"/>
  <c r="V426" i="7"/>
  <c r="W426" i="7" s="1"/>
  <c r="S425" i="7"/>
  <c r="Q425" i="7"/>
  <c r="R424" i="7"/>
  <c r="P424" i="7"/>
  <c r="N425" i="7"/>
  <c r="T425" i="7"/>
  <c r="L425" i="7"/>
  <c r="I427" i="7"/>
  <c r="J426" i="7"/>
  <c r="M428" i="10" l="1"/>
  <c r="I428" i="10"/>
  <c r="J428" i="10"/>
  <c r="K427" i="10"/>
  <c r="L427" i="10"/>
  <c r="O429" i="10"/>
  <c r="F429" i="10"/>
  <c r="N430" i="10"/>
  <c r="U426" i="7"/>
  <c r="M426" i="7"/>
  <c r="K427" i="7"/>
  <c r="O427" i="7" s="1"/>
  <c r="V427" i="7"/>
  <c r="W427" i="7" s="1"/>
  <c r="S426" i="7"/>
  <c r="Q426" i="7"/>
  <c r="R425" i="7"/>
  <c r="P425" i="7"/>
  <c r="N426" i="7"/>
  <c r="T426" i="7"/>
  <c r="L426" i="7"/>
  <c r="I428" i="7"/>
  <c r="J427" i="7"/>
  <c r="N431" i="10" l="1"/>
  <c r="K428" i="10"/>
  <c r="L428" i="10"/>
  <c r="J429" i="10"/>
  <c r="M429" i="10"/>
  <c r="I429" i="10"/>
  <c r="F430" i="10"/>
  <c r="O430" i="10"/>
  <c r="M427" i="7"/>
  <c r="U427" i="7"/>
  <c r="K428" i="7"/>
  <c r="O428" i="7" s="1"/>
  <c r="V428" i="7"/>
  <c r="W428" i="7" s="1"/>
  <c r="S427" i="7"/>
  <c r="Q427" i="7"/>
  <c r="R426" i="7"/>
  <c r="P426" i="7"/>
  <c r="N427" i="7"/>
  <c r="T427" i="7"/>
  <c r="L427" i="7"/>
  <c r="I429" i="7"/>
  <c r="J428" i="7"/>
  <c r="O431" i="10" l="1"/>
  <c r="F431" i="10"/>
  <c r="J430" i="10"/>
  <c r="M430" i="10"/>
  <c r="I430" i="10"/>
  <c r="L429" i="10"/>
  <c r="K429" i="10"/>
  <c r="N432" i="10"/>
  <c r="U428" i="7"/>
  <c r="M428" i="7"/>
  <c r="K429" i="7"/>
  <c r="O429" i="7" s="1"/>
  <c r="V429" i="7"/>
  <c r="W429" i="7" s="1"/>
  <c r="S428" i="7"/>
  <c r="Q428" i="7"/>
  <c r="R427" i="7"/>
  <c r="P427" i="7"/>
  <c r="N428" i="7"/>
  <c r="T428" i="7"/>
  <c r="L428" i="7"/>
  <c r="I430" i="7"/>
  <c r="J429" i="7"/>
  <c r="L430" i="10" l="1"/>
  <c r="K430" i="10"/>
  <c r="M431" i="10"/>
  <c r="I431" i="10"/>
  <c r="J431" i="10"/>
  <c r="N433" i="10"/>
  <c r="O432" i="10"/>
  <c r="F432" i="10"/>
  <c r="M429" i="7"/>
  <c r="U429" i="7"/>
  <c r="K430" i="7"/>
  <c r="M430" i="7" s="1"/>
  <c r="V430" i="7"/>
  <c r="W430" i="7" s="1"/>
  <c r="S429" i="7"/>
  <c r="Q429" i="7"/>
  <c r="R428" i="7"/>
  <c r="P428" i="7"/>
  <c r="N429" i="7"/>
  <c r="T429" i="7"/>
  <c r="L429" i="7"/>
  <c r="I431" i="7"/>
  <c r="J430" i="7"/>
  <c r="O433" i="10" l="1"/>
  <c r="N434" i="10"/>
  <c r="F433" i="10"/>
  <c r="K431" i="10"/>
  <c r="L431" i="10"/>
  <c r="M432" i="10"/>
  <c r="I432" i="10"/>
  <c r="J432" i="10"/>
  <c r="O430" i="7"/>
  <c r="S430" i="7" s="1"/>
  <c r="U430" i="7"/>
  <c r="K431" i="7"/>
  <c r="O431" i="7" s="1"/>
  <c r="V431" i="7"/>
  <c r="W431" i="7" s="1"/>
  <c r="R429" i="7"/>
  <c r="P429" i="7"/>
  <c r="N430" i="7"/>
  <c r="T430" i="7"/>
  <c r="L430" i="7"/>
  <c r="I432" i="7"/>
  <c r="J431" i="7"/>
  <c r="N435" i="10" l="1"/>
  <c r="J433" i="10"/>
  <c r="M433" i="10"/>
  <c r="I433" i="10"/>
  <c r="F434" i="10"/>
  <c r="O434" i="10"/>
  <c r="K432" i="10"/>
  <c r="L432" i="10"/>
  <c r="Q430" i="7"/>
  <c r="U431" i="7"/>
  <c r="M431" i="7"/>
  <c r="K432" i="7"/>
  <c r="U432" i="7" s="1"/>
  <c r="V432" i="7"/>
  <c r="W432" i="7" s="1"/>
  <c r="S431" i="7"/>
  <c r="Q431" i="7"/>
  <c r="R430" i="7"/>
  <c r="P430" i="7"/>
  <c r="N431" i="7"/>
  <c r="T431" i="7"/>
  <c r="L431" i="7"/>
  <c r="I433" i="7"/>
  <c r="J432" i="7"/>
  <c r="O435" i="10" l="1"/>
  <c r="F435" i="10"/>
  <c r="J434" i="10"/>
  <c r="M434" i="10"/>
  <c r="I434" i="10"/>
  <c r="L433" i="10"/>
  <c r="K433" i="10"/>
  <c r="N436" i="10"/>
  <c r="O432" i="7"/>
  <c r="Q432" i="7" s="1"/>
  <c r="M432" i="7"/>
  <c r="K433" i="7"/>
  <c r="U433" i="7" s="1"/>
  <c r="V433" i="7"/>
  <c r="W433" i="7" s="1"/>
  <c r="R431" i="7"/>
  <c r="P431" i="7"/>
  <c r="N432" i="7"/>
  <c r="T432" i="7"/>
  <c r="L432" i="7"/>
  <c r="I434" i="7"/>
  <c r="J433" i="7"/>
  <c r="M435" i="10" l="1"/>
  <c r="I435" i="10"/>
  <c r="J435" i="10"/>
  <c r="L434" i="10"/>
  <c r="K434" i="10"/>
  <c r="O436" i="10"/>
  <c r="N437" i="10"/>
  <c r="F436" i="10"/>
  <c r="S432" i="7"/>
  <c r="O433" i="7"/>
  <c r="Q433" i="7" s="1"/>
  <c r="M433" i="7"/>
  <c r="K434" i="7"/>
  <c r="O434" i="7" s="1"/>
  <c r="V434" i="7"/>
  <c r="W434" i="7" s="1"/>
  <c r="R432" i="7"/>
  <c r="P432" i="7"/>
  <c r="N433" i="7"/>
  <c r="T433" i="7"/>
  <c r="L433" i="7"/>
  <c r="I435" i="7"/>
  <c r="J434" i="7"/>
  <c r="K435" i="10" l="1"/>
  <c r="L435" i="10"/>
  <c r="M436" i="10"/>
  <c r="I436" i="10"/>
  <c r="J436" i="10"/>
  <c r="O437" i="10"/>
  <c r="F437" i="10"/>
  <c r="S433" i="7"/>
  <c r="M434" i="7"/>
  <c r="K435" i="7"/>
  <c r="O435" i="7" s="1"/>
  <c r="U434" i="7"/>
  <c r="V435" i="7"/>
  <c r="W435" i="7" s="1"/>
  <c r="S434" i="7"/>
  <c r="Q434" i="7"/>
  <c r="R433" i="7"/>
  <c r="P433" i="7"/>
  <c r="N434" i="7"/>
  <c r="T434" i="7"/>
  <c r="L434" i="7"/>
  <c r="I436" i="7"/>
  <c r="J435" i="7"/>
  <c r="J437" i="10" l="1"/>
  <c r="I437" i="10"/>
  <c r="M437" i="10"/>
  <c r="F438" i="10"/>
  <c r="K436" i="10"/>
  <c r="L436" i="10"/>
  <c r="N438" i="10"/>
  <c r="U435" i="7"/>
  <c r="M435" i="7"/>
  <c r="K436" i="7"/>
  <c r="U436" i="7" s="1"/>
  <c r="V436" i="7"/>
  <c r="W436" i="7" s="1"/>
  <c r="S435" i="7"/>
  <c r="Q435" i="7"/>
  <c r="R434" i="7"/>
  <c r="P434" i="7"/>
  <c r="N435" i="7"/>
  <c r="T435" i="7"/>
  <c r="L435" i="7"/>
  <c r="I437" i="7"/>
  <c r="J436" i="7"/>
  <c r="J438" i="10" l="1"/>
  <c r="M438" i="10"/>
  <c r="I438" i="10"/>
  <c r="F439" i="10"/>
  <c r="N439" i="10"/>
  <c r="N440" i="10" s="1"/>
  <c r="O438" i="10"/>
  <c r="L437" i="10"/>
  <c r="K437" i="10"/>
  <c r="O436" i="7"/>
  <c r="Q436" i="7" s="1"/>
  <c r="M436" i="7"/>
  <c r="K437" i="7"/>
  <c r="O437" i="7" s="1"/>
  <c r="V437" i="7"/>
  <c r="W437" i="7" s="1"/>
  <c r="R435" i="7"/>
  <c r="P435" i="7"/>
  <c r="N436" i="7"/>
  <c r="T436" i="7"/>
  <c r="L436" i="7"/>
  <c r="I438" i="7"/>
  <c r="J437" i="7"/>
  <c r="O439" i="10" l="1"/>
  <c r="O440" i="10"/>
  <c r="F440" i="10"/>
  <c r="M439" i="10"/>
  <c r="I439" i="10"/>
  <c r="J439" i="10"/>
  <c r="L438" i="10"/>
  <c r="K438" i="10"/>
  <c r="S436" i="7"/>
  <c r="M437" i="7"/>
  <c r="U437" i="7"/>
  <c r="K438" i="7"/>
  <c r="U438" i="7" s="1"/>
  <c r="V438" i="7"/>
  <c r="W438" i="7" s="1"/>
  <c r="S437" i="7"/>
  <c r="Q437" i="7"/>
  <c r="R436" i="7"/>
  <c r="P436" i="7"/>
  <c r="N437" i="7"/>
  <c r="T437" i="7"/>
  <c r="L437" i="7"/>
  <c r="I439" i="7"/>
  <c r="J438" i="7"/>
  <c r="F441" i="10" l="1"/>
  <c r="M440" i="10"/>
  <c r="I440" i="10"/>
  <c r="J440" i="10"/>
  <c r="K439" i="10"/>
  <c r="L439" i="10"/>
  <c r="N441" i="10"/>
  <c r="N442" i="10" s="1"/>
  <c r="M438" i="7"/>
  <c r="O438" i="7"/>
  <c r="S438" i="7" s="1"/>
  <c r="K439" i="7"/>
  <c r="M439" i="7" s="1"/>
  <c r="V439" i="7"/>
  <c r="W439" i="7" s="1"/>
  <c r="R437" i="7"/>
  <c r="P437" i="7"/>
  <c r="N438" i="7"/>
  <c r="T438" i="7"/>
  <c r="L438" i="7"/>
  <c r="I440" i="7"/>
  <c r="J439" i="7"/>
  <c r="J441" i="10" l="1"/>
  <c r="I441" i="10"/>
  <c r="M441" i="10"/>
  <c r="F442" i="10"/>
  <c r="O442" i="10"/>
  <c r="N443" i="10"/>
  <c r="K440" i="10"/>
  <c r="L440" i="10"/>
  <c r="O441" i="10"/>
  <c r="Q438" i="7"/>
  <c r="O439" i="7"/>
  <c r="S439" i="7" s="1"/>
  <c r="U439" i="7"/>
  <c r="K440" i="7"/>
  <c r="O440" i="7" s="1"/>
  <c r="V440" i="7"/>
  <c r="W440" i="7" s="1"/>
  <c r="R438" i="7"/>
  <c r="P438" i="7"/>
  <c r="N439" i="7"/>
  <c r="T439" i="7"/>
  <c r="L439" i="7"/>
  <c r="I441" i="7"/>
  <c r="J440" i="7"/>
  <c r="N444" i="10" l="1"/>
  <c r="O443" i="10"/>
  <c r="F443" i="10"/>
  <c r="J442" i="10"/>
  <c r="M442" i="10"/>
  <c r="I442" i="10"/>
  <c r="L441" i="10"/>
  <c r="K441" i="10"/>
  <c r="U440" i="7"/>
  <c r="M440" i="7"/>
  <c r="K441" i="7"/>
  <c r="U441" i="7" s="1"/>
  <c r="Q439" i="7"/>
  <c r="V441" i="7"/>
  <c r="W441" i="7" s="1"/>
  <c r="S440" i="7"/>
  <c r="Q440" i="7"/>
  <c r="R439" i="7"/>
  <c r="P439" i="7"/>
  <c r="N440" i="7"/>
  <c r="T440" i="7"/>
  <c r="L440" i="7"/>
  <c r="I442" i="7"/>
  <c r="J441" i="7"/>
  <c r="O444" i="10" l="1"/>
  <c r="N445" i="10"/>
  <c r="F444" i="10"/>
  <c r="L442" i="10"/>
  <c r="K442" i="10"/>
  <c r="M443" i="10"/>
  <c r="I443" i="10"/>
  <c r="J443" i="10"/>
  <c r="M441" i="7"/>
  <c r="O441" i="7"/>
  <c r="S441" i="7" s="1"/>
  <c r="K442" i="7"/>
  <c r="M442" i="7" s="1"/>
  <c r="V442" i="7"/>
  <c r="W442" i="7" s="1"/>
  <c r="R440" i="7"/>
  <c r="P440" i="7"/>
  <c r="N441" i="7"/>
  <c r="T441" i="7"/>
  <c r="L441" i="7"/>
  <c r="I443" i="7"/>
  <c r="J442" i="7"/>
  <c r="K443" i="10" l="1"/>
  <c r="L443" i="10"/>
  <c r="M444" i="10"/>
  <c r="I444" i="10"/>
  <c r="J444" i="10"/>
  <c r="O445" i="10"/>
  <c r="F445" i="10"/>
  <c r="Q441" i="7"/>
  <c r="U442" i="7"/>
  <c r="O442" i="7"/>
  <c r="S442" i="7" s="1"/>
  <c r="K443" i="7"/>
  <c r="O443" i="7" s="1"/>
  <c r="V443" i="7"/>
  <c r="W443" i="7" s="1"/>
  <c r="R441" i="7"/>
  <c r="P441" i="7"/>
  <c r="N442" i="7"/>
  <c r="T442" i="7"/>
  <c r="L442" i="7"/>
  <c r="I444" i="7"/>
  <c r="J443" i="7"/>
  <c r="F446" i="10" l="1"/>
  <c r="K444" i="10"/>
  <c r="L444" i="10"/>
  <c r="J445" i="10"/>
  <c r="M445" i="10"/>
  <c r="I445" i="10"/>
  <c r="N446" i="10"/>
  <c r="N447" i="10" s="1"/>
  <c r="Q442" i="7"/>
  <c r="M443" i="7"/>
  <c r="U443" i="7"/>
  <c r="K444" i="7"/>
  <c r="U444" i="7" s="1"/>
  <c r="V444" i="7"/>
  <c r="W444" i="7" s="1"/>
  <c r="S443" i="7"/>
  <c r="Q443" i="7"/>
  <c r="R442" i="7"/>
  <c r="P442" i="7"/>
  <c r="N443" i="7"/>
  <c r="T443" i="7"/>
  <c r="L443" i="7"/>
  <c r="I445" i="7"/>
  <c r="J444" i="7"/>
  <c r="J446" i="10" l="1"/>
  <c r="M446" i="10"/>
  <c r="I446" i="10"/>
  <c r="O447" i="10"/>
  <c r="F447" i="10"/>
  <c r="L445" i="10"/>
  <c r="K445" i="10"/>
  <c r="O446" i="10"/>
  <c r="M444" i="7"/>
  <c r="O444" i="7"/>
  <c r="S444" i="7" s="1"/>
  <c r="K445" i="7"/>
  <c r="U445" i="7" s="1"/>
  <c r="V445" i="7"/>
  <c r="W445" i="7" s="1"/>
  <c r="R443" i="7"/>
  <c r="P443" i="7"/>
  <c r="N444" i="7"/>
  <c r="T444" i="7"/>
  <c r="L444" i="7"/>
  <c r="I446" i="7"/>
  <c r="J445" i="7"/>
  <c r="F448" i="10" l="1"/>
  <c r="M447" i="10"/>
  <c r="I447" i="10"/>
  <c r="J447" i="10"/>
  <c r="N448" i="10"/>
  <c r="N449" i="10" s="1"/>
  <c r="L446" i="10"/>
  <c r="K446" i="10"/>
  <c r="M445" i="7"/>
  <c r="Q444" i="7"/>
  <c r="O445" i="7"/>
  <c r="S445" i="7" s="1"/>
  <c r="K446" i="7"/>
  <c r="O446" i="7" s="1"/>
  <c r="V446" i="7"/>
  <c r="W446" i="7" s="1"/>
  <c r="R444" i="7"/>
  <c r="P444" i="7"/>
  <c r="N445" i="7"/>
  <c r="T445" i="7"/>
  <c r="L445" i="7"/>
  <c r="I447" i="7"/>
  <c r="J446" i="7"/>
  <c r="N450" i="10" l="1"/>
  <c r="O448" i="10"/>
  <c r="M448" i="10"/>
  <c r="I448" i="10"/>
  <c r="J448" i="10"/>
  <c r="K447" i="10"/>
  <c r="L447" i="10"/>
  <c r="O449" i="10"/>
  <c r="F449" i="10"/>
  <c r="Q445" i="7"/>
  <c r="U446" i="7"/>
  <c r="M446" i="7"/>
  <c r="K447" i="7"/>
  <c r="U447" i="7" s="1"/>
  <c r="V447" i="7"/>
  <c r="W447" i="7" s="1"/>
  <c r="S446" i="7"/>
  <c r="Q446" i="7"/>
  <c r="R445" i="7"/>
  <c r="P445" i="7"/>
  <c r="N446" i="7"/>
  <c r="T446" i="7"/>
  <c r="L446" i="7"/>
  <c r="I448" i="7"/>
  <c r="J447" i="7"/>
  <c r="K448" i="10" l="1"/>
  <c r="L448" i="10"/>
  <c r="F450" i="10"/>
  <c r="O450" i="10"/>
  <c r="N451" i="10"/>
  <c r="J449" i="10"/>
  <c r="M449" i="10"/>
  <c r="I449" i="10"/>
  <c r="M447" i="7"/>
  <c r="O447" i="7"/>
  <c r="S447" i="7" s="1"/>
  <c r="K448" i="7"/>
  <c r="U448" i="7" s="1"/>
  <c r="V448" i="7"/>
  <c r="W448" i="7" s="1"/>
  <c r="R446" i="7"/>
  <c r="P446" i="7"/>
  <c r="N447" i="7"/>
  <c r="T447" i="7"/>
  <c r="L447" i="7"/>
  <c r="I449" i="7"/>
  <c r="J448" i="7"/>
  <c r="J450" i="10" l="1"/>
  <c r="M450" i="10"/>
  <c r="I450" i="10"/>
  <c r="O451" i="10"/>
  <c r="F451" i="10"/>
  <c r="L449" i="10"/>
  <c r="K449" i="10"/>
  <c r="Q447" i="7"/>
  <c r="M448" i="7"/>
  <c r="O448" i="7"/>
  <c r="Q448" i="7" s="1"/>
  <c r="K449" i="7"/>
  <c r="U449" i="7" s="1"/>
  <c r="V449" i="7"/>
  <c r="W449" i="7" s="1"/>
  <c r="R447" i="7"/>
  <c r="P447" i="7"/>
  <c r="N448" i="7"/>
  <c r="T448" i="7"/>
  <c r="L448" i="7"/>
  <c r="I450" i="7"/>
  <c r="J449" i="7"/>
  <c r="F452" i="10" l="1"/>
  <c r="N452" i="10"/>
  <c r="N453" i="10" s="1"/>
  <c r="M451" i="10"/>
  <c r="I451" i="10"/>
  <c r="J451" i="10"/>
  <c r="L450" i="10"/>
  <c r="K450" i="10"/>
  <c r="S448" i="7"/>
  <c r="M449" i="7"/>
  <c r="O449" i="7"/>
  <c r="S449" i="7" s="1"/>
  <c r="K450" i="7"/>
  <c r="O450" i="7" s="1"/>
  <c r="V450" i="7"/>
  <c r="W450" i="7" s="1"/>
  <c r="R448" i="7"/>
  <c r="P448" i="7"/>
  <c r="N449" i="7"/>
  <c r="T449" i="7"/>
  <c r="L449" i="7"/>
  <c r="I451" i="7"/>
  <c r="J450" i="7"/>
  <c r="K451" i="10" l="1"/>
  <c r="L451" i="10"/>
  <c r="M452" i="10"/>
  <c r="I452" i="10"/>
  <c r="J452" i="10"/>
  <c r="O453" i="10"/>
  <c r="F453" i="10"/>
  <c r="N454" i="10"/>
  <c r="O452" i="10"/>
  <c r="Q449" i="7"/>
  <c r="U450" i="7"/>
  <c r="M450" i="7"/>
  <c r="K451" i="7"/>
  <c r="U451" i="7" s="1"/>
  <c r="V451" i="7"/>
  <c r="W451" i="7" s="1"/>
  <c r="S450" i="7"/>
  <c r="Q450" i="7"/>
  <c r="R449" i="7"/>
  <c r="P449" i="7"/>
  <c r="N450" i="7"/>
  <c r="T450" i="7"/>
  <c r="L450" i="7"/>
  <c r="I452" i="7"/>
  <c r="J451" i="7"/>
  <c r="J453" i="10" l="1"/>
  <c r="I453" i="10"/>
  <c r="M453" i="10"/>
  <c r="K452" i="10"/>
  <c r="L452" i="10"/>
  <c r="F454" i="10"/>
  <c r="O454" i="10"/>
  <c r="M451" i="7"/>
  <c r="O451" i="7"/>
  <c r="S451" i="7" s="1"/>
  <c r="K452" i="7"/>
  <c r="O452" i="7" s="1"/>
  <c r="V452" i="7"/>
  <c r="W452" i="7" s="1"/>
  <c r="R450" i="7"/>
  <c r="P450" i="7"/>
  <c r="N451" i="7"/>
  <c r="T451" i="7"/>
  <c r="L451" i="7"/>
  <c r="I453" i="7"/>
  <c r="J452" i="7"/>
  <c r="L453" i="10" l="1"/>
  <c r="K453" i="10"/>
  <c r="J454" i="10"/>
  <c r="M454" i="10"/>
  <c r="I454" i="10"/>
  <c r="F455" i="10"/>
  <c r="N455" i="10"/>
  <c r="N456" i="10" s="1"/>
  <c r="U452" i="7"/>
  <c r="M452" i="7"/>
  <c r="Q451" i="7"/>
  <c r="K453" i="7"/>
  <c r="M453" i="7" s="1"/>
  <c r="V453" i="7"/>
  <c r="W453" i="7" s="1"/>
  <c r="S452" i="7"/>
  <c r="Q452" i="7"/>
  <c r="R451" i="7"/>
  <c r="P451" i="7"/>
  <c r="N452" i="7"/>
  <c r="T452" i="7"/>
  <c r="L452" i="7"/>
  <c r="I454" i="7"/>
  <c r="J453" i="7"/>
  <c r="O456" i="10" l="1"/>
  <c r="F456" i="10"/>
  <c r="L454" i="10"/>
  <c r="K454" i="10"/>
  <c r="M455" i="10"/>
  <c r="I455" i="10"/>
  <c r="J455" i="10"/>
  <c r="N457" i="10"/>
  <c r="O455" i="10"/>
  <c r="U453" i="7"/>
  <c r="O453" i="7"/>
  <c r="S453" i="7" s="1"/>
  <c r="K454" i="7"/>
  <c r="U454" i="7" s="1"/>
  <c r="V454" i="7"/>
  <c r="W454" i="7" s="1"/>
  <c r="R452" i="7"/>
  <c r="P452" i="7"/>
  <c r="N453" i="7"/>
  <c r="T453" i="7"/>
  <c r="L453" i="7"/>
  <c r="I455" i="7"/>
  <c r="J454" i="7"/>
  <c r="M456" i="10" l="1"/>
  <c r="I456" i="10"/>
  <c r="J456" i="10"/>
  <c r="K455" i="10"/>
  <c r="L455" i="10"/>
  <c r="O457" i="10"/>
  <c r="F457" i="10"/>
  <c r="O454" i="7"/>
  <c r="S454" i="7" s="1"/>
  <c r="M454" i="7"/>
  <c r="Q453" i="7"/>
  <c r="K455" i="7"/>
  <c r="O455" i="7" s="1"/>
  <c r="V455" i="7"/>
  <c r="W455" i="7" s="1"/>
  <c r="R453" i="7"/>
  <c r="P453" i="7"/>
  <c r="N454" i="7"/>
  <c r="T454" i="7"/>
  <c r="L454" i="7"/>
  <c r="I456" i="7"/>
  <c r="J455" i="7"/>
  <c r="F458" i="10" l="1"/>
  <c r="N458" i="10"/>
  <c r="N459" i="10" s="1"/>
  <c r="K456" i="10"/>
  <c r="L456" i="10"/>
  <c r="J457" i="10"/>
  <c r="I457" i="10"/>
  <c r="M457" i="10"/>
  <c r="Q454" i="7"/>
  <c r="M455" i="7"/>
  <c r="U455" i="7"/>
  <c r="K456" i="7"/>
  <c r="O456" i="7" s="1"/>
  <c r="V456" i="7"/>
  <c r="W456" i="7" s="1"/>
  <c r="S455" i="7"/>
  <c r="Q455" i="7"/>
  <c r="R454" i="7"/>
  <c r="P454" i="7"/>
  <c r="N455" i="7"/>
  <c r="T455" i="7"/>
  <c r="L455" i="7"/>
  <c r="I457" i="7"/>
  <c r="J456" i="7"/>
  <c r="O458" i="10" l="1"/>
  <c r="L457" i="10"/>
  <c r="K457" i="10"/>
  <c r="J458" i="10"/>
  <c r="M458" i="10"/>
  <c r="I458" i="10"/>
  <c r="O459" i="10"/>
  <c r="F459" i="10"/>
  <c r="M456" i="7"/>
  <c r="U456" i="7"/>
  <c r="K457" i="7"/>
  <c r="O457" i="7" s="1"/>
  <c r="V457" i="7"/>
  <c r="W457" i="7" s="1"/>
  <c r="S456" i="7"/>
  <c r="Q456" i="7"/>
  <c r="R455" i="7"/>
  <c r="P455" i="7"/>
  <c r="N456" i="7"/>
  <c r="T456" i="7"/>
  <c r="L456" i="7"/>
  <c r="I458" i="7"/>
  <c r="J457" i="7"/>
  <c r="F460" i="10" l="1"/>
  <c r="M459" i="10"/>
  <c r="I459" i="10"/>
  <c r="J459" i="10"/>
  <c r="N460" i="10"/>
  <c r="N461" i="10" s="1"/>
  <c r="L458" i="10"/>
  <c r="K458" i="10"/>
  <c r="U457" i="7"/>
  <c r="K458" i="7"/>
  <c r="O458" i="7" s="1"/>
  <c r="M457" i="7"/>
  <c r="V458" i="7"/>
  <c r="W458" i="7" s="1"/>
  <c r="S457" i="7"/>
  <c r="Q457" i="7"/>
  <c r="R456" i="7"/>
  <c r="P456" i="7"/>
  <c r="N457" i="7"/>
  <c r="T457" i="7"/>
  <c r="L457" i="7"/>
  <c r="I459" i="7"/>
  <c r="J458" i="7"/>
  <c r="M460" i="10" l="1"/>
  <c r="I460" i="10"/>
  <c r="J460" i="10"/>
  <c r="O461" i="10"/>
  <c r="F461" i="10"/>
  <c r="N462" i="10"/>
  <c r="K459" i="10"/>
  <c r="L459" i="10"/>
  <c r="O460" i="10"/>
  <c r="M458" i="7"/>
  <c r="U458" i="7"/>
  <c r="K459" i="7"/>
  <c r="O459" i="7" s="1"/>
  <c r="V459" i="7"/>
  <c r="W459" i="7" s="1"/>
  <c r="S458" i="7"/>
  <c r="Q458" i="7"/>
  <c r="R457" i="7"/>
  <c r="P457" i="7"/>
  <c r="N458" i="7"/>
  <c r="T458" i="7"/>
  <c r="L458" i="7"/>
  <c r="M459" i="7"/>
  <c r="I460" i="7"/>
  <c r="J459" i="7"/>
  <c r="K460" i="10" l="1"/>
  <c r="L460" i="10"/>
  <c r="J461" i="10"/>
  <c r="M461" i="10"/>
  <c r="I461" i="10"/>
  <c r="F462" i="10"/>
  <c r="O462" i="10"/>
  <c r="U459" i="7"/>
  <c r="K460" i="7"/>
  <c r="O460" i="7" s="1"/>
  <c r="V460" i="7"/>
  <c r="W460" i="7" s="1"/>
  <c r="S459" i="7"/>
  <c r="Q459" i="7"/>
  <c r="R458" i="7"/>
  <c r="P458" i="7"/>
  <c r="N459" i="7"/>
  <c r="T459" i="7"/>
  <c r="L459" i="7"/>
  <c r="I461" i="7"/>
  <c r="J460" i="7"/>
  <c r="F463" i="10" l="1"/>
  <c r="J462" i="10"/>
  <c r="M462" i="10"/>
  <c r="I462" i="10"/>
  <c r="L461" i="10"/>
  <c r="K461" i="10"/>
  <c r="N463" i="10"/>
  <c r="N464" i="10" s="1"/>
  <c r="M460" i="7"/>
  <c r="U460" i="7"/>
  <c r="K461" i="7"/>
  <c r="U461" i="7" s="1"/>
  <c r="V461" i="7"/>
  <c r="W461" i="7" s="1"/>
  <c r="S460" i="7"/>
  <c r="Q460" i="7"/>
  <c r="R459" i="7"/>
  <c r="P459" i="7"/>
  <c r="N460" i="7"/>
  <c r="T460" i="7"/>
  <c r="L460" i="7"/>
  <c r="I462" i="7"/>
  <c r="J461" i="7"/>
  <c r="O464" i="10" l="1"/>
  <c r="F464" i="10"/>
  <c r="L462" i="10"/>
  <c r="K462" i="10"/>
  <c r="O463" i="10"/>
  <c r="M463" i="10"/>
  <c r="I463" i="10"/>
  <c r="J463" i="10"/>
  <c r="M461" i="7"/>
  <c r="O461" i="7"/>
  <c r="S461" i="7" s="1"/>
  <c r="K462" i="7"/>
  <c r="O462" i="7" s="1"/>
  <c r="V462" i="7"/>
  <c r="W462" i="7" s="1"/>
  <c r="R460" i="7"/>
  <c r="P460" i="7"/>
  <c r="N461" i="7"/>
  <c r="T461" i="7"/>
  <c r="L461" i="7"/>
  <c r="I463" i="7"/>
  <c r="J462" i="7"/>
  <c r="K463" i="10" l="1"/>
  <c r="L463" i="10"/>
  <c r="F465" i="10"/>
  <c r="M464" i="10"/>
  <c r="I464" i="10"/>
  <c r="J464" i="10"/>
  <c r="N465" i="10"/>
  <c r="N466" i="10" s="1"/>
  <c r="Q461" i="7"/>
  <c r="M462" i="7"/>
  <c r="U462" i="7"/>
  <c r="K463" i="7"/>
  <c r="O463" i="7" s="1"/>
  <c r="V463" i="7"/>
  <c r="W463" i="7" s="1"/>
  <c r="S462" i="7"/>
  <c r="Q462" i="7"/>
  <c r="R461" i="7"/>
  <c r="P461" i="7"/>
  <c r="N462" i="7"/>
  <c r="T462" i="7"/>
  <c r="L462" i="7"/>
  <c r="I464" i="7"/>
  <c r="J463" i="7"/>
  <c r="J465" i="10" l="1"/>
  <c r="M465" i="10"/>
  <c r="I465" i="10"/>
  <c r="F466" i="10"/>
  <c r="O466" i="10"/>
  <c r="K464" i="10"/>
  <c r="L464" i="10"/>
  <c r="O465" i="10"/>
  <c r="U463" i="7"/>
  <c r="M463" i="7"/>
  <c r="K464" i="7"/>
  <c r="U464" i="7" s="1"/>
  <c r="V464" i="7"/>
  <c r="W464" i="7" s="1"/>
  <c r="S463" i="7"/>
  <c r="Q463" i="7"/>
  <c r="R462" i="7"/>
  <c r="P462" i="7"/>
  <c r="N463" i="7"/>
  <c r="T463" i="7"/>
  <c r="L463" i="7"/>
  <c r="I465" i="7"/>
  <c r="J464" i="7"/>
  <c r="J466" i="10" l="1"/>
  <c r="M466" i="10"/>
  <c r="I466" i="10"/>
  <c r="L465" i="10"/>
  <c r="K465" i="10"/>
  <c r="F467" i="10"/>
  <c r="N467" i="10"/>
  <c r="M464" i="7"/>
  <c r="O464" i="7"/>
  <c r="S464" i="7" s="1"/>
  <c r="K465" i="7"/>
  <c r="O465" i="7" s="1"/>
  <c r="V465" i="7"/>
  <c r="W465" i="7" s="1"/>
  <c r="R463" i="7"/>
  <c r="P463" i="7"/>
  <c r="N464" i="7"/>
  <c r="T464" i="7"/>
  <c r="L464" i="7"/>
  <c r="I466" i="7"/>
  <c r="J465" i="7"/>
  <c r="N468" i="10" l="1"/>
  <c r="O468" i="10" s="1"/>
  <c r="O467" i="10"/>
  <c r="F468" i="10"/>
  <c r="M467" i="10"/>
  <c r="I467" i="10"/>
  <c r="J467" i="10"/>
  <c r="L466" i="10"/>
  <c r="K466" i="10"/>
  <c r="M465" i="7"/>
  <c r="Q464" i="7"/>
  <c r="U465" i="7"/>
  <c r="K466" i="7"/>
  <c r="O466" i="7" s="1"/>
  <c r="V466" i="7"/>
  <c r="W466" i="7" s="1"/>
  <c r="S465" i="7"/>
  <c r="Q465" i="7"/>
  <c r="R464" i="7"/>
  <c r="P464" i="7"/>
  <c r="N465" i="7"/>
  <c r="T465" i="7"/>
  <c r="L465" i="7"/>
  <c r="I467" i="7"/>
  <c r="J466" i="7"/>
  <c r="K467" i="10" l="1"/>
  <c r="L467" i="10"/>
  <c r="F469" i="10"/>
  <c r="M468" i="10"/>
  <c r="I468" i="10"/>
  <c r="J468" i="10"/>
  <c r="N469" i="10"/>
  <c r="N470" i="10" s="1"/>
  <c r="M466" i="7"/>
  <c r="U466" i="7"/>
  <c r="K467" i="7"/>
  <c r="O467" i="7" s="1"/>
  <c r="V467" i="7"/>
  <c r="W467" i="7" s="1"/>
  <c r="S466" i="7"/>
  <c r="Q466" i="7"/>
  <c r="R465" i="7"/>
  <c r="P465" i="7"/>
  <c r="N466" i="7"/>
  <c r="T466" i="7"/>
  <c r="L466" i="7"/>
  <c r="I468" i="7"/>
  <c r="J467" i="7"/>
  <c r="J469" i="10" l="1"/>
  <c r="I469" i="10"/>
  <c r="M469" i="10"/>
  <c r="K468" i="10"/>
  <c r="L468" i="10"/>
  <c r="F470" i="10"/>
  <c r="O470" i="10"/>
  <c r="N471" i="10"/>
  <c r="O469" i="10"/>
  <c r="U467" i="7"/>
  <c r="M467" i="7"/>
  <c r="K468" i="7"/>
  <c r="M468" i="7" s="1"/>
  <c r="V468" i="7"/>
  <c r="W468" i="7" s="1"/>
  <c r="S467" i="7"/>
  <c r="Q467" i="7"/>
  <c r="R466" i="7"/>
  <c r="P466" i="7"/>
  <c r="N467" i="7"/>
  <c r="T467" i="7"/>
  <c r="L467" i="7"/>
  <c r="I469" i="7"/>
  <c r="J468" i="7"/>
  <c r="J470" i="10" l="1"/>
  <c r="M470" i="10"/>
  <c r="I470" i="10"/>
  <c r="O471" i="10"/>
  <c r="F471" i="10"/>
  <c r="L469" i="10"/>
  <c r="K469" i="10"/>
  <c r="U468" i="7"/>
  <c r="K469" i="7"/>
  <c r="O469" i="7" s="1"/>
  <c r="O468" i="7"/>
  <c r="S468" i="7" s="1"/>
  <c r="V469" i="7"/>
  <c r="W469" i="7" s="1"/>
  <c r="R467" i="7"/>
  <c r="P467" i="7"/>
  <c r="N468" i="7"/>
  <c r="T468" i="7"/>
  <c r="L468" i="7"/>
  <c r="I470" i="7"/>
  <c r="J469" i="7"/>
  <c r="M471" i="10" l="1"/>
  <c r="I471" i="10"/>
  <c r="J471" i="10"/>
  <c r="F472" i="10"/>
  <c r="N472" i="10"/>
  <c r="L470" i="10"/>
  <c r="K470" i="10"/>
  <c r="U469" i="7"/>
  <c r="M469" i="7"/>
  <c r="Q468" i="7"/>
  <c r="K470" i="7"/>
  <c r="O470" i="7" s="1"/>
  <c r="V470" i="7"/>
  <c r="W470" i="7" s="1"/>
  <c r="S469" i="7"/>
  <c r="Q469" i="7"/>
  <c r="R468" i="7"/>
  <c r="P468" i="7"/>
  <c r="N469" i="7"/>
  <c r="T469" i="7"/>
  <c r="L469" i="7"/>
  <c r="I471" i="7"/>
  <c r="J470" i="7"/>
  <c r="N473" i="10" l="1"/>
  <c r="O473" i="10" s="1"/>
  <c r="O472" i="10"/>
  <c r="M472" i="10"/>
  <c r="I472" i="10"/>
  <c r="J472" i="10"/>
  <c r="K471" i="10"/>
  <c r="L471" i="10"/>
  <c r="F473" i="10"/>
  <c r="M470" i="7"/>
  <c r="U470" i="7"/>
  <c r="K471" i="7"/>
  <c r="O471" i="7" s="1"/>
  <c r="V471" i="7"/>
  <c r="W471" i="7" s="1"/>
  <c r="S470" i="7"/>
  <c r="Q470" i="7"/>
  <c r="R469" i="7"/>
  <c r="P469" i="7"/>
  <c r="N470" i="7"/>
  <c r="T470" i="7"/>
  <c r="L470" i="7"/>
  <c r="M471" i="7"/>
  <c r="I472" i="7"/>
  <c r="J471" i="7"/>
  <c r="K472" i="10" l="1"/>
  <c r="L472" i="10"/>
  <c r="J473" i="10"/>
  <c r="I473" i="10"/>
  <c r="M473" i="10"/>
  <c r="F474" i="10"/>
  <c r="N474" i="10"/>
  <c r="N475" i="10" s="1"/>
  <c r="U471" i="7"/>
  <c r="K472" i="7"/>
  <c r="O472" i="7" s="1"/>
  <c r="V472" i="7"/>
  <c r="W472" i="7" s="1"/>
  <c r="S471" i="7"/>
  <c r="Q471" i="7"/>
  <c r="R470" i="7"/>
  <c r="P470" i="7"/>
  <c r="N471" i="7"/>
  <c r="T471" i="7"/>
  <c r="L471" i="7"/>
  <c r="I473" i="7"/>
  <c r="J472" i="7"/>
  <c r="O474" i="10" l="1"/>
  <c r="J474" i="10"/>
  <c r="M474" i="10"/>
  <c r="I474" i="10"/>
  <c r="L473" i="10"/>
  <c r="K473" i="10"/>
  <c r="N476" i="10"/>
  <c r="O475" i="10"/>
  <c r="F475" i="10"/>
  <c r="M472" i="7"/>
  <c r="U472" i="7"/>
  <c r="K473" i="7"/>
  <c r="O473" i="7" s="1"/>
  <c r="V473" i="7"/>
  <c r="W473" i="7" s="1"/>
  <c r="S472" i="7"/>
  <c r="Q472" i="7"/>
  <c r="R471" i="7"/>
  <c r="P471" i="7"/>
  <c r="N472" i="7"/>
  <c r="T472" i="7"/>
  <c r="L472" i="7"/>
  <c r="M473" i="7"/>
  <c r="I474" i="7"/>
  <c r="J473" i="7"/>
  <c r="O476" i="10" l="1"/>
  <c r="F476" i="10"/>
  <c r="M475" i="10"/>
  <c r="I475" i="10"/>
  <c r="J475" i="10"/>
  <c r="N477" i="10"/>
  <c r="L474" i="10"/>
  <c r="K474" i="10"/>
  <c r="U473" i="7"/>
  <c r="K474" i="7"/>
  <c r="O474" i="7" s="1"/>
  <c r="V474" i="7"/>
  <c r="W474" i="7" s="1"/>
  <c r="S473" i="7"/>
  <c r="Q473" i="7"/>
  <c r="R472" i="7"/>
  <c r="P472" i="7"/>
  <c r="N473" i="7"/>
  <c r="T473" i="7"/>
  <c r="L473" i="7"/>
  <c r="I475" i="7"/>
  <c r="J474" i="7"/>
  <c r="M476" i="10" l="1"/>
  <c r="I476" i="10"/>
  <c r="J476" i="10"/>
  <c r="O477" i="10"/>
  <c r="F477" i="10"/>
  <c r="N478" i="10"/>
  <c r="K475" i="10"/>
  <c r="L475" i="10"/>
  <c r="M474" i="7"/>
  <c r="U474" i="7"/>
  <c r="K475" i="7"/>
  <c r="O475" i="7" s="1"/>
  <c r="V475" i="7"/>
  <c r="W475" i="7" s="1"/>
  <c r="S474" i="7"/>
  <c r="Q474" i="7"/>
  <c r="R473" i="7"/>
  <c r="P473" i="7"/>
  <c r="N474" i="7"/>
  <c r="T474" i="7"/>
  <c r="L474" i="7"/>
  <c r="I476" i="7"/>
  <c r="J475" i="7"/>
  <c r="K476" i="10" l="1"/>
  <c r="L476" i="10"/>
  <c r="J477" i="10"/>
  <c r="M477" i="10"/>
  <c r="I477" i="10"/>
  <c r="F478" i="10"/>
  <c r="O478" i="10"/>
  <c r="M475" i="7"/>
  <c r="U475" i="7"/>
  <c r="K476" i="7"/>
  <c r="U476" i="7" s="1"/>
  <c r="V476" i="7"/>
  <c r="W476" i="7" s="1"/>
  <c r="S475" i="7"/>
  <c r="Q475" i="7"/>
  <c r="R474" i="7"/>
  <c r="P474" i="7"/>
  <c r="N475" i="7"/>
  <c r="T475" i="7"/>
  <c r="L475" i="7"/>
  <c r="I477" i="7"/>
  <c r="J476" i="7"/>
  <c r="L477" i="10" l="1"/>
  <c r="K477" i="10"/>
  <c r="F479" i="10"/>
  <c r="J478" i="10"/>
  <c r="M478" i="10"/>
  <c r="I478" i="10"/>
  <c r="N479" i="10"/>
  <c r="N480" i="10" s="1"/>
  <c r="M476" i="7"/>
  <c r="O476" i="7"/>
  <c r="Q476" i="7" s="1"/>
  <c r="K477" i="7"/>
  <c r="O477" i="7" s="1"/>
  <c r="V477" i="7"/>
  <c r="W477" i="7" s="1"/>
  <c r="R475" i="7"/>
  <c r="P475" i="7"/>
  <c r="N476" i="7"/>
  <c r="T476" i="7"/>
  <c r="L476" i="7"/>
  <c r="I478" i="7"/>
  <c r="J477" i="7"/>
  <c r="N481" i="10" l="1"/>
  <c r="L478" i="10"/>
  <c r="K478" i="10"/>
  <c r="O479" i="10"/>
  <c r="M479" i="10"/>
  <c r="I479" i="10"/>
  <c r="J479" i="10"/>
  <c r="O480" i="10"/>
  <c r="F480" i="10"/>
  <c r="M477" i="7"/>
  <c r="S476" i="7"/>
  <c r="U477" i="7"/>
  <c r="K478" i="7"/>
  <c r="U478" i="7" s="1"/>
  <c r="V478" i="7"/>
  <c r="W478" i="7" s="1"/>
  <c r="S477" i="7"/>
  <c r="Q477" i="7"/>
  <c r="R476" i="7"/>
  <c r="P476" i="7"/>
  <c r="N477" i="7"/>
  <c r="T477" i="7"/>
  <c r="L477" i="7"/>
  <c r="I479" i="7"/>
  <c r="J478" i="7"/>
  <c r="M480" i="10" l="1"/>
  <c r="I480" i="10"/>
  <c r="J480" i="10"/>
  <c r="O481" i="10"/>
  <c r="F481" i="10"/>
  <c r="K479" i="10"/>
  <c r="L479" i="10"/>
  <c r="M478" i="7"/>
  <c r="O478" i="7"/>
  <c r="S478" i="7" s="1"/>
  <c r="K479" i="7"/>
  <c r="O479" i="7" s="1"/>
  <c r="V479" i="7"/>
  <c r="W479" i="7" s="1"/>
  <c r="R477" i="7"/>
  <c r="P477" i="7"/>
  <c r="N478" i="7"/>
  <c r="T478" i="7"/>
  <c r="L478" i="7"/>
  <c r="I480" i="7"/>
  <c r="J479" i="7"/>
  <c r="F482" i="10" l="1"/>
  <c r="K480" i="10"/>
  <c r="L480" i="10"/>
  <c r="J481" i="10"/>
  <c r="M481" i="10"/>
  <c r="I481" i="10"/>
  <c r="N482" i="10"/>
  <c r="N483" i="10" s="1"/>
  <c r="M479" i="7"/>
  <c r="Q478" i="7"/>
  <c r="U479" i="7"/>
  <c r="K480" i="7"/>
  <c r="O480" i="7" s="1"/>
  <c r="V480" i="7"/>
  <c r="W480" i="7" s="1"/>
  <c r="S479" i="7"/>
  <c r="Q479" i="7"/>
  <c r="R478" i="7"/>
  <c r="P478" i="7"/>
  <c r="N479" i="7"/>
  <c r="T479" i="7"/>
  <c r="L479" i="7"/>
  <c r="I481" i="7"/>
  <c r="J480" i="7"/>
  <c r="O482" i="10" l="1"/>
  <c r="L481" i="10"/>
  <c r="K481" i="10"/>
  <c r="J482" i="10"/>
  <c r="M482" i="10"/>
  <c r="I482" i="10"/>
  <c r="O483" i="10"/>
  <c r="F483" i="10"/>
  <c r="N484" i="10"/>
  <c r="M480" i="7"/>
  <c r="U480" i="7"/>
  <c r="K481" i="7"/>
  <c r="O481" i="7" s="1"/>
  <c r="V481" i="7"/>
  <c r="W481" i="7" s="1"/>
  <c r="S480" i="7"/>
  <c r="Q480" i="7"/>
  <c r="R479" i="7"/>
  <c r="P479" i="7"/>
  <c r="N480" i="7"/>
  <c r="T480" i="7"/>
  <c r="L480" i="7"/>
  <c r="M481" i="7"/>
  <c r="I482" i="7"/>
  <c r="J481" i="7"/>
  <c r="L482" i="10" l="1"/>
  <c r="K482" i="10"/>
  <c r="M483" i="10"/>
  <c r="I483" i="10"/>
  <c r="J483" i="10"/>
  <c r="O484" i="10"/>
  <c r="F484" i="10"/>
  <c r="U481" i="7"/>
  <c r="K482" i="7"/>
  <c r="O482" i="7" s="1"/>
  <c r="V482" i="7"/>
  <c r="W482" i="7" s="1"/>
  <c r="S481" i="7"/>
  <c r="Q481" i="7"/>
  <c r="R480" i="7"/>
  <c r="P480" i="7"/>
  <c r="N481" i="7"/>
  <c r="T481" i="7"/>
  <c r="L481" i="7"/>
  <c r="I483" i="7"/>
  <c r="J482" i="7"/>
  <c r="F485" i="10" l="1"/>
  <c r="M484" i="10"/>
  <c r="I484" i="10"/>
  <c r="J484" i="10"/>
  <c r="K483" i="10"/>
  <c r="L483" i="10"/>
  <c r="N485" i="10"/>
  <c r="N486" i="10" s="1"/>
  <c r="M482" i="7"/>
  <c r="U482" i="7"/>
  <c r="K483" i="7"/>
  <c r="M483" i="7" s="1"/>
  <c r="V483" i="7"/>
  <c r="W483" i="7" s="1"/>
  <c r="S482" i="7"/>
  <c r="Q482" i="7"/>
  <c r="R481" i="7"/>
  <c r="P481" i="7"/>
  <c r="N482" i="7"/>
  <c r="T482" i="7"/>
  <c r="L482" i="7"/>
  <c r="I484" i="7"/>
  <c r="J483" i="7"/>
  <c r="K484" i="10" l="1"/>
  <c r="L484" i="10"/>
  <c r="J485" i="10"/>
  <c r="I485" i="10"/>
  <c r="M485" i="10"/>
  <c r="F486" i="10"/>
  <c r="O486" i="10"/>
  <c r="O485" i="10"/>
  <c r="U483" i="7"/>
  <c r="O483" i="7"/>
  <c r="S483" i="7" s="1"/>
  <c r="K484" i="7"/>
  <c r="O484" i="7" s="1"/>
  <c r="V484" i="7"/>
  <c r="W484" i="7" s="1"/>
  <c r="R482" i="7"/>
  <c r="P482" i="7"/>
  <c r="N483" i="7"/>
  <c r="T483" i="7"/>
  <c r="L483" i="7"/>
  <c r="I485" i="7"/>
  <c r="J484" i="7"/>
  <c r="J486" i="10" l="1"/>
  <c r="M486" i="10"/>
  <c r="I486" i="10"/>
  <c r="L485" i="10"/>
  <c r="K485" i="10"/>
  <c r="F487" i="10"/>
  <c r="N487" i="10"/>
  <c r="N488" i="10" s="1"/>
  <c r="Q483" i="7"/>
  <c r="U484" i="7"/>
  <c r="M484" i="7"/>
  <c r="K485" i="7"/>
  <c r="O485" i="7" s="1"/>
  <c r="V485" i="7"/>
  <c r="W485" i="7" s="1"/>
  <c r="S484" i="7"/>
  <c r="Q484" i="7"/>
  <c r="R483" i="7"/>
  <c r="P483" i="7"/>
  <c r="N484" i="7"/>
  <c r="T484" i="7"/>
  <c r="L484" i="7"/>
  <c r="I486" i="7"/>
  <c r="J485" i="7"/>
  <c r="M487" i="10" l="1"/>
  <c r="I487" i="10"/>
  <c r="J487" i="10"/>
  <c r="O488" i="10"/>
  <c r="F488" i="10"/>
  <c r="N489" i="10"/>
  <c r="O487" i="10"/>
  <c r="L486" i="10"/>
  <c r="K486" i="10"/>
  <c r="U485" i="7"/>
  <c r="M485" i="7"/>
  <c r="K486" i="7"/>
  <c r="U486" i="7" s="1"/>
  <c r="V486" i="7"/>
  <c r="W486" i="7" s="1"/>
  <c r="S485" i="7"/>
  <c r="Q485" i="7"/>
  <c r="R484" i="7"/>
  <c r="P484" i="7"/>
  <c r="N485" i="7"/>
  <c r="T485" i="7"/>
  <c r="L485" i="7"/>
  <c r="I487" i="7"/>
  <c r="J486" i="7"/>
  <c r="O489" i="10" l="1"/>
  <c r="N490" i="10"/>
  <c r="F489" i="10"/>
  <c r="M488" i="10"/>
  <c r="I488" i="10"/>
  <c r="J488" i="10"/>
  <c r="K487" i="10"/>
  <c r="L487" i="10"/>
  <c r="O486" i="7"/>
  <c r="Q486" i="7" s="1"/>
  <c r="M486" i="7"/>
  <c r="K487" i="7"/>
  <c r="U487" i="7" s="1"/>
  <c r="V487" i="7"/>
  <c r="W487" i="7" s="1"/>
  <c r="R485" i="7"/>
  <c r="P485" i="7"/>
  <c r="N486" i="7"/>
  <c r="T486" i="7"/>
  <c r="L486" i="7"/>
  <c r="I488" i="7"/>
  <c r="J487" i="7"/>
  <c r="J489" i="10" l="1"/>
  <c r="I489" i="10"/>
  <c r="M489" i="10"/>
  <c r="K488" i="10"/>
  <c r="L488" i="10"/>
  <c r="F490" i="10"/>
  <c r="O490" i="10"/>
  <c r="O487" i="7"/>
  <c r="S487" i="7" s="1"/>
  <c r="S486" i="7"/>
  <c r="M487" i="7"/>
  <c r="K488" i="7"/>
  <c r="U488" i="7" s="1"/>
  <c r="V488" i="7"/>
  <c r="W488" i="7" s="1"/>
  <c r="R486" i="7"/>
  <c r="P486" i="7"/>
  <c r="N487" i="7"/>
  <c r="T487" i="7"/>
  <c r="L487" i="7"/>
  <c r="I489" i="7"/>
  <c r="J488" i="7"/>
  <c r="F491" i="10" l="1"/>
  <c r="J490" i="10"/>
  <c r="M490" i="10"/>
  <c r="I490" i="10"/>
  <c r="L489" i="10"/>
  <c r="K489" i="10"/>
  <c r="N491" i="10"/>
  <c r="N492" i="10" s="1"/>
  <c r="Q487" i="7"/>
  <c r="M488" i="7"/>
  <c r="O488" i="7"/>
  <c r="S488" i="7" s="1"/>
  <c r="K489" i="7"/>
  <c r="U489" i="7" s="1"/>
  <c r="V489" i="7"/>
  <c r="W489" i="7" s="1"/>
  <c r="R487" i="7"/>
  <c r="P487" i="7"/>
  <c r="N488" i="7"/>
  <c r="T488" i="7"/>
  <c r="L488" i="7"/>
  <c r="I490" i="7"/>
  <c r="J489" i="7"/>
  <c r="O491" i="10" l="1"/>
  <c r="O492" i="10"/>
  <c r="N493" i="10"/>
  <c r="F492" i="10"/>
  <c r="L490" i="10"/>
  <c r="K490" i="10"/>
  <c r="M491" i="10"/>
  <c r="I491" i="10"/>
  <c r="J491" i="10"/>
  <c r="M489" i="7"/>
  <c r="O489" i="7"/>
  <c r="Q489" i="7" s="1"/>
  <c r="Q488" i="7"/>
  <c r="K490" i="7"/>
  <c r="O490" i="7" s="1"/>
  <c r="V490" i="7"/>
  <c r="W490" i="7" s="1"/>
  <c r="R488" i="7"/>
  <c r="P488" i="7"/>
  <c r="N489" i="7"/>
  <c r="T489" i="7"/>
  <c r="L489" i="7"/>
  <c r="I491" i="7"/>
  <c r="J490" i="7"/>
  <c r="K491" i="10" l="1"/>
  <c r="L491" i="10"/>
  <c r="M492" i="10"/>
  <c r="I492" i="10"/>
  <c r="J492" i="10"/>
  <c r="O493" i="10"/>
  <c r="F493" i="10"/>
  <c r="S489" i="7"/>
  <c r="U490" i="7"/>
  <c r="M490" i="7"/>
  <c r="K491" i="7"/>
  <c r="O491" i="7" s="1"/>
  <c r="V491" i="7"/>
  <c r="W491" i="7" s="1"/>
  <c r="S490" i="7"/>
  <c r="Q490" i="7"/>
  <c r="R489" i="7"/>
  <c r="P489" i="7"/>
  <c r="N490" i="7"/>
  <c r="T490" i="7"/>
  <c r="L490" i="7"/>
  <c r="I492" i="7"/>
  <c r="J491" i="7"/>
  <c r="K492" i="10" l="1"/>
  <c r="L492" i="10"/>
  <c r="F494" i="10"/>
  <c r="J493" i="10"/>
  <c r="M493" i="10"/>
  <c r="I493" i="10"/>
  <c r="N494" i="10"/>
  <c r="O494" i="10" s="1"/>
  <c r="U491" i="7"/>
  <c r="M491" i="7"/>
  <c r="K492" i="7"/>
  <c r="O492" i="7" s="1"/>
  <c r="V492" i="7"/>
  <c r="W492" i="7" s="1"/>
  <c r="S491" i="7"/>
  <c r="Q491" i="7"/>
  <c r="R490" i="7"/>
  <c r="P490" i="7"/>
  <c r="N491" i="7"/>
  <c r="T491" i="7"/>
  <c r="L491" i="7"/>
  <c r="I493" i="7"/>
  <c r="J492" i="7"/>
  <c r="J494" i="10" l="1"/>
  <c r="M494" i="10"/>
  <c r="I494" i="10"/>
  <c r="L493" i="10"/>
  <c r="K493" i="10"/>
  <c r="F495" i="10"/>
  <c r="N495" i="10"/>
  <c r="N496" i="10" s="1"/>
  <c r="M492" i="7"/>
  <c r="U492" i="7"/>
  <c r="K493" i="7"/>
  <c r="O493" i="7" s="1"/>
  <c r="V493" i="7"/>
  <c r="W493" i="7" s="1"/>
  <c r="S492" i="7"/>
  <c r="Q492" i="7"/>
  <c r="R491" i="7"/>
  <c r="P491" i="7"/>
  <c r="N492" i="7"/>
  <c r="T492" i="7"/>
  <c r="L492" i="7"/>
  <c r="M493" i="7"/>
  <c r="I494" i="7"/>
  <c r="J493" i="7"/>
  <c r="O495" i="10" l="1"/>
  <c r="M495" i="10"/>
  <c r="I495" i="10"/>
  <c r="J495" i="10"/>
  <c r="O496" i="10"/>
  <c r="N497" i="10"/>
  <c r="F496" i="10"/>
  <c r="L494" i="10"/>
  <c r="K494" i="10"/>
  <c r="U493" i="7"/>
  <c r="K494" i="7"/>
  <c r="U494" i="7" s="1"/>
  <c r="V494" i="7"/>
  <c r="W494" i="7" s="1"/>
  <c r="S493" i="7"/>
  <c r="Q493" i="7"/>
  <c r="R492" i="7"/>
  <c r="P492" i="7"/>
  <c r="O494" i="7"/>
  <c r="N493" i="7"/>
  <c r="T493" i="7"/>
  <c r="L493" i="7"/>
  <c r="I495" i="7"/>
  <c r="J494" i="7"/>
  <c r="N498" i="10" l="1"/>
  <c r="M496" i="10"/>
  <c r="I496" i="10"/>
  <c r="J496" i="10"/>
  <c r="K495" i="10"/>
  <c r="L495" i="10"/>
  <c r="O497" i="10"/>
  <c r="F497" i="10"/>
  <c r="M494" i="7"/>
  <c r="K495" i="7"/>
  <c r="O495" i="7" s="1"/>
  <c r="V495" i="7"/>
  <c r="W495" i="7" s="1"/>
  <c r="S494" i="7"/>
  <c r="Q494" i="7"/>
  <c r="R493" i="7"/>
  <c r="P493" i="7"/>
  <c r="N494" i="7"/>
  <c r="T494" i="7"/>
  <c r="L494" i="7"/>
  <c r="I496" i="7"/>
  <c r="J495" i="7"/>
  <c r="J497" i="10" l="1"/>
  <c r="M497" i="10"/>
  <c r="I497" i="10"/>
  <c r="K496" i="10"/>
  <c r="L496" i="10"/>
  <c r="F498" i="10"/>
  <c r="O498" i="10"/>
  <c r="M495" i="7"/>
  <c r="U495" i="7"/>
  <c r="K496" i="7"/>
  <c r="U496" i="7" s="1"/>
  <c r="V496" i="7"/>
  <c r="W496" i="7" s="1"/>
  <c r="S495" i="7"/>
  <c r="Q495" i="7"/>
  <c r="R494" i="7"/>
  <c r="P494" i="7"/>
  <c r="N495" i="7"/>
  <c r="T495" i="7"/>
  <c r="L495" i="7"/>
  <c r="I497" i="7"/>
  <c r="J496" i="7"/>
  <c r="J498" i="10" l="1"/>
  <c r="M498" i="10"/>
  <c r="I498" i="10"/>
  <c r="F499" i="10"/>
  <c r="N499" i="10"/>
  <c r="N500" i="10" s="1"/>
  <c r="L497" i="10"/>
  <c r="K497" i="10"/>
  <c r="M496" i="7"/>
  <c r="O496" i="7"/>
  <c r="Q496" i="7" s="1"/>
  <c r="K497" i="7"/>
  <c r="U497" i="7" s="1"/>
  <c r="V497" i="7"/>
  <c r="W497" i="7" s="1"/>
  <c r="R495" i="7"/>
  <c r="P495" i="7"/>
  <c r="N496" i="7"/>
  <c r="T496" i="7"/>
  <c r="L496" i="7"/>
  <c r="I498" i="7"/>
  <c r="J497" i="7"/>
  <c r="O500" i="10" l="1"/>
  <c r="F500" i="10"/>
  <c r="M499" i="10"/>
  <c r="I499" i="10"/>
  <c r="J499" i="10"/>
  <c r="N501" i="10"/>
  <c r="O499" i="10"/>
  <c r="L498" i="10"/>
  <c r="K498" i="10"/>
  <c r="M497" i="7"/>
  <c r="S496" i="7"/>
  <c r="O497" i="7"/>
  <c r="S497" i="7" s="1"/>
  <c r="K498" i="7"/>
  <c r="O498" i="7" s="1"/>
  <c r="V498" i="7"/>
  <c r="W498" i="7" s="1"/>
  <c r="R496" i="7"/>
  <c r="P496" i="7"/>
  <c r="N497" i="7"/>
  <c r="T497" i="7"/>
  <c r="L497" i="7"/>
  <c r="I499" i="7"/>
  <c r="J498" i="7"/>
  <c r="M500" i="10" l="1"/>
  <c r="I500" i="10"/>
  <c r="J500" i="10"/>
  <c r="K499" i="10"/>
  <c r="L499" i="10"/>
  <c r="O501" i="10"/>
  <c r="N502" i="10"/>
  <c r="F501" i="10"/>
  <c r="Q497" i="7"/>
  <c r="U498" i="7"/>
  <c r="M498" i="7"/>
  <c r="K499" i="7"/>
  <c r="O499" i="7" s="1"/>
  <c r="V499" i="7"/>
  <c r="W499" i="7" s="1"/>
  <c r="S498" i="7"/>
  <c r="Q498" i="7"/>
  <c r="R497" i="7"/>
  <c r="P497" i="7"/>
  <c r="N498" i="7"/>
  <c r="T498" i="7"/>
  <c r="L498" i="7"/>
  <c r="I500" i="7"/>
  <c r="J499" i="7"/>
  <c r="J501" i="10" l="1"/>
  <c r="I501" i="10"/>
  <c r="M501" i="10"/>
  <c r="F502" i="10"/>
  <c r="O502" i="10"/>
  <c r="K500" i="10"/>
  <c r="L500" i="10"/>
  <c r="U499" i="7"/>
  <c r="M499" i="7"/>
  <c r="K500" i="7"/>
  <c r="U500" i="7" s="1"/>
  <c r="V500" i="7"/>
  <c r="W500" i="7" s="1"/>
  <c r="S499" i="7"/>
  <c r="Q499" i="7"/>
  <c r="R498" i="7"/>
  <c r="P498" i="7"/>
  <c r="N499" i="7"/>
  <c r="T499" i="7"/>
  <c r="L499" i="7"/>
  <c r="I501" i="7"/>
  <c r="J500" i="7"/>
  <c r="J502" i="10" l="1"/>
  <c r="M502" i="10"/>
  <c r="I502" i="10"/>
  <c r="F503" i="10"/>
  <c r="L501" i="10"/>
  <c r="K501" i="10"/>
  <c r="N503" i="10"/>
  <c r="M500" i="7"/>
  <c r="O500" i="7"/>
  <c r="S500" i="7" s="1"/>
  <c r="K501" i="7"/>
  <c r="U501" i="7" s="1"/>
  <c r="V501" i="7"/>
  <c r="W501" i="7" s="1"/>
  <c r="R499" i="7"/>
  <c r="P499" i="7"/>
  <c r="N500" i="7"/>
  <c r="T500" i="7"/>
  <c r="L500" i="7"/>
  <c r="I502" i="7"/>
  <c r="J501" i="7"/>
  <c r="M503" i="10" l="1"/>
  <c r="I503" i="10"/>
  <c r="J503" i="10"/>
  <c r="N504" i="10"/>
  <c r="O504" i="10" s="1"/>
  <c r="O503" i="10"/>
  <c r="L502" i="10"/>
  <c r="K502" i="10"/>
  <c r="F504" i="10"/>
  <c r="M501" i="7"/>
  <c r="Q500" i="7"/>
  <c r="O501" i="7"/>
  <c r="S501" i="7" s="1"/>
  <c r="K502" i="7"/>
  <c r="U502" i="7" s="1"/>
  <c r="V502" i="7"/>
  <c r="W502" i="7" s="1"/>
  <c r="R500" i="7"/>
  <c r="P500" i="7"/>
  <c r="N501" i="7"/>
  <c r="T501" i="7"/>
  <c r="L501" i="7"/>
  <c r="I503" i="7"/>
  <c r="J502" i="7"/>
  <c r="F505" i="10" l="1"/>
  <c r="M504" i="10"/>
  <c r="I504" i="10"/>
  <c r="J504" i="10"/>
  <c r="N505" i="10"/>
  <c r="N506" i="10" s="1"/>
  <c r="K503" i="10"/>
  <c r="L503" i="10"/>
  <c r="Q501" i="7"/>
  <c r="O502" i="7"/>
  <c r="Q502" i="7" s="1"/>
  <c r="M502" i="7"/>
  <c r="K503" i="7"/>
  <c r="U503" i="7" s="1"/>
  <c r="V503" i="7"/>
  <c r="W503" i="7" s="1"/>
  <c r="R501" i="7"/>
  <c r="P501" i="7"/>
  <c r="N502" i="7"/>
  <c r="T502" i="7"/>
  <c r="L502" i="7"/>
  <c r="I504" i="7"/>
  <c r="J503" i="7"/>
  <c r="J505" i="10" l="1"/>
  <c r="I505" i="10"/>
  <c r="M505" i="10"/>
  <c r="F506" i="10"/>
  <c r="O506" i="10"/>
  <c r="K504" i="10"/>
  <c r="L504" i="10"/>
  <c r="O505" i="10"/>
  <c r="S502" i="7"/>
  <c r="O503" i="7"/>
  <c r="S503" i="7" s="1"/>
  <c r="M503" i="7"/>
  <c r="K504" i="7"/>
  <c r="O504" i="7" s="1"/>
  <c r="V504" i="7"/>
  <c r="W504" i="7" s="1"/>
  <c r="R502" i="7"/>
  <c r="P502" i="7"/>
  <c r="N503" i="7"/>
  <c r="T503" i="7"/>
  <c r="L503" i="7"/>
  <c r="I505" i="7"/>
  <c r="J504" i="7"/>
  <c r="F507" i="10" l="1"/>
  <c r="N507" i="10"/>
  <c r="N508" i="10" s="1"/>
  <c r="J506" i="10"/>
  <c r="M506" i="10"/>
  <c r="I506" i="10"/>
  <c r="L505" i="10"/>
  <c r="K505" i="10"/>
  <c r="M504" i="7"/>
  <c r="Q503" i="7"/>
  <c r="U504" i="7"/>
  <c r="K505" i="7"/>
  <c r="O505" i="7" s="1"/>
  <c r="V505" i="7"/>
  <c r="W505" i="7" s="1"/>
  <c r="S504" i="7"/>
  <c r="Q504" i="7"/>
  <c r="R503" i="7"/>
  <c r="P503" i="7"/>
  <c r="N504" i="7"/>
  <c r="T504" i="7"/>
  <c r="L504" i="7"/>
  <c r="I506" i="7"/>
  <c r="J505" i="7"/>
  <c r="M507" i="10" l="1"/>
  <c r="I507" i="10"/>
  <c r="J507" i="10"/>
  <c r="L506" i="10"/>
  <c r="K506" i="10"/>
  <c r="O508" i="10"/>
  <c r="N509" i="10"/>
  <c r="F508" i="10"/>
  <c r="O507" i="10"/>
  <c r="M505" i="7"/>
  <c r="U505" i="7"/>
  <c r="K506" i="7"/>
  <c r="U506" i="7" s="1"/>
  <c r="V506" i="7"/>
  <c r="W506" i="7" s="1"/>
  <c r="S505" i="7"/>
  <c r="Q505" i="7"/>
  <c r="R504" i="7"/>
  <c r="P504" i="7"/>
  <c r="N505" i="7"/>
  <c r="T505" i="7"/>
  <c r="L505" i="7"/>
  <c r="I507" i="7"/>
  <c r="J506" i="7"/>
  <c r="K507" i="10" l="1"/>
  <c r="L507" i="10"/>
  <c r="M508" i="10"/>
  <c r="I508" i="10"/>
  <c r="J508" i="10"/>
  <c r="O509" i="10"/>
  <c r="F509" i="10"/>
  <c r="M506" i="7"/>
  <c r="O506" i="7"/>
  <c r="Q506" i="7" s="1"/>
  <c r="K507" i="7"/>
  <c r="O507" i="7" s="1"/>
  <c r="V507" i="7"/>
  <c r="W507" i="7" s="1"/>
  <c r="R505" i="7"/>
  <c r="P505" i="7"/>
  <c r="N506" i="7"/>
  <c r="T506" i="7"/>
  <c r="L506" i="7"/>
  <c r="I508" i="7"/>
  <c r="J507" i="7"/>
  <c r="F510" i="10" l="1"/>
  <c r="K508" i="10"/>
  <c r="L508" i="10"/>
  <c r="J509" i="10"/>
  <c r="M509" i="10"/>
  <c r="I509" i="10"/>
  <c r="N510" i="10"/>
  <c r="N511" i="10" s="1"/>
  <c r="U507" i="7"/>
  <c r="S506" i="7"/>
  <c r="M507" i="7"/>
  <c r="K508" i="7"/>
  <c r="O508" i="7" s="1"/>
  <c r="V508" i="7"/>
  <c r="W508" i="7" s="1"/>
  <c r="S507" i="7"/>
  <c r="Q507" i="7"/>
  <c r="R506" i="7"/>
  <c r="P506" i="7"/>
  <c r="N507" i="7"/>
  <c r="T507" i="7"/>
  <c r="L507" i="7"/>
  <c r="I509" i="7"/>
  <c r="J508" i="7"/>
  <c r="L509" i="10" l="1"/>
  <c r="K509" i="10"/>
  <c r="J510" i="10"/>
  <c r="M510" i="10"/>
  <c r="I510" i="10"/>
  <c r="O511" i="10"/>
  <c r="F511" i="10"/>
  <c r="O510" i="10"/>
  <c r="U508" i="7"/>
  <c r="M508" i="7"/>
  <c r="K509" i="7"/>
  <c r="O509" i="7" s="1"/>
  <c r="V509" i="7"/>
  <c r="W509" i="7" s="1"/>
  <c r="S508" i="7"/>
  <c r="Q508" i="7"/>
  <c r="R507" i="7"/>
  <c r="P507" i="7"/>
  <c r="N508" i="7"/>
  <c r="T508" i="7"/>
  <c r="L508" i="7"/>
  <c r="I510" i="7"/>
  <c r="J509" i="7"/>
  <c r="M511" i="10" l="1"/>
  <c r="I511" i="10"/>
  <c r="J511" i="10"/>
  <c r="F512" i="10"/>
  <c r="L510" i="10"/>
  <c r="K510" i="10"/>
  <c r="N512" i="10"/>
  <c r="N513" i="10" s="1"/>
  <c r="M509" i="7"/>
  <c r="U509" i="7"/>
  <c r="K510" i="7"/>
  <c r="U510" i="7" s="1"/>
  <c r="V510" i="7"/>
  <c r="W510" i="7" s="1"/>
  <c r="S509" i="7"/>
  <c r="Q509" i="7"/>
  <c r="R508" i="7"/>
  <c r="P508" i="7"/>
  <c r="N509" i="7"/>
  <c r="T509" i="7"/>
  <c r="L509" i="7"/>
  <c r="I511" i="7"/>
  <c r="J510" i="7"/>
  <c r="O512" i="10" l="1"/>
  <c r="M512" i="10"/>
  <c r="I512" i="10"/>
  <c r="J512" i="10"/>
  <c r="K511" i="10"/>
  <c r="L511" i="10"/>
  <c r="O513" i="10"/>
  <c r="F513" i="10"/>
  <c r="M510" i="7"/>
  <c r="O510" i="7"/>
  <c r="S510" i="7" s="1"/>
  <c r="K511" i="7"/>
  <c r="U511" i="7" s="1"/>
  <c r="V511" i="7"/>
  <c r="W511" i="7" s="1"/>
  <c r="R509" i="7"/>
  <c r="P509" i="7"/>
  <c r="N510" i="7"/>
  <c r="T510" i="7"/>
  <c r="L510" i="7"/>
  <c r="I512" i="7"/>
  <c r="J511" i="7"/>
  <c r="J513" i="10" l="1"/>
  <c r="M513" i="10"/>
  <c r="I513" i="10"/>
  <c r="F514" i="10"/>
  <c r="K512" i="10"/>
  <c r="L512" i="10"/>
  <c r="N514" i="10"/>
  <c r="N515" i="10" s="1"/>
  <c r="Q510" i="7"/>
  <c r="M511" i="7"/>
  <c r="O511" i="7"/>
  <c r="S511" i="7" s="1"/>
  <c r="K512" i="7"/>
  <c r="U512" i="7" s="1"/>
  <c r="V512" i="7"/>
  <c r="W512" i="7" s="1"/>
  <c r="R510" i="7"/>
  <c r="P510" i="7"/>
  <c r="N511" i="7"/>
  <c r="T511" i="7"/>
  <c r="L511" i="7"/>
  <c r="I513" i="7"/>
  <c r="J512" i="7"/>
  <c r="O514" i="10" l="1"/>
  <c r="O515" i="10"/>
  <c r="F515" i="10"/>
  <c r="L513" i="10"/>
  <c r="K513" i="10"/>
  <c r="J514" i="10"/>
  <c r="M514" i="10"/>
  <c r="I514" i="10"/>
  <c r="M512" i="7"/>
  <c r="Q511" i="7"/>
  <c r="O512" i="7"/>
  <c r="S512" i="7" s="1"/>
  <c r="K513" i="7"/>
  <c r="M513" i="7" s="1"/>
  <c r="V513" i="7"/>
  <c r="W513" i="7" s="1"/>
  <c r="R511" i="7"/>
  <c r="P511" i="7"/>
  <c r="N512" i="7"/>
  <c r="T512" i="7"/>
  <c r="L512" i="7"/>
  <c r="I514" i="7"/>
  <c r="J513" i="7"/>
  <c r="F516" i="10" l="1"/>
  <c r="L514" i="10"/>
  <c r="K514" i="10"/>
  <c r="M515" i="10"/>
  <c r="I515" i="10"/>
  <c r="J515" i="10"/>
  <c r="N516" i="10"/>
  <c r="N517" i="10" s="1"/>
  <c r="Q512" i="7"/>
  <c r="U513" i="7"/>
  <c r="O513" i="7"/>
  <c r="S513" i="7" s="1"/>
  <c r="K514" i="7"/>
  <c r="U514" i="7" s="1"/>
  <c r="V514" i="7"/>
  <c r="W514" i="7" s="1"/>
  <c r="R512" i="7"/>
  <c r="P512" i="7"/>
  <c r="N513" i="7"/>
  <c r="T513" i="7"/>
  <c r="L513" i="7"/>
  <c r="I515" i="7"/>
  <c r="J514" i="7"/>
  <c r="M516" i="10" l="1"/>
  <c r="I516" i="10"/>
  <c r="J516" i="10"/>
  <c r="O517" i="10"/>
  <c r="N518" i="10"/>
  <c r="F517" i="10"/>
  <c r="K515" i="10"/>
  <c r="L515" i="10"/>
  <c r="O516" i="10"/>
  <c r="M514" i="7"/>
  <c r="Q513" i="7"/>
  <c r="O514" i="7"/>
  <c r="S514" i="7" s="1"/>
  <c r="K515" i="7"/>
  <c r="O515" i="7" s="1"/>
  <c r="V515" i="7"/>
  <c r="W515" i="7" s="1"/>
  <c r="R513" i="7"/>
  <c r="P513" i="7"/>
  <c r="N514" i="7"/>
  <c r="T514" i="7"/>
  <c r="L514" i="7"/>
  <c r="I516" i="7"/>
  <c r="J515" i="7"/>
  <c r="K516" i="10" l="1"/>
  <c r="L516" i="10"/>
  <c r="J517" i="10"/>
  <c r="I517" i="10"/>
  <c r="M517" i="10"/>
  <c r="F518" i="10"/>
  <c r="O518" i="10"/>
  <c r="Q514" i="7"/>
  <c r="U515" i="7"/>
  <c r="M515" i="7"/>
  <c r="K516" i="7"/>
  <c r="O516" i="7" s="1"/>
  <c r="V516" i="7"/>
  <c r="W516" i="7" s="1"/>
  <c r="S515" i="7"/>
  <c r="Q515" i="7"/>
  <c r="R514" i="7"/>
  <c r="P514" i="7"/>
  <c r="N515" i="7"/>
  <c r="T515" i="7"/>
  <c r="L515" i="7"/>
  <c r="I517" i="7"/>
  <c r="J516" i="7"/>
  <c r="F519" i="10" l="1"/>
  <c r="L517" i="10"/>
  <c r="K517" i="10"/>
  <c r="J518" i="10"/>
  <c r="M518" i="10"/>
  <c r="I518" i="10"/>
  <c r="N519" i="10"/>
  <c r="N520" i="10" s="1"/>
  <c r="M516" i="7"/>
  <c r="U516" i="7"/>
  <c r="K517" i="7"/>
  <c r="O517" i="7" s="1"/>
  <c r="V517" i="7"/>
  <c r="W517" i="7" s="1"/>
  <c r="S516" i="7"/>
  <c r="Q516" i="7"/>
  <c r="R515" i="7"/>
  <c r="P515" i="7"/>
  <c r="N516" i="7"/>
  <c r="T516" i="7"/>
  <c r="L516" i="7"/>
  <c r="I518" i="7"/>
  <c r="J517" i="7"/>
  <c r="O520" i="10" l="1"/>
  <c r="F520" i="10"/>
  <c r="M519" i="10"/>
  <c r="I519" i="10"/>
  <c r="J519" i="10"/>
  <c r="L518" i="10"/>
  <c r="K518" i="10"/>
  <c r="O519" i="10"/>
  <c r="U517" i="7"/>
  <c r="M517" i="7"/>
  <c r="K518" i="7"/>
  <c r="O518" i="7" s="1"/>
  <c r="V518" i="7"/>
  <c r="W518" i="7" s="1"/>
  <c r="S517" i="7"/>
  <c r="Q517" i="7"/>
  <c r="R516" i="7"/>
  <c r="P516" i="7"/>
  <c r="N517" i="7"/>
  <c r="T517" i="7"/>
  <c r="L517" i="7"/>
  <c r="I519" i="7"/>
  <c r="J518" i="7"/>
  <c r="F521" i="10" l="1"/>
  <c r="K519" i="10"/>
  <c r="L519" i="10"/>
  <c r="M520" i="10"/>
  <c r="I520" i="10"/>
  <c r="J520" i="10"/>
  <c r="N521" i="10"/>
  <c r="N522" i="10" s="1"/>
  <c r="M518" i="7"/>
  <c r="U518" i="7"/>
  <c r="K519" i="7"/>
  <c r="O519" i="7" s="1"/>
  <c r="V519" i="7"/>
  <c r="W519" i="7" s="1"/>
  <c r="S518" i="7"/>
  <c r="Q518" i="7"/>
  <c r="R517" i="7"/>
  <c r="P517" i="7"/>
  <c r="N518" i="7"/>
  <c r="T518" i="7"/>
  <c r="L518" i="7"/>
  <c r="I520" i="7"/>
  <c r="J519" i="7"/>
  <c r="J521" i="10" l="1"/>
  <c r="I521" i="10"/>
  <c r="M521" i="10"/>
  <c r="O522" i="10"/>
  <c r="F522" i="10"/>
  <c r="K520" i="10"/>
  <c r="L520" i="10"/>
  <c r="N523" i="10"/>
  <c r="O521" i="10"/>
  <c r="U519" i="7"/>
  <c r="M519" i="7"/>
  <c r="K520" i="7"/>
  <c r="M520" i="7" s="1"/>
  <c r="V520" i="7"/>
  <c r="W520" i="7" s="1"/>
  <c r="S519" i="7"/>
  <c r="Q519" i="7"/>
  <c r="R518" i="7"/>
  <c r="P518" i="7"/>
  <c r="N519" i="7"/>
  <c r="T519" i="7"/>
  <c r="L519" i="7"/>
  <c r="I521" i="7"/>
  <c r="J520" i="7"/>
  <c r="N524" i="10" l="1"/>
  <c r="F523" i="10"/>
  <c r="O523" i="10"/>
  <c r="J522" i="10"/>
  <c r="M522" i="10"/>
  <c r="I522" i="10"/>
  <c r="L521" i="10"/>
  <c r="K521" i="10"/>
  <c r="U520" i="7"/>
  <c r="O520" i="7"/>
  <c r="S520" i="7" s="1"/>
  <c r="K521" i="7"/>
  <c r="O521" i="7" s="1"/>
  <c r="V521" i="7"/>
  <c r="W521" i="7" s="1"/>
  <c r="R519" i="7"/>
  <c r="P519" i="7"/>
  <c r="N520" i="7"/>
  <c r="T520" i="7"/>
  <c r="L520" i="7"/>
  <c r="M521" i="7"/>
  <c r="I522" i="7"/>
  <c r="J521" i="7"/>
  <c r="M523" i="10" l="1"/>
  <c r="I523" i="10"/>
  <c r="J523" i="10"/>
  <c r="L522" i="10"/>
  <c r="K522" i="10"/>
  <c r="O524" i="10"/>
  <c r="F524" i="10"/>
  <c r="Q520" i="7"/>
  <c r="U521" i="7"/>
  <c r="K522" i="7"/>
  <c r="O522" i="7" s="1"/>
  <c r="V522" i="7"/>
  <c r="W522" i="7" s="1"/>
  <c r="S521" i="7"/>
  <c r="Q521" i="7"/>
  <c r="R520" i="7"/>
  <c r="P520" i="7"/>
  <c r="N521" i="7"/>
  <c r="T521" i="7"/>
  <c r="L521" i="7"/>
  <c r="I523" i="7"/>
  <c r="J522" i="7"/>
  <c r="F525" i="10" l="1"/>
  <c r="K523" i="10"/>
  <c r="L523" i="10"/>
  <c r="J524" i="10"/>
  <c r="M524" i="10"/>
  <c r="I524" i="10"/>
  <c r="N525" i="10"/>
  <c r="N526" i="10" s="1"/>
  <c r="M522" i="7"/>
  <c r="U522" i="7"/>
  <c r="K523" i="7"/>
  <c r="U523" i="7" s="1"/>
  <c r="V523" i="7"/>
  <c r="W523" i="7" s="1"/>
  <c r="S522" i="7"/>
  <c r="Q522" i="7"/>
  <c r="R521" i="7"/>
  <c r="P521" i="7"/>
  <c r="N522" i="7"/>
  <c r="T522" i="7"/>
  <c r="L522" i="7"/>
  <c r="I524" i="7"/>
  <c r="J523" i="7"/>
  <c r="O525" i="10" l="1"/>
  <c r="J525" i="10"/>
  <c r="M525" i="10"/>
  <c r="I525" i="10"/>
  <c r="K524" i="10"/>
  <c r="L524" i="10"/>
  <c r="O526" i="10"/>
  <c r="F526" i="10"/>
  <c r="O523" i="7"/>
  <c r="Q523" i="7" s="1"/>
  <c r="M523" i="7"/>
  <c r="K524" i="7"/>
  <c r="U524" i="7" s="1"/>
  <c r="V524" i="7"/>
  <c r="W524" i="7" s="1"/>
  <c r="R522" i="7"/>
  <c r="P522" i="7"/>
  <c r="N523" i="7"/>
  <c r="T523" i="7"/>
  <c r="L523" i="7"/>
  <c r="I525" i="7"/>
  <c r="J524" i="7"/>
  <c r="F527" i="10" l="1"/>
  <c r="N527" i="10"/>
  <c r="J526" i="10"/>
  <c r="M526" i="10"/>
  <c r="I526" i="10"/>
  <c r="L525" i="10"/>
  <c r="K525" i="10"/>
  <c r="S523" i="7"/>
  <c r="M524" i="7"/>
  <c r="O524" i="7"/>
  <c r="S524" i="7" s="1"/>
  <c r="K525" i="7"/>
  <c r="M525" i="7" s="1"/>
  <c r="V525" i="7"/>
  <c r="W525" i="7" s="1"/>
  <c r="R523" i="7"/>
  <c r="P523" i="7"/>
  <c r="N524" i="7"/>
  <c r="T524" i="7"/>
  <c r="L524" i="7"/>
  <c r="I526" i="7"/>
  <c r="J525" i="7"/>
  <c r="L526" i="10" l="1"/>
  <c r="K526" i="10"/>
  <c r="M527" i="10"/>
  <c r="I527" i="10"/>
  <c r="J527" i="10"/>
  <c r="F528" i="10"/>
  <c r="N528" i="10"/>
  <c r="N529" i="10" s="1"/>
  <c r="O527" i="10"/>
  <c r="Q524" i="7"/>
  <c r="U525" i="7"/>
  <c r="O525" i="7"/>
  <c r="S525" i="7" s="1"/>
  <c r="K526" i="7"/>
  <c r="U526" i="7" s="1"/>
  <c r="V526" i="7"/>
  <c r="W526" i="7" s="1"/>
  <c r="R524" i="7"/>
  <c r="P524" i="7"/>
  <c r="N525" i="7"/>
  <c r="T525" i="7"/>
  <c r="L525" i="7"/>
  <c r="I527" i="7"/>
  <c r="J526" i="7"/>
  <c r="F529" i="10" l="1"/>
  <c r="O529" i="10"/>
  <c r="N530" i="10"/>
  <c r="O528" i="10"/>
  <c r="J528" i="10"/>
  <c r="I528" i="10"/>
  <c r="M528" i="10"/>
  <c r="K527" i="10"/>
  <c r="L527" i="10"/>
  <c r="O526" i="7"/>
  <c r="S526" i="7" s="1"/>
  <c r="Q525" i="7"/>
  <c r="M526" i="7"/>
  <c r="K527" i="7"/>
  <c r="U527" i="7" s="1"/>
  <c r="V527" i="7"/>
  <c r="W527" i="7" s="1"/>
  <c r="R525" i="7"/>
  <c r="P525" i="7"/>
  <c r="N526" i="7"/>
  <c r="T526" i="7"/>
  <c r="L526" i="7"/>
  <c r="I528" i="7"/>
  <c r="J527" i="7"/>
  <c r="J529" i="10" l="1"/>
  <c r="M529" i="10"/>
  <c r="I529" i="10"/>
  <c r="O530" i="10"/>
  <c r="N531" i="10"/>
  <c r="F530" i="10"/>
  <c r="L528" i="10"/>
  <c r="K528" i="10"/>
  <c r="M527" i="7"/>
  <c r="O527" i="7"/>
  <c r="Q527" i="7" s="1"/>
  <c r="Q526" i="7"/>
  <c r="K528" i="7"/>
  <c r="M528" i="7" s="1"/>
  <c r="V528" i="7"/>
  <c r="W528" i="7" s="1"/>
  <c r="R526" i="7"/>
  <c r="P526" i="7"/>
  <c r="N527" i="7"/>
  <c r="T527" i="7"/>
  <c r="L527" i="7"/>
  <c r="I529" i="7"/>
  <c r="J528" i="7"/>
  <c r="L529" i="10" l="1"/>
  <c r="K529" i="10"/>
  <c r="M530" i="10"/>
  <c r="I530" i="10"/>
  <c r="J530" i="10"/>
  <c r="O531" i="10"/>
  <c r="F531" i="10"/>
  <c r="S527" i="7"/>
  <c r="U528" i="7"/>
  <c r="O528" i="7"/>
  <c r="Q528" i="7" s="1"/>
  <c r="K529" i="7"/>
  <c r="O529" i="7" s="1"/>
  <c r="V529" i="7"/>
  <c r="W529" i="7" s="1"/>
  <c r="R527" i="7"/>
  <c r="P527" i="7"/>
  <c r="N528" i="7"/>
  <c r="T528" i="7"/>
  <c r="L528" i="7"/>
  <c r="I530" i="7"/>
  <c r="J529" i="7"/>
  <c r="F532" i="10" l="1"/>
  <c r="K530" i="10"/>
  <c r="L530" i="10"/>
  <c r="M531" i="10"/>
  <c r="I531" i="10"/>
  <c r="J531" i="10"/>
  <c r="N532" i="10"/>
  <c r="N533" i="10" s="1"/>
  <c r="S528" i="7"/>
  <c r="U529" i="7"/>
  <c r="M529" i="7"/>
  <c r="K530" i="7"/>
  <c r="O530" i="7" s="1"/>
  <c r="V530" i="7"/>
  <c r="W530" i="7" s="1"/>
  <c r="S529" i="7"/>
  <c r="Q529" i="7"/>
  <c r="R528" i="7"/>
  <c r="P528" i="7"/>
  <c r="N529" i="7"/>
  <c r="T529" i="7"/>
  <c r="L529" i="7"/>
  <c r="I531" i="7"/>
  <c r="J530" i="7"/>
  <c r="K531" i="10" l="1"/>
  <c r="L531" i="10"/>
  <c r="O532" i="10"/>
  <c r="J532" i="10"/>
  <c r="M532" i="10"/>
  <c r="I532" i="10"/>
  <c r="F533" i="10"/>
  <c r="O533" i="10"/>
  <c r="M530" i="7"/>
  <c r="U530" i="7"/>
  <c r="K531" i="7"/>
  <c r="O531" i="7" s="1"/>
  <c r="V531" i="7"/>
  <c r="W531" i="7" s="1"/>
  <c r="S530" i="7"/>
  <c r="Q530" i="7"/>
  <c r="R529" i="7"/>
  <c r="P529" i="7"/>
  <c r="N530" i="7"/>
  <c r="T530" i="7"/>
  <c r="L530" i="7"/>
  <c r="I532" i="7"/>
  <c r="J531" i="7"/>
  <c r="J533" i="10" l="1"/>
  <c r="M533" i="10"/>
  <c r="I533" i="10"/>
  <c r="F534" i="10"/>
  <c r="L532" i="10"/>
  <c r="K532" i="10"/>
  <c r="N534" i="10"/>
  <c r="N535" i="10" s="1"/>
  <c r="M531" i="7"/>
  <c r="U531" i="7"/>
  <c r="K532" i="7"/>
  <c r="O532" i="7" s="1"/>
  <c r="V532" i="7"/>
  <c r="W532" i="7" s="1"/>
  <c r="S531" i="7"/>
  <c r="Q531" i="7"/>
  <c r="R530" i="7"/>
  <c r="P530" i="7"/>
  <c r="N531" i="7"/>
  <c r="T531" i="7"/>
  <c r="L531" i="7"/>
  <c r="I533" i="7"/>
  <c r="J532" i="7"/>
  <c r="N536" i="10" l="1"/>
  <c r="O534" i="10"/>
  <c r="M534" i="10"/>
  <c r="I534" i="10"/>
  <c r="J534" i="10"/>
  <c r="O535" i="10"/>
  <c r="F535" i="10"/>
  <c r="L533" i="10"/>
  <c r="K533" i="10"/>
  <c r="M532" i="7"/>
  <c r="U532" i="7"/>
  <c r="K533" i="7"/>
  <c r="O533" i="7" s="1"/>
  <c r="V533" i="7"/>
  <c r="W533" i="7" s="1"/>
  <c r="S532" i="7"/>
  <c r="Q532" i="7"/>
  <c r="R531" i="7"/>
  <c r="P531" i="7"/>
  <c r="N532" i="7"/>
  <c r="T532" i="7"/>
  <c r="L532" i="7"/>
  <c r="I534" i="7"/>
  <c r="J533" i="7"/>
  <c r="M535" i="10" l="1"/>
  <c r="I535" i="10"/>
  <c r="J535" i="10"/>
  <c r="O536" i="10"/>
  <c r="F536" i="10"/>
  <c r="K534" i="10"/>
  <c r="L534" i="10"/>
  <c r="N537" i="10"/>
  <c r="M533" i="7"/>
  <c r="U533" i="7"/>
  <c r="K534" i="7"/>
  <c r="O534" i="7" s="1"/>
  <c r="V534" i="7"/>
  <c r="W534" i="7" s="1"/>
  <c r="S533" i="7"/>
  <c r="Q533" i="7"/>
  <c r="R532" i="7"/>
  <c r="P532" i="7"/>
  <c r="N533" i="7"/>
  <c r="T533" i="7"/>
  <c r="L533" i="7"/>
  <c r="I535" i="7"/>
  <c r="J534" i="7"/>
  <c r="F537" i="10" l="1"/>
  <c r="O537" i="10"/>
  <c r="N538" i="10"/>
  <c r="K535" i="10"/>
  <c r="L535" i="10"/>
  <c r="J536" i="10"/>
  <c r="M536" i="10"/>
  <c r="I536" i="10"/>
  <c r="M534" i="7"/>
  <c r="U534" i="7"/>
  <c r="K535" i="7"/>
  <c r="U535" i="7" s="1"/>
  <c r="V535" i="7"/>
  <c r="W535" i="7" s="1"/>
  <c r="S534" i="7"/>
  <c r="Q534" i="7"/>
  <c r="R533" i="7"/>
  <c r="P533" i="7"/>
  <c r="N534" i="7"/>
  <c r="T534" i="7"/>
  <c r="L534" i="7"/>
  <c r="I536" i="7"/>
  <c r="J535" i="7"/>
  <c r="J537" i="10" l="1"/>
  <c r="M537" i="10"/>
  <c r="I537" i="10"/>
  <c r="O538" i="10"/>
  <c r="F538" i="10"/>
  <c r="L536" i="10"/>
  <c r="K536" i="10"/>
  <c r="O535" i="7"/>
  <c r="Q535" i="7" s="1"/>
  <c r="M535" i="7"/>
  <c r="K536" i="7"/>
  <c r="U536" i="7" s="1"/>
  <c r="V536" i="7"/>
  <c r="W536" i="7" s="1"/>
  <c r="S535" i="7"/>
  <c r="R534" i="7"/>
  <c r="P534" i="7"/>
  <c r="N535" i="7"/>
  <c r="T535" i="7"/>
  <c r="L535" i="7"/>
  <c r="I537" i="7"/>
  <c r="J536" i="7"/>
  <c r="L537" i="10" l="1"/>
  <c r="K537" i="10"/>
  <c r="F539" i="10"/>
  <c r="N539" i="10"/>
  <c r="M538" i="10"/>
  <c r="I538" i="10"/>
  <c r="J538" i="10"/>
  <c r="O536" i="7"/>
  <c r="S536" i="7" s="1"/>
  <c r="M536" i="7"/>
  <c r="K537" i="7"/>
  <c r="O537" i="7" s="1"/>
  <c r="V537" i="7"/>
  <c r="W537" i="7" s="1"/>
  <c r="R535" i="7"/>
  <c r="P535" i="7"/>
  <c r="N536" i="7"/>
  <c r="T536" i="7"/>
  <c r="L536" i="7"/>
  <c r="I538" i="7"/>
  <c r="J537" i="7"/>
  <c r="K538" i="10" l="1"/>
  <c r="L538" i="10"/>
  <c r="M539" i="10"/>
  <c r="I539" i="10"/>
  <c r="J539" i="10"/>
  <c r="F540" i="10"/>
  <c r="N540" i="10"/>
  <c r="N541" i="10" s="1"/>
  <c r="O539" i="10"/>
  <c r="Q536" i="7"/>
  <c r="U537" i="7"/>
  <c r="M537" i="7"/>
  <c r="K538" i="7"/>
  <c r="O538" i="7" s="1"/>
  <c r="V538" i="7"/>
  <c r="W538" i="7" s="1"/>
  <c r="S537" i="7"/>
  <c r="Q537" i="7"/>
  <c r="R536" i="7"/>
  <c r="P536" i="7"/>
  <c r="N537" i="7"/>
  <c r="T537" i="7"/>
  <c r="L537" i="7"/>
  <c r="I539" i="7"/>
  <c r="J538" i="7"/>
  <c r="F541" i="10" l="1"/>
  <c r="O541" i="10"/>
  <c r="N542" i="10"/>
  <c r="O540" i="10"/>
  <c r="J540" i="10"/>
  <c r="I540" i="10"/>
  <c r="M540" i="10"/>
  <c r="K539" i="10"/>
  <c r="L539" i="10"/>
  <c r="M538" i="7"/>
  <c r="U538" i="7"/>
  <c r="K539" i="7"/>
  <c r="O539" i="7" s="1"/>
  <c r="V539" i="7"/>
  <c r="W539" i="7" s="1"/>
  <c r="S538" i="7"/>
  <c r="Q538" i="7"/>
  <c r="R537" i="7"/>
  <c r="P537" i="7"/>
  <c r="N538" i="7"/>
  <c r="T538" i="7"/>
  <c r="L538" i="7"/>
  <c r="I540" i="7"/>
  <c r="J539" i="7"/>
  <c r="L540" i="10" l="1"/>
  <c r="K540" i="10"/>
  <c r="J541" i="10"/>
  <c r="M541" i="10"/>
  <c r="I541" i="10"/>
  <c r="O542" i="10"/>
  <c r="F542" i="10"/>
  <c r="U539" i="7"/>
  <c r="M539" i="7"/>
  <c r="K540" i="7"/>
  <c r="U540" i="7" s="1"/>
  <c r="V540" i="7"/>
  <c r="W540" i="7" s="1"/>
  <c r="S539" i="7"/>
  <c r="Q539" i="7"/>
  <c r="R538" i="7"/>
  <c r="P538" i="7"/>
  <c r="N539" i="7"/>
  <c r="T539" i="7"/>
  <c r="L539" i="7"/>
  <c r="I541" i="7"/>
  <c r="J540" i="7"/>
  <c r="L541" i="10" l="1"/>
  <c r="K541" i="10"/>
  <c r="F543" i="10"/>
  <c r="N543" i="10"/>
  <c r="N544" i="10" s="1"/>
  <c r="M542" i="10"/>
  <c r="I542" i="10"/>
  <c r="J542" i="10"/>
  <c r="M540" i="7"/>
  <c r="O540" i="7"/>
  <c r="S540" i="7" s="1"/>
  <c r="K541" i="7"/>
  <c r="O541" i="7" s="1"/>
  <c r="V541" i="7"/>
  <c r="W541" i="7" s="1"/>
  <c r="R539" i="7"/>
  <c r="P539" i="7"/>
  <c r="N540" i="7"/>
  <c r="T540" i="7"/>
  <c r="L540" i="7"/>
  <c r="I542" i="7"/>
  <c r="J541" i="7"/>
  <c r="M543" i="10" l="1"/>
  <c r="I543" i="10"/>
  <c r="J543" i="10"/>
  <c r="K542" i="10"/>
  <c r="L542" i="10"/>
  <c r="O544" i="10"/>
  <c r="F544" i="10"/>
  <c r="N545" i="10"/>
  <c r="O543" i="10"/>
  <c r="U541" i="7"/>
  <c r="M541" i="7"/>
  <c r="Q540" i="7"/>
  <c r="K542" i="7"/>
  <c r="U542" i="7" s="1"/>
  <c r="V542" i="7"/>
  <c r="W542" i="7" s="1"/>
  <c r="S541" i="7"/>
  <c r="Q541" i="7"/>
  <c r="R540" i="7"/>
  <c r="P540" i="7"/>
  <c r="N541" i="7"/>
  <c r="T541" i="7"/>
  <c r="L541" i="7"/>
  <c r="I543" i="7"/>
  <c r="J542" i="7"/>
  <c r="J544" i="10" l="1"/>
  <c r="I544" i="10"/>
  <c r="M544" i="10"/>
  <c r="K543" i="10"/>
  <c r="L543" i="10"/>
  <c r="N546" i="10"/>
  <c r="F545" i="10"/>
  <c r="O545" i="10"/>
  <c r="O542" i="7"/>
  <c r="Q542" i="7" s="1"/>
  <c r="M542" i="7"/>
  <c r="K543" i="7"/>
  <c r="O543" i="7" s="1"/>
  <c r="V543" i="7"/>
  <c r="W543" i="7" s="1"/>
  <c r="R541" i="7"/>
  <c r="P541" i="7"/>
  <c r="N542" i="7"/>
  <c r="T542" i="7"/>
  <c r="L542" i="7"/>
  <c r="I544" i="7"/>
  <c r="J543" i="7"/>
  <c r="N547" i="10" l="1"/>
  <c r="L544" i="10"/>
  <c r="K544" i="10"/>
  <c r="J545" i="10"/>
  <c r="M545" i="10"/>
  <c r="I545" i="10"/>
  <c r="O546" i="10"/>
  <c r="F546" i="10"/>
  <c r="S542" i="7"/>
  <c r="M543" i="7"/>
  <c r="U543" i="7"/>
  <c r="K544" i="7"/>
  <c r="O544" i="7" s="1"/>
  <c r="V544" i="7"/>
  <c r="W544" i="7" s="1"/>
  <c r="S543" i="7"/>
  <c r="Q543" i="7"/>
  <c r="R542" i="7"/>
  <c r="P542" i="7"/>
  <c r="N543" i="7"/>
  <c r="T543" i="7"/>
  <c r="L543" i="7"/>
  <c r="I545" i="7"/>
  <c r="J544" i="7"/>
  <c r="M546" i="10" l="1"/>
  <c r="I546" i="10"/>
  <c r="J546" i="10"/>
  <c r="L545" i="10"/>
  <c r="K545" i="10"/>
  <c r="N548" i="10"/>
  <c r="O547" i="10"/>
  <c r="F547" i="10"/>
  <c r="M544" i="7"/>
  <c r="U544" i="7"/>
  <c r="K545" i="7"/>
  <c r="O545" i="7" s="1"/>
  <c r="V545" i="7"/>
  <c r="W545" i="7" s="1"/>
  <c r="S544" i="7"/>
  <c r="Q544" i="7"/>
  <c r="R543" i="7"/>
  <c r="P543" i="7"/>
  <c r="N544" i="7"/>
  <c r="T544" i="7"/>
  <c r="L544" i="7"/>
  <c r="M545" i="7"/>
  <c r="I546" i="7"/>
  <c r="J545" i="7"/>
  <c r="O548" i="10" l="1"/>
  <c r="F548" i="10"/>
  <c r="M547" i="10"/>
  <c r="I547" i="10"/>
  <c r="J547" i="10"/>
  <c r="N549" i="10"/>
  <c r="K546" i="10"/>
  <c r="L546" i="10"/>
  <c r="U545" i="7"/>
  <c r="K546" i="7"/>
  <c r="O546" i="7" s="1"/>
  <c r="V546" i="7"/>
  <c r="W546" i="7" s="1"/>
  <c r="S545" i="7"/>
  <c r="Q545" i="7"/>
  <c r="R544" i="7"/>
  <c r="P544" i="7"/>
  <c r="N545" i="7"/>
  <c r="T545" i="7"/>
  <c r="L545" i="7"/>
  <c r="I547" i="7"/>
  <c r="J546" i="7"/>
  <c r="J548" i="10" l="1"/>
  <c r="M548" i="10"/>
  <c r="I548" i="10"/>
  <c r="F549" i="10"/>
  <c r="O549" i="10"/>
  <c r="K547" i="10"/>
  <c r="L547" i="10"/>
  <c r="M546" i="7"/>
  <c r="U546" i="7"/>
  <c r="K547" i="7"/>
  <c r="O547" i="7" s="1"/>
  <c r="V547" i="7"/>
  <c r="W547" i="7" s="1"/>
  <c r="S546" i="7"/>
  <c r="Q546" i="7"/>
  <c r="R545" i="7"/>
  <c r="P545" i="7"/>
  <c r="N546" i="7"/>
  <c r="T546" i="7"/>
  <c r="L546" i="7"/>
  <c r="I548" i="7"/>
  <c r="J547" i="7"/>
  <c r="F550" i="10" l="1"/>
  <c r="L548" i="10"/>
  <c r="K548" i="10"/>
  <c r="N550" i="10"/>
  <c r="N551" i="10" s="1"/>
  <c r="J549" i="10"/>
  <c r="M549" i="10"/>
  <c r="I549" i="10"/>
  <c r="M547" i="7"/>
  <c r="U547" i="7"/>
  <c r="K548" i="7"/>
  <c r="O548" i="7" s="1"/>
  <c r="V548" i="7"/>
  <c r="W548" i="7" s="1"/>
  <c r="S547" i="7"/>
  <c r="Q547" i="7"/>
  <c r="R546" i="7"/>
  <c r="P546" i="7"/>
  <c r="N547" i="7"/>
  <c r="T547" i="7"/>
  <c r="L547" i="7"/>
  <c r="I549" i="7"/>
  <c r="J548" i="7"/>
  <c r="M550" i="10" l="1"/>
  <c r="I550" i="10"/>
  <c r="J550" i="10"/>
  <c r="O551" i="10"/>
  <c r="F551" i="10"/>
  <c r="L549" i="10"/>
  <c r="K549" i="10"/>
  <c r="O550" i="10"/>
  <c r="M548" i="7"/>
  <c r="U548" i="7"/>
  <c r="K549" i="7"/>
  <c r="U549" i="7" s="1"/>
  <c r="V549" i="7"/>
  <c r="W549" i="7" s="1"/>
  <c r="S548" i="7"/>
  <c r="Q548" i="7"/>
  <c r="R547" i="7"/>
  <c r="P547" i="7"/>
  <c r="N548" i="7"/>
  <c r="T548" i="7"/>
  <c r="L548" i="7"/>
  <c r="I550" i="7"/>
  <c r="J549" i="7"/>
  <c r="K550" i="10" l="1"/>
  <c r="L550" i="10"/>
  <c r="F552" i="10"/>
  <c r="M551" i="10"/>
  <c r="I551" i="10"/>
  <c r="J551" i="10"/>
  <c r="N552" i="10"/>
  <c r="N553" i="10" s="1"/>
  <c r="M549" i="7"/>
  <c r="O549" i="7"/>
  <c r="S549" i="7" s="1"/>
  <c r="K550" i="7"/>
  <c r="O550" i="7" s="1"/>
  <c r="V550" i="7"/>
  <c r="W550" i="7" s="1"/>
  <c r="R548" i="7"/>
  <c r="P548" i="7"/>
  <c r="N549" i="7"/>
  <c r="T549" i="7"/>
  <c r="L549" i="7"/>
  <c r="I551" i="7"/>
  <c r="J550" i="7"/>
  <c r="F553" i="10" l="1"/>
  <c r="O553" i="10"/>
  <c r="N554" i="10"/>
  <c r="K551" i="10"/>
  <c r="L551" i="10"/>
  <c r="O552" i="10"/>
  <c r="J552" i="10"/>
  <c r="M552" i="10"/>
  <c r="I552" i="10"/>
  <c r="M550" i="7"/>
  <c r="U550" i="7"/>
  <c r="Q549" i="7"/>
  <c r="K551" i="7"/>
  <c r="O551" i="7" s="1"/>
  <c r="V551" i="7"/>
  <c r="W551" i="7" s="1"/>
  <c r="S550" i="7"/>
  <c r="Q550" i="7"/>
  <c r="R549" i="7"/>
  <c r="P549" i="7"/>
  <c r="N550" i="7"/>
  <c r="T550" i="7"/>
  <c r="L550" i="7"/>
  <c r="I552" i="7"/>
  <c r="J551" i="7"/>
  <c r="J553" i="10" l="1"/>
  <c r="M553" i="10"/>
  <c r="I553" i="10"/>
  <c r="O554" i="10"/>
  <c r="F554" i="10"/>
  <c r="N555" i="10"/>
  <c r="L552" i="10"/>
  <c r="K552" i="10"/>
  <c r="M551" i="7"/>
  <c r="U551" i="7"/>
  <c r="K552" i="7"/>
  <c r="O552" i="7" s="1"/>
  <c r="V552" i="7"/>
  <c r="W552" i="7" s="1"/>
  <c r="S551" i="7"/>
  <c r="Q551" i="7"/>
  <c r="R550" i="7"/>
  <c r="P550" i="7"/>
  <c r="N551" i="7"/>
  <c r="T551" i="7"/>
  <c r="L551" i="7"/>
  <c r="I553" i="7"/>
  <c r="J552" i="7"/>
  <c r="M554" i="10" l="1"/>
  <c r="I554" i="10"/>
  <c r="J554" i="10"/>
  <c r="L553" i="10"/>
  <c r="K553" i="10"/>
  <c r="O555" i="10"/>
  <c r="F555" i="10"/>
  <c r="U552" i="7"/>
  <c r="M552" i="7"/>
  <c r="K553" i="7"/>
  <c r="O553" i="7" s="1"/>
  <c r="V553" i="7"/>
  <c r="W553" i="7" s="1"/>
  <c r="S552" i="7"/>
  <c r="Q552" i="7"/>
  <c r="R551" i="7"/>
  <c r="P551" i="7"/>
  <c r="N552" i="7"/>
  <c r="T552" i="7"/>
  <c r="L552" i="7"/>
  <c r="I554" i="7"/>
  <c r="J553" i="7"/>
  <c r="M555" i="10" l="1"/>
  <c r="I555" i="10"/>
  <c r="J555" i="10"/>
  <c r="F556" i="10"/>
  <c r="K554" i="10"/>
  <c r="L554" i="10"/>
  <c r="N556" i="10"/>
  <c r="N557" i="10" s="1"/>
  <c r="M553" i="7"/>
  <c r="U553" i="7"/>
  <c r="K554" i="7"/>
  <c r="U554" i="7" s="1"/>
  <c r="V554" i="7"/>
  <c r="W554" i="7" s="1"/>
  <c r="S553" i="7"/>
  <c r="Q553" i="7"/>
  <c r="R552" i="7"/>
  <c r="P552" i="7"/>
  <c r="N553" i="7"/>
  <c r="T553" i="7"/>
  <c r="L553" i="7"/>
  <c r="I555" i="7"/>
  <c r="J554" i="7"/>
  <c r="O556" i="10" l="1"/>
  <c r="J556" i="10"/>
  <c r="I556" i="10"/>
  <c r="M556" i="10"/>
  <c r="K555" i="10"/>
  <c r="L555" i="10"/>
  <c r="F557" i="10"/>
  <c r="O557" i="10"/>
  <c r="N558" i="10"/>
  <c r="M554" i="7"/>
  <c r="O554" i="7"/>
  <c r="S554" i="7" s="1"/>
  <c r="K555" i="7"/>
  <c r="O555" i="7" s="1"/>
  <c r="V555" i="7"/>
  <c r="W555" i="7" s="1"/>
  <c r="Q554" i="7"/>
  <c r="R553" i="7"/>
  <c r="P553" i="7"/>
  <c r="N554" i="7"/>
  <c r="T554" i="7"/>
  <c r="L554" i="7"/>
  <c r="I556" i="7"/>
  <c r="J555" i="7"/>
  <c r="L556" i="10" l="1"/>
  <c r="K556" i="10"/>
  <c r="J557" i="10"/>
  <c r="M557" i="10"/>
  <c r="I557" i="10"/>
  <c r="O558" i="10"/>
  <c r="F558" i="10"/>
  <c r="U555" i="7"/>
  <c r="M555" i="7"/>
  <c r="K556" i="7"/>
  <c r="U556" i="7" s="1"/>
  <c r="V556" i="7"/>
  <c r="W556" i="7" s="1"/>
  <c r="S555" i="7"/>
  <c r="Q555" i="7"/>
  <c r="R554" i="7"/>
  <c r="P554" i="7"/>
  <c r="N555" i="7"/>
  <c r="T555" i="7"/>
  <c r="L555" i="7"/>
  <c r="I557" i="7"/>
  <c r="J556" i="7"/>
  <c r="F559" i="10" l="1"/>
  <c r="N559" i="10"/>
  <c r="L557" i="10"/>
  <c r="K557" i="10"/>
  <c r="M558" i="10"/>
  <c r="I558" i="10"/>
  <c r="J558" i="10"/>
  <c r="M556" i="7"/>
  <c r="O556" i="7"/>
  <c r="Q556" i="7" s="1"/>
  <c r="K557" i="7"/>
  <c r="O557" i="7" s="1"/>
  <c r="V557" i="7"/>
  <c r="W557" i="7" s="1"/>
  <c r="R555" i="7"/>
  <c r="P555" i="7"/>
  <c r="N556" i="7"/>
  <c r="T556" i="7"/>
  <c r="L556" i="7"/>
  <c r="I558" i="7"/>
  <c r="J557" i="7"/>
  <c r="N560" i="10" l="1"/>
  <c r="N561" i="10" s="1"/>
  <c r="O559" i="10"/>
  <c r="K558" i="10"/>
  <c r="L558" i="10"/>
  <c r="M559" i="10"/>
  <c r="I559" i="10"/>
  <c r="J559" i="10"/>
  <c r="O560" i="10"/>
  <c r="F560" i="10"/>
  <c r="S556" i="7"/>
  <c r="U557" i="7"/>
  <c r="M557" i="7"/>
  <c r="K558" i="7"/>
  <c r="U558" i="7" s="1"/>
  <c r="V558" i="7"/>
  <c r="W558" i="7" s="1"/>
  <c r="S557" i="7"/>
  <c r="Q557" i="7"/>
  <c r="R556" i="7"/>
  <c r="P556" i="7"/>
  <c r="N557" i="7"/>
  <c r="T557" i="7"/>
  <c r="L557" i="7"/>
  <c r="I559" i="7"/>
  <c r="J558" i="7"/>
  <c r="F561" i="10" l="1"/>
  <c r="O561" i="10"/>
  <c r="K559" i="10"/>
  <c r="L559" i="10"/>
  <c r="N562" i="10"/>
  <c r="J560" i="10"/>
  <c r="I560" i="10"/>
  <c r="M560" i="10"/>
  <c r="M558" i="7"/>
  <c r="O558" i="7"/>
  <c r="Q558" i="7" s="1"/>
  <c r="K559" i="7"/>
  <c r="U559" i="7" s="1"/>
  <c r="V559" i="7"/>
  <c r="W559" i="7" s="1"/>
  <c r="R557" i="7"/>
  <c r="P557" i="7"/>
  <c r="N558" i="7"/>
  <c r="T558" i="7"/>
  <c r="L558" i="7"/>
  <c r="I560" i="7"/>
  <c r="J559" i="7"/>
  <c r="J561" i="10" l="1"/>
  <c r="M561" i="10"/>
  <c r="I561" i="10"/>
  <c r="O562" i="10"/>
  <c r="F562" i="10"/>
  <c r="L560" i="10"/>
  <c r="K560" i="10"/>
  <c r="S558" i="7"/>
  <c r="O559" i="7"/>
  <c r="S559" i="7" s="1"/>
  <c r="M559" i="7"/>
  <c r="K560" i="7"/>
  <c r="O560" i="7" s="1"/>
  <c r="V560" i="7"/>
  <c r="W560" i="7" s="1"/>
  <c r="R558" i="7"/>
  <c r="P558" i="7"/>
  <c r="N559" i="7"/>
  <c r="T559" i="7"/>
  <c r="L559" i="7"/>
  <c r="I561" i="7"/>
  <c r="J560" i="7"/>
  <c r="F563" i="10" l="1"/>
  <c r="M562" i="10"/>
  <c r="I562" i="10"/>
  <c r="J562" i="10"/>
  <c r="N563" i="10"/>
  <c r="N564" i="10" s="1"/>
  <c r="L561" i="10"/>
  <c r="K561" i="10"/>
  <c r="Q559" i="7"/>
  <c r="U560" i="7"/>
  <c r="M560" i="7"/>
  <c r="K561" i="7"/>
  <c r="U561" i="7" s="1"/>
  <c r="V561" i="7"/>
  <c r="W561" i="7" s="1"/>
  <c r="S560" i="7"/>
  <c r="Q560" i="7"/>
  <c r="R559" i="7"/>
  <c r="P559" i="7"/>
  <c r="N560" i="7"/>
  <c r="T560" i="7"/>
  <c r="L560" i="7"/>
  <c r="I562" i="7"/>
  <c r="J561" i="7"/>
  <c r="M563" i="10" l="1"/>
  <c r="I563" i="10"/>
  <c r="J563" i="10"/>
  <c r="K562" i="10"/>
  <c r="L562" i="10"/>
  <c r="O564" i="10"/>
  <c r="F564" i="10"/>
  <c r="N565" i="10"/>
  <c r="O563" i="10"/>
  <c r="O561" i="7"/>
  <c r="S561" i="7" s="1"/>
  <c r="M561" i="7"/>
  <c r="K562" i="7"/>
  <c r="O562" i="7" s="1"/>
  <c r="V562" i="7"/>
  <c r="W562" i="7" s="1"/>
  <c r="R560" i="7"/>
  <c r="P560" i="7"/>
  <c r="N561" i="7"/>
  <c r="T561" i="7"/>
  <c r="L561" i="7"/>
  <c r="I563" i="7"/>
  <c r="J562" i="7"/>
  <c r="J564" i="10" l="1"/>
  <c r="M564" i="10"/>
  <c r="I564" i="10"/>
  <c r="K563" i="10"/>
  <c r="L563" i="10"/>
  <c r="F565" i="10"/>
  <c r="O565" i="10"/>
  <c r="Q561" i="7"/>
  <c r="U562" i="7"/>
  <c r="M562" i="7"/>
  <c r="K563" i="7"/>
  <c r="O563" i="7" s="1"/>
  <c r="V563" i="7"/>
  <c r="W563" i="7" s="1"/>
  <c r="S562" i="7"/>
  <c r="Q562" i="7"/>
  <c r="R561" i="7"/>
  <c r="P561" i="7"/>
  <c r="N562" i="7"/>
  <c r="T562" i="7"/>
  <c r="L562" i="7"/>
  <c r="I564" i="7"/>
  <c r="J563" i="7"/>
  <c r="J565" i="10" l="1"/>
  <c r="M565" i="10"/>
  <c r="I565" i="10"/>
  <c r="L564" i="10"/>
  <c r="K564" i="10"/>
  <c r="F566" i="10"/>
  <c r="N566" i="10"/>
  <c r="M563" i="7"/>
  <c r="U563" i="7"/>
  <c r="K564" i="7"/>
  <c r="O564" i="7" s="1"/>
  <c r="V564" i="7"/>
  <c r="W564" i="7" s="1"/>
  <c r="S563" i="7"/>
  <c r="Q563" i="7"/>
  <c r="R562" i="7"/>
  <c r="P562" i="7"/>
  <c r="N563" i="7"/>
  <c r="T563" i="7"/>
  <c r="L563" i="7"/>
  <c r="I565" i="7"/>
  <c r="J564" i="7"/>
  <c r="N567" i="10" l="1"/>
  <c r="O567" i="10" s="1"/>
  <c r="O566" i="10"/>
  <c r="M566" i="10"/>
  <c r="I566" i="10"/>
  <c r="J566" i="10"/>
  <c r="F567" i="10"/>
  <c r="L565" i="10"/>
  <c r="K565" i="10"/>
  <c r="U564" i="7"/>
  <c r="M564" i="7"/>
  <c r="K565" i="7"/>
  <c r="U565" i="7" s="1"/>
  <c r="V565" i="7"/>
  <c r="W565" i="7" s="1"/>
  <c r="S564" i="7"/>
  <c r="Q564" i="7"/>
  <c r="R563" i="7"/>
  <c r="P563" i="7"/>
  <c r="N564" i="7"/>
  <c r="T564" i="7"/>
  <c r="L564" i="7"/>
  <c r="I566" i="7"/>
  <c r="J565" i="7"/>
  <c r="F568" i="10" l="1"/>
  <c r="K566" i="10"/>
  <c r="L566" i="10"/>
  <c r="N568" i="10"/>
  <c r="N569" i="10" s="1"/>
  <c r="M567" i="10"/>
  <c r="I567" i="10"/>
  <c r="J567" i="10"/>
  <c r="M565" i="7"/>
  <c r="O565" i="7"/>
  <c r="S565" i="7" s="1"/>
  <c r="K566" i="7"/>
  <c r="U566" i="7" s="1"/>
  <c r="V566" i="7"/>
  <c r="W566" i="7" s="1"/>
  <c r="R564" i="7"/>
  <c r="P564" i="7"/>
  <c r="N565" i="7"/>
  <c r="T565" i="7"/>
  <c r="L565" i="7"/>
  <c r="I567" i="7"/>
  <c r="J566" i="7"/>
  <c r="O568" i="10" l="1"/>
  <c r="J568" i="10"/>
  <c r="M568" i="10"/>
  <c r="I568" i="10"/>
  <c r="F569" i="10"/>
  <c r="O569" i="10"/>
  <c r="K567" i="10"/>
  <c r="L567" i="10"/>
  <c r="Q565" i="7"/>
  <c r="M566" i="7"/>
  <c r="O566" i="7"/>
  <c r="S566" i="7" s="1"/>
  <c r="K567" i="7"/>
  <c r="O567" i="7" s="1"/>
  <c r="V567" i="7"/>
  <c r="W567" i="7" s="1"/>
  <c r="R565" i="7"/>
  <c r="P565" i="7"/>
  <c r="N566" i="7"/>
  <c r="T566" i="7"/>
  <c r="L566" i="7"/>
  <c r="I568" i="7"/>
  <c r="J567" i="7"/>
  <c r="F570" i="10" l="1"/>
  <c r="N570" i="10"/>
  <c r="J569" i="10"/>
  <c r="M569" i="10"/>
  <c r="I569" i="10"/>
  <c r="L568" i="10"/>
  <c r="K568" i="10"/>
  <c r="Q566" i="7"/>
  <c r="U567" i="7"/>
  <c r="M567" i="7"/>
  <c r="K568" i="7"/>
  <c r="O568" i="7" s="1"/>
  <c r="V568" i="7"/>
  <c r="W568" i="7" s="1"/>
  <c r="S567" i="7"/>
  <c r="Q567" i="7"/>
  <c r="R566" i="7"/>
  <c r="P566" i="7"/>
  <c r="N567" i="7"/>
  <c r="T567" i="7"/>
  <c r="L567" i="7"/>
  <c r="I569" i="7"/>
  <c r="J568" i="7"/>
  <c r="F571" i="10" l="1"/>
  <c r="M570" i="10"/>
  <c r="I570" i="10"/>
  <c r="J570" i="10"/>
  <c r="L569" i="10"/>
  <c r="K569" i="10"/>
  <c r="N571" i="10"/>
  <c r="N572" i="10" s="1"/>
  <c r="O570" i="10"/>
  <c r="M568" i="7"/>
  <c r="U568" i="7"/>
  <c r="K569" i="7"/>
  <c r="O569" i="7" s="1"/>
  <c r="V569" i="7"/>
  <c r="W569" i="7" s="1"/>
  <c r="S568" i="7"/>
  <c r="Q568" i="7"/>
  <c r="R567" i="7"/>
  <c r="P567" i="7"/>
  <c r="N568" i="7"/>
  <c r="T568" i="7"/>
  <c r="L568" i="7"/>
  <c r="I570" i="7"/>
  <c r="J569" i="7"/>
  <c r="M571" i="10" l="1"/>
  <c r="I571" i="10"/>
  <c r="J571" i="10"/>
  <c r="K570" i="10"/>
  <c r="L570" i="10"/>
  <c r="O572" i="10"/>
  <c r="F572" i="10"/>
  <c r="O571" i="10"/>
  <c r="U569" i="7"/>
  <c r="M569" i="7"/>
  <c r="K570" i="7"/>
  <c r="U570" i="7" s="1"/>
  <c r="V570" i="7"/>
  <c r="W570" i="7" s="1"/>
  <c r="S569" i="7"/>
  <c r="Q569" i="7"/>
  <c r="R568" i="7"/>
  <c r="P568" i="7"/>
  <c r="N569" i="7"/>
  <c r="T569" i="7"/>
  <c r="L569" i="7"/>
  <c r="I571" i="7"/>
  <c r="J570" i="7"/>
  <c r="F573" i="10" l="1"/>
  <c r="K571" i="10"/>
  <c r="L571" i="10"/>
  <c r="N573" i="10"/>
  <c r="N574" i="10" s="1"/>
  <c r="J572" i="10"/>
  <c r="I572" i="10"/>
  <c r="M572" i="10"/>
  <c r="O570" i="7"/>
  <c r="S570" i="7" s="1"/>
  <c r="M570" i="7"/>
  <c r="V571" i="7"/>
  <c r="W571" i="7" s="1"/>
  <c r="K571" i="7"/>
  <c r="U571" i="7" s="1"/>
  <c r="R569" i="7"/>
  <c r="P569" i="7"/>
  <c r="N570" i="7"/>
  <c r="T570" i="7"/>
  <c r="L570" i="7"/>
  <c r="I572" i="7"/>
  <c r="J571" i="7"/>
  <c r="O573" i="10" l="1"/>
  <c r="L572" i="10"/>
  <c r="K572" i="10"/>
  <c r="J573" i="10"/>
  <c r="M573" i="10"/>
  <c r="I573" i="10"/>
  <c r="O574" i="10"/>
  <c r="F574" i="10"/>
  <c r="N575" i="10"/>
  <c r="Q570" i="7"/>
  <c r="M571" i="7"/>
  <c r="O571" i="7"/>
  <c r="S571" i="7" s="1"/>
  <c r="K572" i="7"/>
  <c r="O572" i="7" s="1"/>
  <c r="V572" i="7"/>
  <c r="W572" i="7" s="1"/>
  <c r="R570" i="7"/>
  <c r="P570" i="7"/>
  <c r="N571" i="7"/>
  <c r="T571" i="7"/>
  <c r="L571" i="7"/>
  <c r="I573" i="7"/>
  <c r="J572" i="7"/>
  <c r="M574" i="10" l="1"/>
  <c r="I574" i="10"/>
  <c r="J574" i="10"/>
  <c r="O575" i="10"/>
  <c r="F575" i="10"/>
  <c r="L573" i="10"/>
  <c r="K573" i="10"/>
  <c r="U572" i="7"/>
  <c r="M572" i="7"/>
  <c r="Q571" i="7"/>
  <c r="K573" i="7"/>
  <c r="U573" i="7" s="1"/>
  <c r="V573" i="7"/>
  <c r="W573" i="7" s="1"/>
  <c r="S572" i="7"/>
  <c r="Q572" i="7"/>
  <c r="R571" i="7"/>
  <c r="P571" i="7"/>
  <c r="N572" i="7"/>
  <c r="T572" i="7"/>
  <c r="L572" i="7"/>
  <c r="I574" i="7"/>
  <c r="J573" i="7"/>
  <c r="M575" i="10" l="1"/>
  <c r="I575" i="10"/>
  <c r="J575" i="10"/>
  <c r="F576" i="10"/>
  <c r="K574" i="10"/>
  <c r="L574" i="10"/>
  <c r="N576" i="10"/>
  <c r="N577" i="10" s="1"/>
  <c r="O573" i="7"/>
  <c r="Q573" i="7" s="1"/>
  <c r="M573" i="7"/>
  <c r="K574" i="7"/>
  <c r="O574" i="7" s="1"/>
  <c r="V574" i="7"/>
  <c r="W574" i="7" s="1"/>
  <c r="R572" i="7"/>
  <c r="P572" i="7"/>
  <c r="N573" i="7"/>
  <c r="T573" i="7"/>
  <c r="L573" i="7"/>
  <c r="I575" i="7"/>
  <c r="J574" i="7"/>
  <c r="O576" i="10" l="1"/>
  <c r="J576" i="10"/>
  <c r="I576" i="10"/>
  <c r="M576" i="10"/>
  <c r="K575" i="10"/>
  <c r="L575" i="10"/>
  <c r="F577" i="10"/>
  <c r="O577" i="10"/>
  <c r="S573" i="7"/>
  <c r="M574" i="7"/>
  <c r="U574" i="7"/>
  <c r="K575" i="7"/>
  <c r="O575" i="7" s="1"/>
  <c r="V575" i="7"/>
  <c r="W575" i="7" s="1"/>
  <c r="S574" i="7"/>
  <c r="Q574" i="7"/>
  <c r="R573" i="7"/>
  <c r="P573" i="7"/>
  <c r="N574" i="7"/>
  <c r="T574" i="7"/>
  <c r="L574" i="7"/>
  <c r="I576" i="7"/>
  <c r="J575" i="7"/>
  <c r="J577" i="10" l="1"/>
  <c r="M577" i="10"/>
  <c r="I577" i="10"/>
  <c r="F578" i="10"/>
  <c r="L576" i="10"/>
  <c r="K576" i="10"/>
  <c r="N578" i="10"/>
  <c r="N579" i="10" s="1"/>
  <c r="U575" i="7"/>
  <c r="M575" i="7"/>
  <c r="K576" i="7"/>
  <c r="O576" i="7" s="1"/>
  <c r="V576" i="7"/>
  <c r="W576" i="7" s="1"/>
  <c r="S575" i="7"/>
  <c r="Q575" i="7"/>
  <c r="R574" i="7"/>
  <c r="P574" i="7"/>
  <c r="N575" i="7"/>
  <c r="T575" i="7"/>
  <c r="L575" i="7"/>
  <c r="I577" i="7"/>
  <c r="J576" i="7"/>
  <c r="O579" i="10" l="1"/>
  <c r="F579" i="10"/>
  <c r="O578" i="10"/>
  <c r="M578" i="10"/>
  <c r="I578" i="10"/>
  <c r="J578" i="10"/>
  <c r="L577" i="10"/>
  <c r="K577" i="10"/>
  <c r="M576" i="7"/>
  <c r="U576" i="7"/>
  <c r="K577" i="7"/>
  <c r="O577" i="7" s="1"/>
  <c r="V577" i="7"/>
  <c r="W577" i="7" s="1"/>
  <c r="S576" i="7"/>
  <c r="Q576" i="7"/>
  <c r="R575" i="7"/>
  <c r="P575" i="7"/>
  <c r="N576" i="7"/>
  <c r="T576" i="7"/>
  <c r="L576" i="7"/>
  <c r="I578" i="7"/>
  <c r="J577" i="7"/>
  <c r="M579" i="10" l="1"/>
  <c r="I579" i="10"/>
  <c r="J579" i="10"/>
  <c r="K578" i="10"/>
  <c r="L578" i="10"/>
  <c r="F580" i="10"/>
  <c r="N580" i="10"/>
  <c r="N581" i="10" s="1"/>
  <c r="M577" i="7"/>
  <c r="U577" i="7"/>
  <c r="K578" i="7"/>
  <c r="U578" i="7" s="1"/>
  <c r="V578" i="7"/>
  <c r="W578" i="7" s="1"/>
  <c r="S577" i="7"/>
  <c r="Q577" i="7"/>
  <c r="R576" i="7"/>
  <c r="P576" i="7"/>
  <c r="N577" i="7"/>
  <c r="T577" i="7"/>
  <c r="L577" i="7"/>
  <c r="I579" i="7"/>
  <c r="J578" i="7"/>
  <c r="O580" i="10" l="1"/>
  <c r="J580" i="10"/>
  <c r="M580" i="10"/>
  <c r="I580" i="10"/>
  <c r="K579" i="10"/>
  <c r="L579" i="10"/>
  <c r="F581" i="10"/>
  <c r="O581" i="10"/>
  <c r="M578" i="7"/>
  <c r="O578" i="7"/>
  <c r="S578" i="7" s="1"/>
  <c r="K579" i="7"/>
  <c r="O579" i="7" s="1"/>
  <c r="V579" i="7"/>
  <c r="W579" i="7" s="1"/>
  <c r="R577" i="7"/>
  <c r="P577" i="7"/>
  <c r="N578" i="7"/>
  <c r="T578" i="7"/>
  <c r="L578" i="7"/>
  <c r="I580" i="7"/>
  <c r="J579" i="7"/>
  <c r="J581" i="10" l="1"/>
  <c r="M581" i="10"/>
  <c r="I581" i="10"/>
  <c r="F582" i="10"/>
  <c r="L580" i="10"/>
  <c r="K580" i="10"/>
  <c r="N582" i="10"/>
  <c r="N583" i="10" s="1"/>
  <c r="Q578" i="7"/>
  <c r="U579" i="7"/>
  <c r="M579" i="7"/>
  <c r="K580" i="7"/>
  <c r="U580" i="7" s="1"/>
  <c r="V580" i="7"/>
  <c r="W580" i="7" s="1"/>
  <c r="S579" i="7"/>
  <c r="Q579" i="7"/>
  <c r="R578" i="7"/>
  <c r="P578" i="7"/>
  <c r="N579" i="7"/>
  <c r="T579" i="7"/>
  <c r="L579" i="7"/>
  <c r="I581" i="7"/>
  <c r="J580" i="7"/>
  <c r="O583" i="10" l="1"/>
  <c r="F583" i="10"/>
  <c r="O582" i="10"/>
  <c r="M582" i="10"/>
  <c r="I582" i="10"/>
  <c r="J582" i="10"/>
  <c r="L581" i="10"/>
  <c r="K581" i="10"/>
  <c r="M580" i="7"/>
  <c r="O580" i="7"/>
  <c r="Q580" i="7" s="1"/>
  <c r="K581" i="7"/>
  <c r="O581" i="7" s="1"/>
  <c r="V581" i="7"/>
  <c r="W581" i="7" s="1"/>
  <c r="R579" i="7"/>
  <c r="P579" i="7"/>
  <c r="N580" i="7"/>
  <c r="T580" i="7"/>
  <c r="L580" i="7"/>
  <c r="I582" i="7"/>
  <c r="J581" i="7"/>
  <c r="M583" i="10" l="1"/>
  <c r="I583" i="10"/>
  <c r="J583" i="10"/>
  <c r="F584" i="10"/>
  <c r="K582" i="10"/>
  <c r="L582" i="10"/>
  <c r="N584" i="10"/>
  <c r="N585" i="10" s="1"/>
  <c r="S580" i="7"/>
  <c r="M581" i="7"/>
  <c r="U581" i="7"/>
  <c r="K582" i="7"/>
  <c r="O582" i="7" s="1"/>
  <c r="V582" i="7"/>
  <c r="W582" i="7" s="1"/>
  <c r="S581" i="7"/>
  <c r="Q581" i="7"/>
  <c r="R580" i="7"/>
  <c r="P580" i="7"/>
  <c r="N581" i="7"/>
  <c r="T581" i="7"/>
  <c r="L581" i="7"/>
  <c r="I583" i="7"/>
  <c r="J582" i="7"/>
  <c r="F585" i="10" l="1"/>
  <c r="O585" i="10"/>
  <c r="K583" i="10"/>
  <c r="L583" i="10"/>
  <c r="O584" i="10"/>
  <c r="J584" i="10"/>
  <c r="M584" i="10"/>
  <c r="I584" i="10"/>
  <c r="U582" i="7"/>
  <c r="M582" i="7"/>
  <c r="K583" i="7"/>
  <c r="O583" i="7" s="1"/>
  <c r="V583" i="7"/>
  <c r="W583" i="7" s="1"/>
  <c r="S582" i="7"/>
  <c r="Q582" i="7"/>
  <c r="R581" i="7"/>
  <c r="P581" i="7"/>
  <c r="N582" i="7"/>
  <c r="T582" i="7"/>
  <c r="L582" i="7"/>
  <c r="I584" i="7"/>
  <c r="J583" i="7"/>
  <c r="F586" i="10" l="1"/>
  <c r="L584" i="10"/>
  <c r="K584" i="10"/>
  <c r="J585" i="10"/>
  <c r="M585" i="10"/>
  <c r="I585" i="10"/>
  <c r="N586" i="10"/>
  <c r="N587" i="10" s="1"/>
  <c r="M583" i="7"/>
  <c r="U583" i="7"/>
  <c r="K584" i="7"/>
  <c r="U584" i="7" s="1"/>
  <c r="V584" i="7"/>
  <c r="W584" i="7" s="1"/>
  <c r="S583" i="7"/>
  <c r="Q583" i="7"/>
  <c r="R582" i="7"/>
  <c r="P582" i="7"/>
  <c r="N583" i="7"/>
  <c r="T583" i="7"/>
  <c r="L583" i="7"/>
  <c r="I585" i="7"/>
  <c r="J584" i="7"/>
  <c r="L585" i="10" l="1"/>
  <c r="K585" i="10"/>
  <c r="O586" i="10"/>
  <c r="O587" i="10"/>
  <c r="N588" i="10"/>
  <c r="F587" i="10"/>
  <c r="M586" i="10"/>
  <c r="I586" i="10"/>
  <c r="J586" i="10"/>
  <c r="M584" i="7"/>
  <c r="O584" i="7"/>
  <c r="S584" i="7" s="1"/>
  <c r="K585" i="7"/>
  <c r="O585" i="7" s="1"/>
  <c r="V585" i="7"/>
  <c r="W585" i="7" s="1"/>
  <c r="R583" i="7"/>
  <c r="P583" i="7"/>
  <c r="N584" i="7"/>
  <c r="T584" i="7"/>
  <c r="L584" i="7"/>
  <c r="I586" i="7"/>
  <c r="J585" i="7"/>
  <c r="M587" i="10" l="1"/>
  <c r="I587" i="10"/>
  <c r="J587" i="10"/>
  <c r="K586" i="10"/>
  <c r="L586" i="10"/>
  <c r="O588" i="10"/>
  <c r="F588" i="10"/>
  <c r="Q584" i="7"/>
  <c r="M585" i="7"/>
  <c r="U585" i="7"/>
  <c r="K586" i="7"/>
  <c r="M586" i="7" s="1"/>
  <c r="V586" i="7"/>
  <c r="W586" i="7" s="1"/>
  <c r="S585" i="7"/>
  <c r="Q585" i="7"/>
  <c r="R584" i="7"/>
  <c r="P584" i="7"/>
  <c r="N585" i="7"/>
  <c r="T585" i="7"/>
  <c r="L585" i="7"/>
  <c r="I587" i="7"/>
  <c r="J586" i="7"/>
  <c r="J588" i="10" l="1"/>
  <c r="I588" i="10"/>
  <c r="M588" i="10"/>
  <c r="F589" i="10"/>
  <c r="K587" i="10"/>
  <c r="L587" i="10"/>
  <c r="N589" i="10"/>
  <c r="N590" i="10" s="1"/>
  <c r="U586" i="7"/>
  <c r="O586" i="7"/>
  <c r="S586" i="7" s="1"/>
  <c r="K587" i="7"/>
  <c r="O587" i="7" s="1"/>
  <c r="V587" i="7"/>
  <c r="W587" i="7" s="1"/>
  <c r="R585" i="7"/>
  <c r="P585" i="7"/>
  <c r="N586" i="7"/>
  <c r="T586" i="7"/>
  <c r="L586" i="7"/>
  <c r="I588" i="7"/>
  <c r="J587" i="7"/>
  <c r="F590" i="10" l="1"/>
  <c r="O590" i="10"/>
  <c r="O589" i="10"/>
  <c r="L588" i="10"/>
  <c r="K588" i="10"/>
  <c r="J589" i="10"/>
  <c r="M589" i="10"/>
  <c r="I589" i="10"/>
  <c r="Q586" i="7"/>
  <c r="M587" i="7"/>
  <c r="U587" i="7"/>
  <c r="K588" i="7"/>
  <c r="O588" i="7" s="1"/>
  <c r="V588" i="7"/>
  <c r="W588" i="7" s="1"/>
  <c r="S587" i="7"/>
  <c r="Q587" i="7"/>
  <c r="R586" i="7"/>
  <c r="P586" i="7"/>
  <c r="N587" i="7"/>
  <c r="T587" i="7"/>
  <c r="L587" i="7"/>
  <c r="I589" i="7"/>
  <c r="J588" i="7"/>
  <c r="L589" i="10" l="1"/>
  <c r="K589" i="10"/>
  <c r="J590" i="10"/>
  <c r="M590" i="10"/>
  <c r="I590" i="10"/>
  <c r="F591" i="10"/>
  <c r="N591" i="10"/>
  <c r="N592" i="10" s="1"/>
  <c r="M588" i="7"/>
  <c r="U588" i="7"/>
  <c r="K589" i="7"/>
  <c r="U589" i="7" s="1"/>
  <c r="V589" i="7"/>
  <c r="W589" i="7" s="1"/>
  <c r="S588" i="7"/>
  <c r="Q588" i="7"/>
  <c r="R587" i="7"/>
  <c r="P587" i="7"/>
  <c r="N588" i="7"/>
  <c r="T588" i="7"/>
  <c r="L588" i="7"/>
  <c r="M589" i="7"/>
  <c r="I590" i="7"/>
  <c r="J589" i="7"/>
  <c r="M591" i="10" l="1"/>
  <c r="I591" i="10"/>
  <c r="J591" i="10"/>
  <c r="L590" i="10"/>
  <c r="K590" i="10"/>
  <c r="N593" i="10"/>
  <c r="O592" i="10"/>
  <c r="F592" i="10"/>
  <c r="O591" i="10"/>
  <c r="O589" i="7"/>
  <c r="S589" i="7" s="1"/>
  <c r="K590" i="7"/>
  <c r="V590" i="7"/>
  <c r="W590" i="7" s="1"/>
  <c r="R588" i="7"/>
  <c r="P588" i="7"/>
  <c r="O590" i="7"/>
  <c r="U590" i="7"/>
  <c r="N589" i="7"/>
  <c r="T589" i="7"/>
  <c r="M590" i="7"/>
  <c r="L589" i="7"/>
  <c r="I591" i="7"/>
  <c r="J590" i="7"/>
  <c r="O593" i="10" l="1"/>
  <c r="F593" i="10"/>
  <c r="K591" i="10"/>
  <c r="L591" i="10"/>
  <c r="M592" i="10"/>
  <c r="I592" i="10"/>
  <c r="J592" i="10"/>
  <c r="N594" i="10"/>
  <c r="Q589" i="7"/>
  <c r="K591" i="7"/>
  <c r="U591" i="7" s="1"/>
  <c r="V591" i="7"/>
  <c r="W591" i="7" s="1"/>
  <c r="S590" i="7"/>
  <c r="Q590" i="7"/>
  <c r="R589" i="7"/>
  <c r="P589" i="7"/>
  <c r="N590" i="7"/>
  <c r="T590" i="7"/>
  <c r="L590" i="7"/>
  <c r="I592" i="7"/>
  <c r="J591" i="7"/>
  <c r="J593" i="10" l="1"/>
  <c r="M593" i="10"/>
  <c r="I593" i="10"/>
  <c r="F594" i="10"/>
  <c r="O594" i="10"/>
  <c r="K592" i="10"/>
  <c r="L592" i="10"/>
  <c r="O591" i="7"/>
  <c r="Q591" i="7" s="1"/>
  <c r="M591" i="7"/>
  <c r="K592" i="7"/>
  <c r="O592" i="7" s="1"/>
  <c r="V592" i="7"/>
  <c r="W592" i="7" s="1"/>
  <c r="R590" i="7"/>
  <c r="P590" i="7"/>
  <c r="N591" i="7"/>
  <c r="T591" i="7"/>
  <c r="L591" i="7"/>
  <c r="I593" i="7"/>
  <c r="J592" i="7"/>
  <c r="J594" i="10" l="1"/>
  <c r="I594" i="10"/>
  <c r="M594" i="10"/>
  <c r="F595" i="10"/>
  <c r="L593" i="10"/>
  <c r="K593" i="10"/>
  <c r="N595" i="10"/>
  <c r="N596" i="10" s="1"/>
  <c r="S591" i="7"/>
  <c r="M592" i="7"/>
  <c r="U592" i="7"/>
  <c r="K593" i="7"/>
  <c r="O593" i="7" s="1"/>
  <c r="V593" i="7"/>
  <c r="W593" i="7" s="1"/>
  <c r="S592" i="7"/>
  <c r="Q592" i="7"/>
  <c r="R591" i="7"/>
  <c r="P591" i="7"/>
  <c r="N592" i="7"/>
  <c r="T592" i="7"/>
  <c r="L592" i="7"/>
  <c r="I594" i="7"/>
  <c r="J593" i="7"/>
  <c r="O595" i="10" l="1"/>
  <c r="M595" i="10"/>
  <c r="I595" i="10"/>
  <c r="J595" i="10"/>
  <c r="O596" i="10"/>
  <c r="F596" i="10"/>
  <c r="N597" i="10"/>
  <c r="L594" i="10"/>
  <c r="K594" i="10"/>
  <c r="U593" i="7"/>
  <c r="M593" i="7"/>
  <c r="K594" i="7"/>
  <c r="U594" i="7" s="1"/>
  <c r="V594" i="7"/>
  <c r="W594" i="7" s="1"/>
  <c r="S593" i="7"/>
  <c r="Q593" i="7"/>
  <c r="R592" i="7"/>
  <c r="P592" i="7"/>
  <c r="N593" i="7"/>
  <c r="T593" i="7"/>
  <c r="L593" i="7"/>
  <c r="I595" i="7"/>
  <c r="J594" i="7"/>
  <c r="O597" i="10" l="1"/>
  <c r="F597" i="10"/>
  <c r="M596" i="10"/>
  <c r="I596" i="10"/>
  <c r="J596" i="10"/>
  <c r="K595" i="10"/>
  <c r="L595" i="10"/>
  <c r="M594" i="7"/>
  <c r="O594" i="7"/>
  <c r="S594" i="7" s="1"/>
  <c r="K595" i="7"/>
  <c r="O595" i="7" s="1"/>
  <c r="V595" i="7"/>
  <c r="W595" i="7" s="1"/>
  <c r="R593" i="7"/>
  <c r="P593" i="7"/>
  <c r="N594" i="7"/>
  <c r="T594" i="7"/>
  <c r="L594" i="7"/>
  <c r="I596" i="7"/>
  <c r="J595" i="7"/>
  <c r="K596" i="10" l="1"/>
  <c r="L596" i="10"/>
  <c r="F598" i="10"/>
  <c r="J597" i="10"/>
  <c r="M597" i="10"/>
  <c r="I597" i="10"/>
  <c r="N598" i="10"/>
  <c r="N599" i="10" s="1"/>
  <c r="Q594" i="7"/>
  <c r="U595" i="7"/>
  <c r="M595" i="7"/>
  <c r="K596" i="7"/>
  <c r="O596" i="7" s="1"/>
  <c r="V596" i="7"/>
  <c r="W596" i="7" s="1"/>
  <c r="S595" i="7"/>
  <c r="Q595" i="7"/>
  <c r="R594" i="7"/>
  <c r="P594" i="7"/>
  <c r="N595" i="7"/>
  <c r="T595" i="7"/>
  <c r="L595" i="7"/>
  <c r="I597" i="7"/>
  <c r="J596" i="7"/>
  <c r="J598" i="10" l="1"/>
  <c r="M598" i="10"/>
  <c r="I598" i="10"/>
  <c r="O599" i="10"/>
  <c r="F599" i="10"/>
  <c r="N600" i="10"/>
  <c r="L597" i="10"/>
  <c r="K597" i="10"/>
  <c r="O598" i="10"/>
  <c r="M596" i="7"/>
  <c r="U596" i="7"/>
  <c r="K597" i="7"/>
  <c r="O597" i="7" s="1"/>
  <c r="V597" i="7"/>
  <c r="W597" i="7" s="1"/>
  <c r="S596" i="7"/>
  <c r="Q596" i="7"/>
  <c r="R595" i="7"/>
  <c r="P595" i="7"/>
  <c r="N596" i="7"/>
  <c r="T596" i="7"/>
  <c r="L596" i="7"/>
  <c r="M597" i="7"/>
  <c r="I598" i="7"/>
  <c r="J597" i="7"/>
  <c r="O600" i="10" l="1"/>
  <c r="F600" i="10"/>
  <c r="M599" i="10"/>
  <c r="I599" i="10"/>
  <c r="J599" i="10"/>
  <c r="L598" i="10"/>
  <c r="K598" i="10"/>
  <c r="U597" i="7"/>
  <c r="K598" i="7"/>
  <c r="U598" i="7" s="1"/>
  <c r="V598" i="7"/>
  <c r="W598" i="7" s="1"/>
  <c r="S597" i="7"/>
  <c r="Q597" i="7"/>
  <c r="R596" i="7"/>
  <c r="P596" i="7"/>
  <c r="N597" i="7"/>
  <c r="T597" i="7"/>
  <c r="L597" i="7"/>
  <c r="I599" i="7"/>
  <c r="J598" i="7"/>
  <c r="F601" i="10" l="1"/>
  <c r="K599" i="10"/>
  <c r="L599" i="10"/>
  <c r="M600" i="10"/>
  <c r="I600" i="10"/>
  <c r="J600" i="10"/>
  <c r="N601" i="10"/>
  <c r="N602" i="10" s="1"/>
  <c r="O598" i="7"/>
  <c r="S598" i="7" s="1"/>
  <c r="M598" i="7"/>
  <c r="K599" i="7"/>
  <c r="U599" i="7" s="1"/>
  <c r="V599" i="7"/>
  <c r="W599" i="7" s="1"/>
  <c r="R597" i="7"/>
  <c r="P597" i="7"/>
  <c r="N598" i="7"/>
  <c r="T598" i="7"/>
  <c r="L598" i="7"/>
  <c r="I600" i="7"/>
  <c r="J599" i="7"/>
  <c r="J601" i="10" l="1"/>
  <c r="I601" i="10"/>
  <c r="M601" i="10"/>
  <c r="F602" i="10"/>
  <c r="O602" i="10"/>
  <c r="K600" i="10"/>
  <c r="L600" i="10"/>
  <c r="N603" i="10"/>
  <c r="O601" i="10"/>
  <c r="Q598" i="7"/>
  <c r="M599" i="7"/>
  <c r="O599" i="7"/>
  <c r="Q599" i="7" s="1"/>
  <c r="K600" i="7"/>
  <c r="O600" i="7" s="1"/>
  <c r="V600" i="7"/>
  <c r="W600" i="7" s="1"/>
  <c r="R598" i="7"/>
  <c r="P598" i="7"/>
  <c r="N599" i="7"/>
  <c r="T599" i="7"/>
  <c r="L599" i="7"/>
  <c r="I601" i="7"/>
  <c r="J600" i="7"/>
  <c r="J602" i="10" l="1"/>
  <c r="M602" i="10"/>
  <c r="I602" i="10"/>
  <c r="O603" i="10"/>
  <c r="F603" i="10"/>
  <c r="L601" i="10"/>
  <c r="K601" i="10"/>
  <c r="S599" i="7"/>
  <c r="M600" i="7"/>
  <c r="U600" i="7"/>
  <c r="K601" i="7"/>
  <c r="U601" i="7" s="1"/>
  <c r="V601" i="7"/>
  <c r="W601" i="7" s="1"/>
  <c r="S600" i="7"/>
  <c r="Q600" i="7"/>
  <c r="R599" i="7"/>
  <c r="P599" i="7"/>
  <c r="N600" i="7"/>
  <c r="T600" i="7"/>
  <c r="L600" i="7"/>
  <c r="I602" i="7"/>
  <c r="J601" i="7"/>
  <c r="M603" i="10" l="1"/>
  <c r="I603" i="10"/>
  <c r="J603" i="10"/>
  <c r="F604" i="10"/>
  <c r="L602" i="10"/>
  <c r="K602" i="10"/>
  <c r="N604" i="10"/>
  <c r="N605" i="10" s="1"/>
  <c r="O601" i="7"/>
  <c r="S601" i="7" s="1"/>
  <c r="M601" i="7"/>
  <c r="K602" i="7"/>
  <c r="U602" i="7" s="1"/>
  <c r="V602" i="7"/>
  <c r="W602" i="7" s="1"/>
  <c r="R600" i="7"/>
  <c r="P600" i="7"/>
  <c r="N601" i="7"/>
  <c r="T601" i="7"/>
  <c r="L601" i="7"/>
  <c r="I603" i="7"/>
  <c r="J602" i="7"/>
  <c r="O605" i="10" l="1"/>
  <c r="F605" i="10"/>
  <c r="K603" i="10"/>
  <c r="L603" i="10"/>
  <c r="M604" i="10"/>
  <c r="I604" i="10"/>
  <c r="J604" i="10"/>
  <c r="N606" i="10"/>
  <c r="O604" i="10"/>
  <c r="Q601" i="7"/>
  <c r="M602" i="7"/>
  <c r="O602" i="7"/>
  <c r="S602" i="7" s="1"/>
  <c r="K603" i="7"/>
  <c r="U603" i="7" s="1"/>
  <c r="V603" i="7"/>
  <c r="W603" i="7" s="1"/>
  <c r="R601" i="7"/>
  <c r="P601" i="7"/>
  <c r="N602" i="7"/>
  <c r="T602" i="7"/>
  <c r="L602" i="7"/>
  <c r="I604" i="7"/>
  <c r="J603" i="7"/>
  <c r="K604" i="10" l="1"/>
  <c r="L604" i="10"/>
  <c r="J605" i="10"/>
  <c r="M605" i="10"/>
  <c r="I605" i="10"/>
  <c r="F606" i="10"/>
  <c r="O606" i="10"/>
  <c r="M603" i="7"/>
  <c r="Q602" i="7"/>
  <c r="O603" i="7"/>
  <c r="S603" i="7" s="1"/>
  <c r="K604" i="7"/>
  <c r="M604" i="7" s="1"/>
  <c r="V604" i="7"/>
  <c r="W604" i="7" s="1"/>
  <c r="R602" i="7"/>
  <c r="P602" i="7"/>
  <c r="N603" i="7"/>
  <c r="T603" i="7"/>
  <c r="L603" i="7"/>
  <c r="I605" i="7"/>
  <c r="J604" i="7"/>
  <c r="F607" i="10" l="1"/>
  <c r="L605" i="10"/>
  <c r="K605" i="10"/>
  <c r="J606" i="10"/>
  <c r="M606" i="10"/>
  <c r="I606" i="10"/>
  <c r="N607" i="10"/>
  <c r="N608" i="10" s="1"/>
  <c r="Q603" i="7"/>
  <c r="U604" i="7"/>
  <c r="O604" i="7"/>
  <c r="S604" i="7" s="1"/>
  <c r="K605" i="7"/>
  <c r="O605" i="7" s="1"/>
  <c r="V605" i="7"/>
  <c r="W605" i="7" s="1"/>
  <c r="R603" i="7"/>
  <c r="P603" i="7"/>
  <c r="N604" i="7"/>
  <c r="T604" i="7"/>
  <c r="L604" i="7"/>
  <c r="I606" i="7"/>
  <c r="J605" i="7"/>
  <c r="O607" i="10" l="1"/>
  <c r="M607" i="10"/>
  <c r="I607" i="10"/>
  <c r="J607" i="10"/>
  <c r="L606" i="10"/>
  <c r="K606" i="10"/>
  <c r="O608" i="10"/>
  <c r="F608" i="10"/>
  <c r="Q604" i="7"/>
  <c r="M605" i="7"/>
  <c r="U605" i="7"/>
  <c r="K606" i="7"/>
  <c r="O606" i="7" s="1"/>
  <c r="V606" i="7"/>
  <c r="W606" i="7" s="1"/>
  <c r="S605" i="7"/>
  <c r="Q605" i="7"/>
  <c r="R604" i="7"/>
  <c r="P604" i="7"/>
  <c r="N605" i="7"/>
  <c r="T605" i="7"/>
  <c r="L605" i="7"/>
  <c r="I607" i="7"/>
  <c r="J606" i="7"/>
  <c r="K607" i="10" l="1"/>
  <c r="L607" i="10"/>
  <c r="M608" i="10"/>
  <c r="I608" i="10"/>
  <c r="J608" i="10"/>
  <c r="F609" i="10"/>
  <c r="N609" i="10"/>
  <c r="N610" i="10" s="1"/>
  <c r="M606" i="7"/>
  <c r="U606" i="7"/>
  <c r="K607" i="7"/>
  <c r="U607" i="7" s="1"/>
  <c r="V607" i="7"/>
  <c r="W607" i="7" s="1"/>
  <c r="S606" i="7"/>
  <c r="Q606" i="7"/>
  <c r="R605" i="7"/>
  <c r="P605" i="7"/>
  <c r="N606" i="7"/>
  <c r="T606" i="7"/>
  <c r="L606" i="7"/>
  <c r="I608" i="7"/>
  <c r="J607" i="7"/>
  <c r="J609" i="10" l="1"/>
  <c r="M609" i="10"/>
  <c r="I609" i="10"/>
  <c r="O609" i="10"/>
  <c r="N611" i="10"/>
  <c r="F610" i="10"/>
  <c r="O610" i="10"/>
  <c r="K608" i="10"/>
  <c r="L608" i="10"/>
  <c r="M607" i="7"/>
  <c r="O607" i="7"/>
  <c r="S607" i="7" s="1"/>
  <c r="K608" i="7"/>
  <c r="U608" i="7" s="1"/>
  <c r="V608" i="7"/>
  <c r="W608" i="7" s="1"/>
  <c r="R606" i="7"/>
  <c r="P606" i="7"/>
  <c r="N607" i="7"/>
  <c r="T607" i="7"/>
  <c r="L607" i="7"/>
  <c r="I609" i="7"/>
  <c r="J608" i="7"/>
  <c r="J610" i="10" l="1"/>
  <c r="M610" i="10"/>
  <c r="I610" i="10"/>
  <c r="L609" i="10"/>
  <c r="K609" i="10"/>
  <c r="O611" i="10"/>
  <c r="F611" i="10"/>
  <c r="M608" i="7"/>
  <c r="Q607" i="7"/>
  <c r="O608" i="7"/>
  <c r="S608" i="7" s="1"/>
  <c r="K609" i="7"/>
  <c r="O609" i="7" s="1"/>
  <c r="V609" i="7"/>
  <c r="W609" i="7" s="1"/>
  <c r="R607" i="7"/>
  <c r="P607" i="7"/>
  <c r="N608" i="7"/>
  <c r="T608" i="7"/>
  <c r="L608" i="7"/>
  <c r="I610" i="7"/>
  <c r="J609" i="7"/>
  <c r="L610" i="10" l="1"/>
  <c r="K610" i="10"/>
  <c r="F612" i="10"/>
  <c r="M611" i="10"/>
  <c r="I611" i="10"/>
  <c r="J611" i="10"/>
  <c r="N612" i="10"/>
  <c r="N613" i="10" s="1"/>
  <c r="U609" i="7"/>
  <c r="Q608" i="7"/>
  <c r="M609" i="7"/>
  <c r="K610" i="7"/>
  <c r="O610" i="7" s="1"/>
  <c r="V610" i="7"/>
  <c r="W610" i="7" s="1"/>
  <c r="S609" i="7"/>
  <c r="Q609" i="7"/>
  <c r="R608" i="7"/>
  <c r="P608" i="7"/>
  <c r="N609" i="7"/>
  <c r="T609" i="7"/>
  <c r="L609" i="7"/>
  <c r="I611" i="7"/>
  <c r="J610" i="7"/>
  <c r="M612" i="10" l="1"/>
  <c r="I612" i="10"/>
  <c r="J612" i="10"/>
  <c r="K611" i="10"/>
  <c r="L611" i="10"/>
  <c r="O613" i="10"/>
  <c r="N614" i="10"/>
  <c r="F613" i="10"/>
  <c r="O612" i="10"/>
  <c r="M610" i="7"/>
  <c r="U610" i="7"/>
  <c r="K611" i="7"/>
  <c r="U611" i="7" s="1"/>
  <c r="V611" i="7"/>
  <c r="W611" i="7" s="1"/>
  <c r="S610" i="7"/>
  <c r="Q610" i="7"/>
  <c r="R609" i="7"/>
  <c r="P609" i="7"/>
  <c r="N610" i="7"/>
  <c r="T610" i="7"/>
  <c r="L610" i="7"/>
  <c r="I612" i="7"/>
  <c r="J611" i="7"/>
  <c r="K612" i="10" l="1"/>
  <c r="L612" i="10"/>
  <c r="J613" i="10"/>
  <c r="I613" i="10"/>
  <c r="M613" i="10"/>
  <c r="F614" i="10"/>
  <c r="O614" i="10"/>
  <c r="O611" i="7"/>
  <c r="Q611" i="7" s="1"/>
  <c r="M611" i="7"/>
  <c r="K612" i="7"/>
  <c r="U612" i="7" s="1"/>
  <c r="V612" i="7"/>
  <c r="W612" i="7" s="1"/>
  <c r="R610" i="7"/>
  <c r="P610" i="7"/>
  <c r="N611" i="7"/>
  <c r="T611" i="7"/>
  <c r="L611" i="7"/>
  <c r="I613" i="7"/>
  <c r="J612" i="7"/>
  <c r="J614" i="10" l="1"/>
  <c r="M614" i="10"/>
  <c r="I614" i="10"/>
  <c r="F615" i="10"/>
  <c r="L613" i="10"/>
  <c r="K613" i="10"/>
  <c r="N615" i="10"/>
  <c r="N616" i="10" s="1"/>
  <c r="S611" i="7"/>
  <c r="O612" i="7"/>
  <c r="Q612" i="7" s="1"/>
  <c r="M612" i="7"/>
  <c r="K613" i="7"/>
  <c r="U613" i="7" s="1"/>
  <c r="V613" i="7"/>
  <c r="W613" i="7" s="1"/>
  <c r="R611" i="7"/>
  <c r="P611" i="7"/>
  <c r="N612" i="7"/>
  <c r="T612" i="7"/>
  <c r="L612" i="7"/>
  <c r="I614" i="7"/>
  <c r="J613" i="7"/>
  <c r="O615" i="10" l="1"/>
  <c r="N617" i="10"/>
  <c r="O616" i="10"/>
  <c r="F616" i="10"/>
  <c r="M615" i="10"/>
  <c r="I615" i="10"/>
  <c r="J615" i="10"/>
  <c r="L614" i="10"/>
  <c r="K614" i="10"/>
  <c r="S612" i="7"/>
  <c r="O613" i="7"/>
  <c r="Q613" i="7" s="1"/>
  <c r="M613" i="7"/>
  <c r="K614" i="7"/>
  <c r="U614" i="7" s="1"/>
  <c r="V614" i="7"/>
  <c r="W614" i="7" s="1"/>
  <c r="R612" i="7"/>
  <c r="P612" i="7"/>
  <c r="N613" i="7"/>
  <c r="T613" i="7"/>
  <c r="L613" i="7"/>
  <c r="I615" i="7"/>
  <c r="J614" i="7"/>
  <c r="M616" i="10" l="1"/>
  <c r="I616" i="10"/>
  <c r="J616" i="10"/>
  <c r="O617" i="10"/>
  <c r="F617" i="10"/>
  <c r="K615" i="10"/>
  <c r="L615" i="10"/>
  <c r="N618" i="10"/>
  <c r="S613" i="7"/>
  <c r="M614" i="7"/>
  <c r="O614" i="7"/>
  <c r="S614" i="7" s="1"/>
  <c r="K615" i="7"/>
  <c r="O615" i="7" s="1"/>
  <c r="V615" i="7"/>
  <c r="W615" i="7" s="1"/>
  <c r="R613" i="7"/>
  <c r="P613" i="7"/>
  <c r="N614" i="7"/>
  <c r="T614" i="7"/>
  <c r="L614" i="7"/>
  <c r="I616" i="7"/>
  <c r="J615" i="7"/>
  <c r="F618" i="10" l="1"/>
  <c r="O618" i="10"/>
  <c r="K616" i="10"/>
  <c r="L616" i="10"/>
  <c r="J617" i="10"/>
  <c r="I617" i="10"/>
  <c r="M617" i="10"/>
  <c r="Q614" i="7"/>
  <c r="M615" i="7"/>
  <c r="U615" i="7"/>
  <c r="K616" i="7"/>
  <c r="O616" i="7" s="1"/>
  <c r="V616" i="7"/>
  <c r="W616" i="7" s="1"/>
  <c r="S615" i="7"/>
  <c r="Q615" i="7"/>
  <c r="R614" i="7"/>
  <c r="P614" i="7"/>
  <c r="N615" i="7"/>
  <c r="T615" i="7"/>
  <c r="L615" i="7"/>
  <c r="I617" i="7"/>
  <c r="J616" i="7"/>
  <c r="J618" i="10" l="1"/>
  <c r="M618" i="10"/>
  <c r="I618" i="10"/>
  <c r="L617" i="10"/>
  <c r="K617" i="10"/>
  <c r="F619" i="10"/>
  <c r="N619" i="10"/>
  <c r="N620" i="10" s="1"/>
  <c r="M616" i="7"/>
  <c r="U616" i="7"/>
  <c r="K617" i="7"/>
  <c r="M617" i="7" s="1"/>
  <c r="V617" i="7"/>
  <c r="W617" i="7" s="1"/>
  <c r="S616" i="7"/>
  <c r="Q616" i="7"/>
  <c r="R615" i="7"/>
  <c r="P615" i="7"/>
  <c r="N616" i="7"/>
  <c r="T616" i="7"/>
  <c r="L616" i="7"/>
  <c r="I618" i="7"/>
  <c r="J617" i="7"/>
  <c r="M619" i="10" l="1"/>
  <c r="I619" i="10"/>
  <c r="J619" i="10"/>
  <c r="O619" i="10"/>
  <c r="O620" i="10"/>
  <c r="F620" i="10"/>
  <c r="N621" i="10"/>
  <c r="L618" i="10"/>
  <c r="K618" i="10"/>
  <c r="U617" i="7"/>
  <c r="O617" i="7"/>
  <c r="S617" i="7" s="1"/>
  <c r="K618" i="7"/>
  <c r="O618" i="7" s="1"/>
  <c r="V618" i="7"/>
  <c r="W618" i="7" s="1"/>
  <c r="R616" i="7"/>
  <c r="P616" i="7"/>
  <c r="N617" i="7"/>
  <c r="T617" i="7"/>
  <c r="L617" i="7"/>
  <c r="I619" i="7"/>
  <c r="J618" i="7"/>
  <c r="M620" i="10" l="1"/>
  <c r="I620" i="10"/>
  <c r="J620" i="10"/>
  <c r="K619" i="10"/>
  <c r="L619" i="10"/>
  <c r="O621" i="10"/>
  <c r="F621" i="10"/>
  <c r="Q617" i="7"/>
  <c r="U618" i="7"/>
  <c r="M618" i="7"/>
  <c r="K619" i="7"/>
  <c r="O619" i="7" s="1"/>
  <c r="V619" i="7"/>
  <c r="W619" i="7" s="1"/>
  <c r="S618" i="7"/>
  <c r="Q618" i="7"/>
  <c r="R617" i="7"/>
  <c r="P617" i="7"/>
  <c r="N618" i="7"/>
  <c r="T618" i="7"/>
  <c r="L618" i="7"/>
  <c r="M619" i="7"/>
  <c r="I620" i="7"/>
  <c r="J619" i="7"/>
  <c r="J621" i="10" l="1"/>
  <c r="M621" i="10"/>
  <c r="I621" i="10"/>
  <c r="F622" i="10"/>
  <c r="K620" i="10"/>
  <c r="L620" i="10"/>
  <c r="N622" i="10"/>
  <c r="N623" i="10" s="1"/>
  <c r="U619" i="7"/>
  <c r="K620" i="7"/>
  <c r="U620" i="7" s="1"/>
  <c r="V620" i="7"/>
  <c r="W620" i="7" s="1"/>
  <c r="S619" i="7"/>
  <c r="Q619" i="7"/>
  <c r="R618" i="7"/>
  <c r="P618" i="7"/>
  <c r="N619" i="7"/>
  <c r="T619" i="7"/>
  <c r="L619" i="7"/>
  <c r="I621" i="7"/>
  <c r="J620" i="7"/>
  <c r="O622" i="10" l="1"/>
  <c r="J622" i="10"/>
  <c r="M622" i="10"/>
  <c r="I622" i="10"/>
  <c r="N624" i="10"/>
  <c r="O623" i="10"/>
  <c r="F623" i="10"/>
  <c r="L621" i="10"/>
  <c r="K621" i="10"/>
  <c r="O620" i="7"/>
  <c r="Q620" i="7" s="1"/>
  <c r="M620" i="7"/>
  <c r="K621" i="7"/>
  <c r="O621" i="7" s="1"/>
  <c r="V621" i="7"/>
  <c r="W621" i="7" s="1"/>
  <c r="R619" i="7"/>
  <c r="P619" i="7"/>
  <c r="N620" i="7"/>
  <c r="T620" i="7"/>
  <c r="L620" i="7"/>
  <c r="I622" i="7"/>
  <c r="J621" i="7"/>
  <c r="M623" i="10" l="1"/>
  <c r="I623" i="10"/>
  <c r="J623" i="10"/>
  <c r="O624" i="10"/>
  <c r="N625" i="10"/>
  <c r="F624" i="10"/>
  <c r="L622" i="10"/>
  <c r="K622" i="10"/>
  <c r="S620" i="7"/>
  <c r="U621" i="7"/>
  <c r="M621" i="7"/>
  <c r="K622" i="7"/>
  <c r="O622" i="7" s="1"/>
  <c r="V622" i="7"/>
  <c r="W622" i="7" s="1"/>
  <c r="S621" i="7"/>
  <c r="Q621" i="7"/>
  <c r="R620" i="7"/>
  <c r="P620" i="7"/>
  <c r="N621" i="7"/>
  <c r="T621" i="7"/>
  <c r="L621" i="7"/>
  <c r="I623" i="7"/>
  <c r="J622" i="7"/>
  <c r="M624" i="10" l="1"/>
  <c r="I624" i="10"/>
  <c r="J624" i="10"/>
  <c r="O625" i="10"/>
  <c r="F625" i="10"/>
  <c r="K623" i="10"/>
  <c r="L623" i="10"/>
  <c r="M622" i="7"/>
  <c r="U622" i="7"/>
  <c r="K623" i="7"/>
  <c r="O623" i="7" s="1"/>
  <c r="V623" i="7"/>
  <c r="W623" i="7" s="1"/>
  <c r="S622" i="7"/>
  <c r="Q622" i="7"/>
  <c r="R621" i="7"/>
  <c r="P621" i="7"/>
  <c r="N622" i="7"/>
  <c r="T622" i="7"/>
  <c r="L622" i="7"/>
  <c r="I624" i="7"/>
  <c r="J623" i="7"/>
  <c r="F626" i="10" l="1"/>
  <c r="J625" i="10"/>
  <c r="M625" i="10"/>
  <c r="I625" i="10"/>
  <c r="K624" i="10"/>
  <c r="L624" i="10"/>
  <c r="N626" i="10"/>
  <c r="N627" i="10" s="1"/>
  <c r="U623" i="7"/>
  <c r="M623" i="7"/>
  <c r="K624" i="7"/>
  <c r="O624" i="7" s="1"/>
  <c r="V624" i="7"/>
  <c r="W624" i="7" s="1"/>
  <c r="S623" i="7"/>
  <c r="Q623" i="7"/>
  <c r="R622" i="7"/>
  <c r="P622" i="7"/>
  <c r="N623" i="7"/>
  <c r="T623" i="7"/>
  <c r="L623" i="7"/>
  <c r="I625" i="7"/>
  <c r="J624" i="7"/>
  <c r="J626" i="10" l="1"/>
  <c r="M626" i="10"/>
  <c r="I626" i="10"/>
  <c r="L625" i="10"/>
  <c r="K625" i="10"/>
  <c r="O627" i="10"/>
  <c r="F627" i="10"/>
  <c r="O626" i="10"/>
  <c r="M624" i="7"/>
  <c r="U624" i="7"/>
  <c r="K625" i="7"/>
  <c r="U625" i="7" s="1"/>
  <c r="V625" i="7"/>
  <c r="W625" i="7" s="1"/>
  <c r="S624" i="7"/>
  <c r="Q624" i="7"/>
  <c r="R623" i="7"/>
  <c r="P623" i="7"/>
  <c r="N624" i="7"/>
  <c r="T624" i="7"/>
  <c r="L624" i="7"/>
  <c r="I626" i="7"/>
  <c r="J625" i="7"/>
  <c r="F628" i="10" l="1"/>
  <c r="M627" i="10"/>
  <c r="I627" i="10"/>
  <c r="J627" i="10"/>
  <c r="N628" i="10"/>
  <c r="L626" i="10"/>
  <c r="K626" i="10"/>
  <c r="M625" i="7"/>
  <c r="O625" i="7"/>
  <c r="S625" i="7" s="1"/>
  <c r="K626" i="7"/>
  <c r="O626" i="7" s="1"/>
  <c r="V626" i="7"/>
  <c r="W626" i="7" s="1"/>
  <c r="R624" i="7"/>
  <c r="P624" i="7"/>
  <c r="N625" i="7"/>
  <c r="T625" i="7"/>
  <c r="L625" i="7"/>
  <c r="I627" i="7"/>
  <c r="J626" i="7"/>
  <c r="K627" i="10" l="1"/>
  <c r="L627" i="10"/>
  <c r="N629" i="10"/>
  <c r="O629" i="10" s="1"/>
  <c r="O628" i="10"/>
  <c r="M628" i="10"/>
  <c r="I628" i="10"/>
  <c r="J628" i="10"/>
  <c r="F629" i="10"/>
  <c r="M626" i="7"/>
  <c r="Q625" i="7"/>
  <c r="U626" i="7"/>
  <c r="K627" i="7"/>
  <c r="M627" i="7" s="1"/>
  <c r="V627" i="7"/>
  <c r="W627" i="7" s="1"/>
  <c r="S626" i="7"/>
  <c r="Q626" i="7"/>
  <c r="R625" i="7"/>
  <c r="P625" i="7"/>
  <c r="N626" i="7"/>
  <c r="T626" i="7"/>
  <c r="L626" i="7"/>
  <c r="I628" i="7"/>
  <c r="J627" i="7"/>
  <c r="F630" i="10" l="1"/>
  <c r="J629" i="10"/>
  <c r="I629" i="10"/>
  <c r="M629" i="10"/>
  <c r="K628" i="10"/>
  <c r="L628" i="10"/>
  <c r="N630" i="10"/>
  <c r="N631" i="10" s="1"/>
  <c r="O627" i="7"/>
  <c r="Q627" i="7" s="1"/>
  <c r="U627" i="7"/>
  <c r="K628" i="7"/>
  <c r="M628" i="7" s="1"/>
  <c r="V628" i="7"/>
  <c r="W628" i="7" s="1"/>
  <c r="R626" i="7"/>
  <c r="P626" i="7"/>
  <c r="N627" i="7"/>
  <c r="T627" i="7"/>
  <c r="L627" i="7"/>
  <c r="I629" i="7"/>
  <c r="J628" i="7"/>
  <c r="L629" i="10" l="1"/>
  <c r="K629" i="10"/>
  <c r="J630" i="10"/>
  <c r="M630" i="10"/>
  <c r="I630" i="10"/>
  <c r="O631" i="10"/>
  <c r="F631" i="10"/>
  <c r="N632" i="10"/>
  <c r="O630" i="10"/>
  <c r="S627" i="7"/>
  <c r="U628" i="7"/>
  <c r="O628" i="7"/>
  <c r="S628" i="7" s="1"/>
  <c r="K629" i="7"/>
  <c r="U629" i="7" s="1"/>
  <c r="V629" i="7"/>
  <c r="W629" i="7" s="1"/>
  <c r="R627" i="7"/>
  <c r="P627" i="7"/>
  <c r="N628" i="7"/>
  <c r="T628" i="7"/>
  <c r="L628" i="7"/>
  <c r="I630" i="7"/>
  <c r="J629" i="7"/>
  <c r="L630" i="10" l="1"/>
  <c r="K630" i="10"/>
  <c r="O632" i="10"/>
  <c r="F632" i="10"/>
  <c r="M631" i="10"/>
  <c r="I631" i="10"/>
  <c r="J631" i="10"/>
  <c r="Q628" i="7"/>
  <c r="M629" i="7"/>
  <c r="O629" i="7"/>
  <c r="S629" i="7" s="1"/>
  <c r="K630" i="7"/>
  <c r="U630" i="7" s="1"/>
  <c r="V630" i="7"/>
  <c r="W630" i="7" s="1"/>
  <c r="R628" i="7"/>
  <c r="P628" i="7"/>
  <c r="N629" i="7"/>
  <c r="T629" i="7"/>
  <c r="L629" i="7"/>
  <c r="I631" i="7"/>
  <c r="J630" i="7"/>
  <c r="F633" i="10" l="1"/>
  <c r="N633" i="10"/>
  <c r="N634" i="10" s="1"/>
  <c r="K631" i="10"/>
  <c r="L631" i="10"/>
  <c r="M632" i="10"/>
  <c r="I632" i="10"/>
  <c r="J632" i="10"/>
  <c r="O630" i="7"/>
  <c r="Q630" i="7" s="1"/>
  <c r="M630" i="7"/>
  <c r="Q629" i="7"/>
  <c r="K631" i="7"/>
  <c r="U631" i="7" s="1"/>
  <c r="V631" i="7"/>
  <c r="W631" i="7" s="1"/>
  <c r="R629" i="7"/>
  <c r="P629" i="7"/>
  <c r="N630" i="7"/>
  <c r="T630" i="7"/>
  <c r="L630" i="7"/>
  <c r="I632" i="7"/>
  <c r="J631" i="7"/>
  <c r="J633" i="10" l="1"/>
  <c r="I633" i="10"/>
  <c r="M633" i="10"/>
  <c r="N635" i="10"/>
  <c r="F634" i="10"/>
  <c r="O634" i="10"/>
  <c r="K632" i="10"/>
  <c r="L632" i="10"/>
  <c r="O633" i="10"/>
  <c r="S630" i="7"/>
  <c r="O631" i="7"/>
  <c r="Q631" i="7" s="1"/>
  <c r="M631" i="7"/>
  <c r="K632" i="7"/>
  <c r="U632" i="7" s="1"/>
  <c r="V632" i="7"/>
  <c r="W632" i="7" s="1"/>
  <c r="R630" i="7"/>
  <c r="P630" i="7"/>
  <c r="N631" i="7"/>
  <c r="T631" i="7"/>
  <c r="L631" i="7"/>
  <c r="I633" i="7"/>
  <c r="J632" i="7"/>
  <c r="J634" i="10" l="1"/>
  <c r="M634" i="10"/>
  <c r="I634" i="10"/>
  <c r="O635" i="10"/>
  <c r="F635" i="10"/>
  <c r="L633" i="10"/>
  <c r="K633" i="10"/>
  <c r="S631" i="7"/>
  <c r="O632" i="7"/>
  <c r="S632" i="7" s="1"/>
  <c r="M632" i="7"/>
  <c r="K633" i="7"/>
  <c r="O633" i="7" s="1"/>
  <c r="V633" i="7"/>
  <c r="W633" i="7" s="1"/>
  <c r="R631" i="7"/>
  <c r="P631" i="7"/>
  <c r="N632" i="7"/>
  <c r="T632" i="7"/>
  <c r="L632" i="7"/>
  <c r="I634" i="7"/>
  <c r="J633" i="7"/>
  <c r="F636" i="10" l="1"/>
  <c r="M635" i="10"/>
  <c r="I635" i="10"/>
  <c r="J635" i="10"/>
  <c r="L634" i="10"/>
  <c r="K634" i="10"/>
  <c r="N636" i="10"/>
  <c r="N637" i="10" s="1"/>
  <c r="Q632" i="7"/>
  <c r="M633" i="7"/>
  <c r="U633" i="7"/>
  <c r="K634" i="7"/>
  <c r="O634" i="7" s="1"/>
  <c r="V634" i="7"/>
  <c r="W634" i="7" s="1"/>
  <c r="S633" i="7"/>
  <c r="Q633" i="7"/>
  <c r="R632" i="7"/>
  <c r="P632" i="7"/>
  <c r="N633" i="7"/>
  <c r="T633" i="7"/>
  <c r="L633" i="7"/>
  <c r="I635" i="7"/>
  <c r="J634" i="7"/>
  <c r="M636" i="10" l="1"/>
  <c r="I636" i="10"/>
  <c r="J636" i="10"/>
  <c r="K635" i="10"/>
  <c r="L635" i="10"/>
  <c r="O637" i="10"/>
  <c r="F637" i="10"/>
  <c r="N638" i="10"/>
  <c r="O636" i="10"/>
  <c r="M634" i="7"/>
  <c r="U634" i="7"/>
  <c r="K635" i="7"/>
  <c r="O635" i="7" s="1"/>
  <c r="V635" i="7"/>
  <c r="W635" i="7" s="1"/>
  <c r="S634" i="7"/>
  <c r="Q634" i="7"/>
  <c r="R633" i="7"/>
  <c r="P633" i="7"/>
  <c r="N634" i="7"/>
  <c r="T634" i="7"/>
  <c r="L634" i="7"/>
  <c r="I636" i="7"/>
  <c r="J635" i="7"/>
  <c r="F638" i="10" l="1"/>
  <c r="O638" i="10"/>
  <c r="K636" i="10"/>
  <c r="L636" i="10"/>
  <c r="J637" i="10"/>
  <c r="M637" i="10"/>
  <c r="I637" i="10"/>
  <c r="U635" i="7"/>
  <c r="M635" i="7"/>
  <c r="K636" i="7"/>
  <c r="O636" i="7" s="1"/>
  <c r="V636" i="7"/>
  <c r="W636" i="7" s="1"/>
  <c r="S635" i="7"/>
  <c r="Q635" i="7"/>
  <c r="R634" i="7"/>
  <c r="P634" i="7"/>
  <c r="N635" i="7"/>
  <c r="T635" i="7"/>
  <c r="L635" i="7"/>
  <c r="I637" i="7"/>
  <c r="J636" i="7"/>
  <c r="F639" i="10" l="1"/>
  <c r="L637" i="10"/>
  <c r="K637" i="10"/>
  <c r="J638" i="10"/>
  <c r="M638" i="10"/>
  <c r="I638" i="10"/>
  <c r="N639" i="10"/>
  <c r="N640" i="10" s="1"/>
  <c r="U636" i="7"/>
  <c r="M636" i="7"/>
  <c r="K637" i="7"/>
  <c r="M637" i="7" s="1"/>
  <c r="V637" i="7"/>
  <c r="W637" i="7" s="1"/>
  <c r="S636" i="7"/>
  <c r="Q636" i="7"/>
  <c r="R635" i="7"/>
  <c r="P635" i="7"/>
  <c r="N636" i="7"/>
  <c r="T636" i="7"/>
  <c r="L636" i="7"/>
  <c r="I638" i="7"/>
  <c r="J637" i="7"/>
  <c r="O639" i="10" l="1"/>
  <c r="N641" i="10"/>
  <c r="M639" i="10"/>
  <c r="I639" i="10"/>
  <c r="J639" i="10"/>
  <c r="L638" i="10"/>
  <c r="K638" i="10"/>
  <c r="O640" i="10"/>
  <c r="F640" i="10"/>
  <c r="U637" i="7"/>
  <c r="O637" i="7"/>
  <c r="S637" i="7" s="1"/>
  <c r="K638" i="7"/>
  <c r="O638" i="7" s="1"/>
  <c r="V638" i="7"/>
  <c r="W638" i="7" s="1"/>
  <c r="R636" i="7"/>
  <c r="P636" i="7"/>
  <c r="N637" i="7"/>
  <c r="T637" i="7"/>
  <c r="L637" i="7"/>
  <c r="I639" i="7"/>
  <c r="J638" i="7"/>
  <c r="K639" i="10" l="1"/>
  <c r="L639" i="10"/>
  <c r="M640" i="10"/>
  <c r="I640" i="10"/>
  <c r="J640" i="10"/>
  <c r="O641" i="10"/>
  <c r="F641" i="10"/>
  <c r="M638" i="7"/>
  <c r="Q637" i="7"/>
  <c r="U638" i="7"/>
  <c r="K639" i="7"/>
  <c r="O639" i="7" s="1"/>
  <c r="V639" i="7"/>
  <c r="W639" i="7" s="1"/>
  <c r="S638" i="7"/>
  <c r="Q638" i="7"/>
  <c r="R637" i="7"/>
  <c r="P637" i="7"/>
  <c r="N638" i="7"/>
  <c r="T638" i="7"/>
  <c r="L638" i="7"/>
  <c r="I640" i="7"/>
  <c r="J639" i="7"/>
  <c r="F642" i="10" l="1"/>
  <c r="J641" i="10"/>
  <c r="M641" i="10"/>
  <c r="I641" i="10"/>
  <c r="K640" i="10"/>
  <c r="L640" i="10"/>
  <c r="N642" i="10"/>
  <c r="N643" i="10" s="1"/>
  <c r="M639" i="7"/>
  <c r="U639" i="7"/>
  <c r="K640" i="7"/>
  <c r="O640" i="7" s="1"/>
  <c r="V640" i="7"/>
  <c r="W640" i="7" s="1"/>
  <c r="S639" i="7"/>
  <c r="Q639" i="7"/>
  <c r="R638" i="7"/>
  <c r="P638" i="7"/>
  <c r="N639" i="7"/>
  <c r="T639" i="7"/>
  <c r="L639" i="7"/>
  <c r="I641" i="7"/>
  <c r="J640" i="7"/>
  <c r="O642" i="10" l="1"/>
  <c r="J642" i="10"/>
  <c r="M642" i="10"/>
  <c r="I642" i="10"/>
  <c r="O643" i="10"/>
  <c r="F643" i="10"/>
  <c r="L641" i="10"/>
  <c r="K641" i="10"/>
  <c r="U640" i="7"/>
  <c r="M640" i="7"/>
  <c r="K641" i="7"/>
  <c r="U641" i="7" s="1"/>
  <c r="V641" i="7"/>
  <c r="W641" i="7" s="1"/>
  <c r="S640" i="7"/>
  <c r="Q640" i="7"/>
  <c r="R639" i="7"/>
  <c r="P639" i="7"/>
  <c r="N640" i="7"/>
  <c r="T640" i="7"/>
  <c r="L640" i="7"/>
  <c r="I642" i="7"/>
  <c r="J641" i="7"/>
  <c r="F644" i="10" l="1"/>
  <c r="L642" i="10"/>
  <c r="K642" i="10"/>
  <c r="M643" i="10"/>
  <c r="I643" i="10"/>
  <c r="J643" i="10"/>
  <c r="N644" i="10"/>
  <c r="N645" i="10" s="1"/>
  <c r="M641" i="7"/>
  <c r="O641" i="7"/>
  <c r="S641" i="7" s="1"/>
  <c r="K642" i="7"/>
  <c r="O642" i="7" s="1"/>
  <c r="V642" i="7"/>
  <c r="W642" i="7" s="1"/>
  <c r="R640" i="7"/>
  <c r="P640" i="7"/>
  <c r="N641" i="7"/>
  <c r="T641" i="7"/>
  <c r="L641" i="7"/>
  <c r="I643" i="7"/>
  <c r="J642" i="7"/>
  <c r="K643" i="10" l="1"/>
  <c r="L643" i="10"/>
  <c r="O644" i="10"/>
  <c r="M644" i="10"/>
  <c r="I644" i="10"/>
  <c r="J644" i="10"/>
  <c r="F645" i="10"/>
  <c r="O645" i="10"/>
  <c r="Q641" i="7"/>
  <c r="U642" i="7"/>
  <c r="M642" i="7"/>
  <c r="K643" i="7"/>
  <c r="U643" i="7" s="1"/>
  <c r="V643" i="7"/>
  <c r="W643" i="7" s="1"/>
  <c r="S642" i="7"/>
  <c r="Q642" i="7"/>
  <c r="R641" i="7"/>
  <c r="P641" i="7"/>
  <c r="N642" i="7"/>
  <c r="T642" i="7"/>
  <c r="L642" i="7"/>
  <c r="I644" i="7"/>
  <c r="J643" i="7"/>
  <c r="K644" i="10" l="1"/>
  <c r="L644" i="10"/>
  <c r="M645" i="10"/>
  <c r="J645" i="10"/>
  <c r="I645" i="10"/>
  <c r="F646" i="10"/>
  <c r="N646" i="10"/>
  <c r="N647" i="10" s="1"/>
  <c r="M643" i="7"/>
  <c r="O643" i="7"/>
  <c r="S643" i="7" s="1"/>
  <c r="K644" i="7"/>
  <c r="O644" i="7" s="1"/>
  <c r="V644" i="7"/>
  <c r="W644" i="7" s="1"/>
  <c r="R642" i="7"/>
  <c r="P642" i="7"/>
  <c r="N643" i="7"/>
  <c r="T643" i="7"/>
  <c r="L643" i="7"/>
  <c r="I645" i="7"/>
  <c r="J644" i="7"/>
  <c r="O647" i="10" l="1"/>
  <c r="F647" i="10"/>
  <c r="L645" i="10"/>
  <c r="K645" i="10"/>
  <c r="M646" i="10"/>
  <c r="I646" i="10"/>
  <c r="J646" i="10"/>
  <c r="N648" i="10"/>
  <c r="O646" i="10"/>
  <c r="M644" i="7"/>
  <c r="Q643" i="7"/>
  <c r="U644" i="7"/>
  <c r="K645" i="7"/>
  <c r="U645" i="7" s="1"/>
  <c r="V645" i="7"/>
  <c r="W645" i="7" s="1"/>
  <c r="S644" i="7"/>
  <c r="Q644" i="7"/>
  <c r="R643" i="7"/>
  <c r="P643" i="7"/>
  <c r="N644" i="7"/>
  <c r="T644" i="7"/>
  <c r="L644" i="7"/>
  <c r="M645" i="7"/>
  <c r="I646" i="7"/>
  <c r="J645" i="7"/>
  <c r="J647" i="10" l="1"/>
  <c r="M647" i="10"/>
  <c r="I647" i="10"/>
  <c r="N649" i="10"/>
  <c r="F648" i="10"/>
  <c r="O648" i="10"/>
  <c r="K646" i="10"/>
  <c r="L646" i="10"/>
  <c r="O645" i="7"/>
  <c r="S645" i="7" s="1"/>
  <c r="K646" i="7"/>
  <c r="O646" i="7" s="1"/>
  <c r="V646" i="7"/>
  <c r="W646" i="7" s="1"/>
  <c r="R644" i="7"/>
  <c r="P644" i="7"/>
  <c r="U646" i="7"/>
  <c r="N645" i="7"/>
  <c r="T645" i="7"/>
  <c r="L645" i="7"/>
  <c r="I647" i="7"/>
  <c r="J646" i="7"/>
  <c r="J648" i="10" l="1"/>
  <c r="M648" i="10"/>
  <c r="I648" i="10"/>
  <c r="O649" i="10"/>
  <c r="F649" i="10"/>
  <c r="L647" i="10"/>
  <c r="K647" i="10"/>
  <c r="M646" i="7"/>
  <c r="Q645" i="7"/>
  <c r="K647" i="7"/>
  <c r="U647" i="7" s="1"/>
  <c r="V647" i="7"/>
  <c r="W647" i="7" s="1"/>
  <c r="S646" i="7"/>
  <c r="Q646" i="7"/>
  <c r="R645" i="7"/>
  <c r="P645" i="7"/>
  <c r="N646" i="7"/>
  <c r="T646" i="7"/>
  <c r="L646" i="7"/>
  <c r="I648" i="7"/>
  <c r="J647" i="7"/>
  <c r="F650" i="10" l="1"/>
  <c r="L648" i="10"/>
  <c r="K648" i="10"/>
  <c r="M649" i="10"/>
  <c r="I649" i="10"/>
  <c r="J649" i="10"/>
  <c r="N650" i="10"/>
  <c r="N651" i="10" s="1"/>
  <c r="M647" i="7"/>
  <c r="O647" i="7"/>
  <c r="S647" i="7" s="1"/>
  <c r="K648" i="7"/>
  <c r="U648" i="7" s="1"/>
  <c r="V648" i="7"/>
  <c r="W648" i="7" s="1"/>
  <c r="R646" i="7"/>
  <c r="P646" i="7"/>
  <c r="N647" i="7"/>
  <c r="T647" i="7"/>
  <c r="L647" i="7"/>
  <c r="I649" i="7"/>
  <c r="J648" i="7"/>
  <c r="K649" i="10" l="1"/>
  <c r="L649" i="10"/>
  <c r="M650" i="10"/>
  <c r="I650" i="10"/>
  <c r="J650" i="10"/>
  <c r="O650" i="10"/>
  <c r="O651" i="10"/>
  <c r="F651" i="10"/>
  <c r="O648" i="7"/>
  <c r="S648" i="7" s="1"/>
  <c r="M648" i="7"/>
  <c r="Q647" i="7"/>
  <c r="K649" i="7"/>
  <c r="U649" i="7" s="1"/>
  <c r="V649" i="7"/>
  <c r="W649" i="7" s="1"/>
  <c r="R647" i="7"/>
  <c r="P647" i="7"/>
  <c r="N648" i="7"/>
  <c r="T648" i="7"/>
  <c r="L648" i="7"/>
  <c r="I650" i="7"/>
  <c r="J649" i="7"/>
  <c r="F652" i="10" l="1"/>
  <c r="K650" i="10"/>
  <c r="L650" i="10"/>
  <c r="J651" i="10"/>
  <c r="M651" i="10"/>
  <c r="I651" i="10"/>
  <c r="N652" i="10"/>
  <c r="N653" i="10" s="1"/>
  <c r="Q648" i="7"/>
  <c r="O649" i="7"/>
  <c r="Q649" i="7" s="1"/>
  <c r="M649" i="7"/>
  <c r="K650" i="7"/>
  <c r="O650" i="7" s="1"/>
  <c r="V650" i="7"/>
  <c r="W650" i="7" s="1"/>
  <c r="S649" i="7"/>
  <c r="R648" i="7"/>
  <c r="P648" i="7"/>
  <c r="N649" i="7"/>
  <c r="T649" i="7"/>
  <c r="L649" i="7"/>
  <c r="I651" i="7"/>
  <c r="J650" i="7"/>
  <c r="L651" i="10" l="1"/>
  <c r="K651" i="10"/>
  <c r="O652" i="10"/>
  <c r="J652" i="10"/>
  <c r="M652" i="10"/>
  <c r="I652" i="10"/>
  <c r="F653" i="10"/>
  <c r="O653" i="10"/>
  <c r="N654" i="10"/>
  <c r="M650" i="7"/>
  <c r="U650" i="7"/>
  <c r="K651" i="7"/>
  <c r="O651" i="7" s="1"/>
  <c r="V651" i="7"/>
  <c r="W651" i="7" s="1"/>
  <c r="S650" i="7"/>
  <c r="Q650" i="7"/>
  <c r="R649" i="7"/>
  <c r="P649" i="7"/>
  <c r="N650" i="7"/>
  <c r="T650" i="7"/>
  <c r="L650" i="7"/>
  <c r="I652" i="7"/>
  <c r="J651" i="7"/>
  <c r="O654" i="10" l="1"/>
  <c r="F654" i="10"/>
  <c r="M653" i="10"/>
  <c r="I653" i="10"/>
  <c r="J653" i="10"/>
  <c r="L652" i="10"/>
  <c r="K652" i="10"/>
  <c r="M651" i="7"/>
  <c r="U651" i="7"/>
  <c r="K652" i="7"/>
  <c r="M652" i="7" s="1"/>
  <c r="V652" i="7"/>
  <c r="W652" i="7" s="1"/>
  <c r="S651" i="7"/>
  <c r="Q651" i="7"/>
  <c r="R650" i="7"/>
  <c r="P650" i="7"/>
  <c r="N651" i="7"/>
  <c r="T651" i="7"/>
  <c r="L651" i="7"/>
  <c r="I653" i="7"/>
  <c r="J652" i="7"/>
  <c r="K653" i="10" l="1"/>
  <c r="L653" i="10"/>
  <c r="F655" i="10"/>
  <c r="M654" i="10"/>
  <c r="I654" i="10"/>
  <c r="J654" i="10"/>
  <c r="N655" i="10"/>
  <c r="N656" i="10" s="1"/>
  <c r="U652" i="7"/>
  <c r="O652" i="7"/>
  <c r="S652" i="7" s="1"/>
  <c r="K653" i="7"/>
  <c r="O653" i="7" s="1"/>
  <c r="V653" i="7"/>
  <c r="W653" i="7" s="1"/>
  <c r="R651" i="7"/>
  <c r="P651" i="7"/>
  <c r="N652" i="7"/>
  <c r="T652" i="7"/>
  <c r="L652" i="7"/>
  <c r="M653" i="7"/>
  <c r="I654" i="7"/>
  <c r="J653" i="7"/>
  <c r="O655" i="10" l="1"/>
  <c r="K654" i="10"/>
  <c r="L654" i="10"/>
  <c r="J655" i="10"/>
  <c r="M655" i="10"/>
  <c r="I655" i="10"/>
  <c r="F656" i="10"/>
  <c r="O656" i="10"/>
  <c r="Q652" i="7"/>
  <c r="U653" i="7"/>
  <c r="K654" i="7"/>
  <c r="U654" i="7" s="1"/>
  <c r="V654" i="7"/>
  <c r="W654" i="7" s="1"/>
  <c r="S653" i="7"/>
  <c r="Q653" i="7"/>
  <c r="R652" i="7"/>
  <c r="P652" i="7"/>
  <c r="N653" i="7"/>
  <c r="T653" i="7"/>
  <c r="L653" i="7"/>
  <c r="I655" i="7"/>
  <c r="J654" i="7"/>
  <c r="J656" i="10" l="1"/>
  <c r="I656" i="10"/>
  <c r="M656" i="10"/>
  <c r="L655" i="10"/>
  <c r="K655" i="10"/>
  <c r="F657" i="10"/>
  <c r="N657" i="10"/>
  <c r="N658" i="10" s="1"/>
  <c r="M654" i="7"/>
  <c r="O654" i="7"/>
  <c r="Q654" i="7" s="1"/>
  <c r="K655" i="7"/>
  <c r="U655" i="7" s="1"/>
  <c r="V655" i="7"/>
  <c r="W655" i="7" s="1"/>
  <c r="R653" i="7"/>
  <c r="P653" i="7"/>
  <c r="N654" i="7"/>
  <c r="T654" i="7"/>
  <c r="L654" i="7"/>
  <c r="I656" i="7"/>
  <c r="J655" i="7"/>
  <c r="O658" i="10" l="1"/>
  <c r="F658" i="10"/>
  <c r="O657" i="10"/>
  <c r="M657" i="10"/>
  <c r="I657" i="10"/>
  <c r="J657" i="10"/>
  <c r="L656" i="10"/>
  <c r="K656" i="10"/>
  <c r="O655" i="7"/>
  <c r="S655" i="7" s="1"/>
  <c r="S654" i="7"/>
  <c r="M655" i="7"/>
  <c r="K656" i="7"/>
  <c r="O656" i="7" s="1"/>
  <c r="V656" i="7"/>
  <c r="W656" i="7" s="1"/>
  <c r="R654" i="7"/>
  <c r="P654" i="7"/>
  <c r="N655" i="7"/>
  <c r="T655" i="7"/>
  <c r="L655" i="7"/>
  <c r="I657" i="7"/>
  <c r="J656" i="7"/>
  <c r="F659" i="10" l="1"/>
  <c r="N659" i="10"/>
  <c r="K657" i="10"/>
  <c r="L657" i="10"/>
  <c r="M658" i="10"/>
  <c r="I658" i="10"/>
  <c r="J658" i="10"/>
  <c r="M656" i="7"/>
  <c r="Q655" i="7"/>
  <c r="U656" i="7"/>
  <c r="K657" i="7"/>
  <c r="U657" i="7" s="1"/>
  <c r="V657" i="7"/>
  <c r="W657" i="7" s="1"/>
  <c r="S656" i="7"/>
  <c r="Q656" i="7"/>
  <c r="R655" i="7"/>
  <c r="P655" i="7"/>
  <c r="N656" i="7"/>
  <c r="T656" i="7"/>
  <c r="L656" i="7"/>
  <c r="I658" i="7"/>
  <c r="J657" i="7"/>
  <c r="K658" i="10" l="1"/>
  <c r="L658" i="10"/>
  <c r="J659" i="10"/>
  <c r="M659" i="10"/>
  <c r="I659" i="10"/>
  <c r="F660" i="10"/>
  <c r="N660" i="10"/>
  <c r="N661" i="10" s="1"/>
  <c r="O659" i="10"/>
  <c r="O657" i="7"/>
  <c r="Q657" i="7" s="1"/>
  <c r="M657" i="7"/>
  <c r="K658" i="7"/>
  <c r="O658" i="7" s="1"/>
  <c r="V658" i="7"/>
  <c r="W658" i="7" s="1"/>
  <c r="R656" i="7"/>
  <c r="P656" i="7"/>
  <c r="N657" i="7"/>
  <c r="T657" i="7"/>
  <c r="L657" i="7"/>
  <c r="I659" i="7"/>
  <c r="J658" i="7"/>
  <c r="O660" i="10" l="1"/>
  <c r="J660" i="10"/>
  <c r="M660" i="10"/>
  <c r="I660" i="10"/>
  <c r="L659" i="10"/>
  <c r="K659" i="10"/>
  <c r="F661" i="10"/>
  <c r="O661" i="10"/>
  <c r="S657" i="7"/>
  <c r="U658" i="7"/>
  <c r="M658" i="7"/>
  <c r="K659" i="7"/>
  <c r="O659" i="7" s="1"/>
  <c r="V659" i="7"/>
  <c r="W659" i="7" s="1"/>
  <c r="S658" i="7"/>
  <c r="Q658" i="7"/>
  <c r="R657" i="7"/>
  <c r="P657" i="7"/>
  <c r="N658" i="7"/>
  <c r="T658" i="7"/>
  <c r="L658" i="7"/>
  <c r="I660" i="7"/>
  <c r="J659" i="7"/>
  <c r="F662" i="10" l="1"/>
  <c r="M661" i="10"/>
  <c r="I661" i="10"/>
  <c r="J661" i="10"/>
  <c r="L660" i="10"/>
  <c r="K660" i="10"/>
  <c r="N662" i="10"/>
  <c r="N663" i="10" s="1"/>
  <c r="M659" i="7"/>
  <c r="U659" i="7"/>
  <c r="K660" i="7"/>
  <c r="U660" i="7" s="1"/>
  <c r="V660" i="7"/>
  <c r="W660" i="7" s="1"/>
  <c r="S659" i="7"/>
  <c r="Q659" i="7"/>
  <c r="R658" i="7"/>
  <c r="P658" i="7"/>
  <c r="N659" i="7"/>
  <c r="T659" i="7"/>
  <c r="L659" i="7"/>
  <c r="I661" i="7"/>
  <c r="J660" i="7"/>
  <c r="O662" i="10" l="1"/>
  <c r="M662" i="10"/>
  <c r="I662" i="10"/>
  <c r="J662" i="10"/>
  <c r="K661" i="10"/>
  <c r="L661" i="10"/>
  <c r="O663" i="10"/>
  <c r="F663" i="10"/>
  <c r="M660" i="7"/>
  <c r="O660" i="7"/>
  <c r="S660" i="7" s="1"/>
  <c r="K661" i="7"/>
  <c r="U661" i="7" s="1"/>
  <c r="V661" i="7"/>
  <c r="W661" i="7" s="1"/>
  <c r="R659" i="7"/>
  <c r="P659" i="7"/>
  <c r="N660" i="7"/>
  <c r="T660" i="7"/>
  <c r="L660" i="7"/>
  <c r="I662" i="7"/>
  <c r="J661" i="7"/>
  <c r="K662" i="10" l="1"/>
  <c r="L662" i="10"/>
  <c r="J663" i="10"/>
  <c r="M663" i="10"/>
  <c r="I663" i="10"/>
  <c r="F664" i="10"/>
  <c r="N664" i="10"/>
  <c r="N665" i="10" s="1"/>
  <c r="O661" i="7"/>
  <c r="Q661" i="7" s="1"/>
  <c r="Q660" i="7"/>
  <c r="M661" i="7"/>
  <c r="K662" i="7"/>
  <c r="O662" i="7" s="1"/>
  <c r="V662" i="7"/>
  <c r="W662" i="7" s="1"/>
  <c r="R660" i="7"/>
  <c r="P660" i="7"/>
  <c r="N661" i="7"/>
  <c r="T661" i="7"/>
  <c r="L661" i="7"/>
  <c r="I663" i="7"/>
  <c r="J662" i="7"/>
  <c r="O664" i="10" l="1"/>
  <c r="J664" i="10"/>
  <c r="M664" i="10"/>
  <c r="I664" i="10"/>
  <c r="O665" i="10"/>
  <c r="F665" i="10"/>
  <c r="L663" i="10"/>
  <c r="K663" i="10"/>
  <c r="S661" i="7"/>
  <c r="M662" i="7"/>
  <c r="U662" i="7"/>
  <c r="K663" i="7"/>
  <c r="U663" i="7" s="1"/>
  <c r="V663" i="7"/>
  <c r="W663" i="7" s="1"/>
  <c r="S662" i="7"/>
  <c r="Q662" i="7"/>
  <c r="R661" i="7"/>
  <c r="P661" i="7"/>
  <c r="N662" i="7"/>
  <c r="T662" i="7"/>
  <c r="L662" i="7"/>
  <c r="I664" i="7"/>
  <c r="J663" i="7"/>
  <c r="F666" i="10" l="1"/>
  <c r="M665" i="10"/>
  <c r="I665" i="10"/>
  <c r="J665" i="10"/>
  <c r="L664" i="10"/>
  <c r="K664" i="10"/>
  <c r="N666" i="10"/>
  <c r="O663" i="7"/>
  <c r="M663" i="7"/>
  <c r="K664" i="7"/>
  <c r="U664" i="7" s="1"/>
  <c r="V664" i="7"/>
  <c r="W664" i="7" s="1"/>
  <c r="S663" i="7"/>
  <c r="Q663" i="7"/>
  <c r="R662" i="7"/>
  <c r="P662" i="7"/>
  <c r="N663" i="7"/>
  <c r="T663" i="7"/>
  <c r="L663" i="7"/>
  <c r="I665" i="7"/>
  <c r="J664" i="7"/>
  <c r="F667" i="10" l="1"/>
  <c r="K665" i="10"/>
  <c r="L665" i="10"/>
  <c r="M666" i="10"/>
  <c r="I666" i="10"/>
  <c r="J666" i="10"/>
  <c r="N667" i="10"/>
  <c r="N668" i="10" s="1"/>
  <c r="O666" i="10"/>
  <c r="M664" i="7"/>
  <c r="O664" i="7"/>
  <c r="Q664" i="7" s="1"/>
  <c r="K665" i="7"/>
  <c r="O665" i="7" s="1"/>
  <c r="V665" i="7"/>
  <c r="W665" i="7" s="1"/>
  <c r="S664" i="7"/>
  <c r="R663" i="7"/>
  <c r="P663" i="7"/>
  <c r="N664" i="7"/>
  <c r="T664" i="7"/>
  <c r="L664" i="7"/>
  <c r="I666" i="7"/>
  <c r="J665" i="7"/>
  <c r="J667" i="10" l="1"/>
  <c r="M667" i="10"/>
  <c r="I667" i="10"/>
  <c r="F668" i="10"/>
  <c r="O668" i="10"/>
  <c r="N669" i="10"/>
  <c r="K666" i="10"/>
  <c r="L666" i="10"/>
  <c r="O667" i="10"/>
  <c r="M665" i="7"/>
  <c r="U665" i="7"/>
  <c r="K666" i="7"/>
  <c r="O666" i="7" s="1"/>
  <c r="V666" i="7"/>
  <c r="W666" i="7" s="1"/>
  <c r="S665" i="7"/>
  <c r="Q665" i="7"/>
  <c r="R664" i="7"/>
  <c r="P664" i="7"/>
  <c r="N665" i="7"/>
  <c r="T665" i="7"/>
  <c r="L665" i="7"/>
  <c r="I667" i="7"/>
  <c r="J666" i="7"/>
  <c r="F669" i="10" l="1"/>
  <c r="O669" i="10"/>
  <c r="J668" i="10"/>
  <c r="M668" i="10"/>
  <c r="I668" i="10"/>
  <c r="L667" i="10"/>
  <c r="K667" i="10"/>
  <c r="U666" i="7"/>
  <c r="M666" i="7"/>
  <c r="K667" i="7"/>
  <c r="U667" i="7" s="1"/>
  <c r="V667" i="7"/>
  <c r="W667" i="7" s="1"/>
  <c r="S666" i="7"/>
  <c r="Q666" i="7"/>
  <c r="R665" i="7"/>
  <c r="P665" i="7"/>
  <c r="N666" i="7"/>
  <c r="T666" i="7"/>
  <c r="L666" i="7"/>
  <c r="I668" i="7"/>
  <c r="J667" i="7"/>
  <c r="L668" i="10" l="1"/>
  <c r="K668" i="10"/>
  <c r="M669" i="10"/>
  <c r="I669" i="10"/>
  <c r="J669" i="10"/>
  <c r="F670" i="10"/>
  <c r="N670" i="10"/>
  <c r="N671" i="10" s="1"/>
  <c r="O667" i="7"/>
  <c r="S667" i="7" s="1"/>
  <c r="M667" i="7"/>
  <c r="K668" i="7"/>
  <c r="U668" i="7" s="1"/>
  <c r="V668" i="7"/>
  <c r="W668" i="7" s="1"/>
  <c r="R666" i="7"/>
  <c r="P666" i="7"/>
  <c r="N667" i="7"/>
  <c r="T667" i="7"/>
  <c r="L667" i="7"/>
  <c r="I669" i="7"/>
  <c r="J668" i="7"/>
  <c r="M670" i="10" l="1"/>
  <c r="I670" i="10"/>
  <c r="J670" i="10"/>
  <c r="O671" i="10"/>
  <c r="F671" i="10"/>
  <c r="N672" i="10"/>
  <c r="O670" i="10"/>
  <c r="K669" i="10"/>
  <c r="L669" i="10"/>
  <c r="M668" i="7"/>
  <c r="Q667" i="7"/>
  <c r="O668" i="7"/>
  <c r="S668" i="7" s="1"/>
  <c r="K669" i="7"/>
  <c r="O669" i="7" s="1"/>
  <c r="V669" i="7"/>
  <c r="W669" i="7" s="1"/>
  <c r="R667" i="7"/>
  <c r="P667" i="7"/>
  <c r="N668" i="7"/>
  <c r="T668" i="7"/>
  <c r="L668" i="7"/>
  <c r="I670" i="7"/>
  <c r="J669" i="7"/>
  <c r="J671" i="10" l="1"/>
  <c r="M671" i="10"/>
  <c r="I671" i="10"/>
  <c r="K670" i="10"/>
  <c r="L670" i="10"/>
  <c r="N673" i="10"/>
  <c r="F672" i="10"/>
  <c r="O672" i="10"/>
  <c r="Q668" i="7"/>
  <c r="M669" i="7"/>
  <c r="U669" i="7"/>
  <c r="K670" i="7"/>
  <c r="O670" i="7" s="1"/>
  <c r="V670" i="7"/>
  <c r="W670" i="7" s="1"/>
  <c r="S669" i="7"/>
  <c r="Q669" i="7"/>
  <c r="R668" i="7"/>
  <c r="P668" i="7"/>
  <c r="N669" i="7"/>
  <c r="T669" i="7"/>
  <c r="L669" i="7"/>
  <c r="I671" i="7"/>
  <c r="J670" i="7"/>
  <c r="J672" i="10" l="1"/>
  <c r="M672" i="10"/>
  <c r="I672" i="10"/>
  <c r="N674" i="10"/>
  <c r="O673" i="10"/>
  <c r="F673" i="10"/>
  <c r="L671" i="10"/>
  <c r="K671" i="10"/>
  <c r="U670" i="7"/>
  <c r="M670" i="7"/>
  <c r="K671" i="7"/>
  <c r="U671" i="7" s="1"/>
  <c r="V671" i="7"/>
  <c r="W671" i="7" s="1"/>
  <c r="S670" i="7"/>
  <c r="Q670" i="7"/>
  <c r="R669" i="7"/>
  <c r="P669" i="7"/>
  <c r="N670" i="7"/>
  <c r="T670" i="7"/>
  <c r="L670" i="7"/>
  <c r="I672" i="7"/>
  <c r="J671" i="7"/>
  <c r="O674" i="10" l="1"/>
  <c r="F674" i="10"/>
  <c r="M673" i="10"/>
  <c r="I673" i="10"/>
  <c r="J673" i="10"/>
  <c r="L672" i="10"/>
  <c r="K672" i="10"/>
  <c r="M671" i="7"/>
  <c r="O671" i="7"/>
  <c r="S671" i="7" s="1"/>
  <c r="K672" i="7"/>
  <c r="O672" i="7" s="1"/>
  <c r="V672" i="7"/>
  <c r="W672" i="7" s="1"/>
  <c r="R670" i="7"/>
  <c r="P670" i="7"/>
  <c r="U672" i="7"/>
  <c r="N671" i="7"/>
  <c r="T671" i="7"/>
  <c r="L671" i="7"/>
  <c r="I673" i="7"/>
  <c r="J672" i="7"/>
  <c r="K673" i="10" l="1"/>
  <c r="L673" i="10"/>
  <c r="M674" i="10"/>
  <c r="I674" i="10"/>
  <c r="J674" i="10"/>
  <c r="F675" i="10"/>
  <c r="N675" i="10"/>
  <c r="N676" i="10" s="1"/>
  <c r="Q671" i="7"/>
  <c r="M672" i="7"/>
  <c r="K673" i="7"/>
  <c r="U673" i="7" s="1"/>
  <c r="V673" i="7"/>
  <c r="W673" i="7" s="1"/>
  <c r="S672" i="7"/>
  <c r="Q672" i="7"/>
  <c r="R671" i="7"/>
  <c r="P671" i="7"/>
  <c r="N672" i="7"/>
  <c r="T672" i="7"/>
  <c r="L672" i="7"/>
  <c r="I674" i="7"/>
  <c r="J673" i="7"/>
  <c r="F676" i="10" l="1"/>
  <c r="O676" i="10"/>
  <c r="K674" i="10"/>
  <c r="L674" i="10"/>
  <c r="J675" i="10"/>
  <c r="M675" i="10"/>
  <c r="I675" i="10"/>
  <c r="N677" i="10"/>
  <c r="O675" i="10"/>
  <c r="O673" i="7"/>
  <c r="Q673" i="7" s="1"/>
  <c r="M673" i="7"/>
  <c r="K674" i="7"/>
  <c r="O674" i="7" s="1"/>
  <c r="V674" i="7"/>
  <c r="W674" i="7" s="1"/>
  <c r="R672" i="7"/>
  <c r="P672" i="7"/>
  <c r="N673" i="7"/>
  <c r="T673" i="7"/>
  <c r="L673" i="7"/>
  <c r="I675" i="7"/>
  <c r="J674" i="7"/>
  <c r="L675" i="10" l="1"/>
  <c r="K675" i="10"/>
  <c r="J676" i="10"/>
  <c r="M676" i="10"/>
  <c r="I676" i="10"/>
  <c r="F677" i="10"/>
  <c r="O677" i="10"/>
  <c r="S673" i="7"/>
  <c r="U674" i="7"/>
  <c r="M674" i="7"/>
  <c r="K675" i="7"/>
  <c r="U675" i="7" s="1"/>
  <c r="V675" i="7"/>
  <c r="W675" i="7" s="1"/>
  <c r="S674" i="7"/>
  <c r="Q674" i="7"/>
  <c r="R673" i="7"/>
  <c r="P673" i="7"/>
  <c r="N674" i="7"/>
  <c r="T674" i="7"/>
  <c r="L674" i="7"/>
  <c r="I676" i="7"/>
  <c r="J675" i="7"/>
  <c r="F678" i="10" l="1"/>
  <c r="M677" i="10"/>
  <c r="I677" i="10"/>
  <c r="J677" i="10"/>
  <c r="N678" i="10"/>
  <c r="N679" i="10" s="1"/>
  <c r="L676" i="10"/>
  <c r="K676" i="10"/>
  <c r="O675" i="7"/>
  <c r="S675" i="7" s="1"/>
  <c r="M675" i="7"/>
  <c r="K676" i="7"/>
  <c r="U676" i="7" s="1"/>
  <c r="V676" i="7"/>
  <c r="W676" i="7" s="1"/>
  <c r="R674" i="7"/>
  <c r="P674" i="7"/>
  <c r="N675" i="7"/>
  <c r="T675" i="7"/>
  <c r="L675" i="7"/>
  <c r="I677" i="7"/>
  <c r="J676" i="7"/>
  <c r="M678" i="10" l="1"/>
  <c r="I678" i="10"/>
  <c r="J678" i="10"/>
  <c r="K677" i="10"/>
  <c r="L677" i="10"/>
  <c r="O679" i="10"/>
  <c r="F679" i="10"/>
  <c r="O678" i="10"/>
  <c r="Q675" i="7"/>
  <c r="O676" i="7"/>
  <c r="Q676" i="7" s="1"/>
  <c r="M676" i="7"/>
  <c r="K677" i="7"/>
  <c r="U677" i="7" s="1"/>
  <c r="V677" i="7"/>
  <c r="W677" i="7" s="1"/>
  <c r="R675" i="7"/>
  <c r="P675" i="7"/>
  <c r="N676" i="7"/>
  <c r="T676" i="7"/>
  <c r="L676" i="7"/>
  <c r="I678" i="7"/>
  <c r="J677" i="7"/>
  <c r="K678" i="10" l="1"/>
  <c r="L678" i="10"/>
  <c r="J679" i="10"/>
  <c r="M679" i="10"/>
  <c r="I679" i="10"/>
  <c r="F680" i="10"/>
  <c r="N680" i="10"/>
  <c r="N681" i="10" s="1"/>
  <c r="S676" i="7"/>
  <c r="O677" i="7"/>
  <c r="Q677" i="7" s="1"/>
  <c r="M677" i="7"/>
  <c r="K678" i="7"/>
  <c r="O678" i="7" s="1"/>
  <c r="V678" i="7"/>
  <c r="W678" i="7" s="1"/>
  <c r="R676" i="7"/>
  <c r="P676" i="7"/>
  <c r="N677" i="7"/>
  <c r="T677" i="7"/>
  <c r="L677" i="7"/>
  <c r="I679" i="7"/>
  <c r="J678" i="7"/>
  <c r="O681" i="10" l="1"/>
  <c r="N682" i="10"/>
  <c r="F681" i="10"/>
  <c r="O680" i="10"/>
  <c r="J680" i="10"/>
  <c r="M680" i="10"/>
  <c r="I680" i="10"/>
  <c r="L679" i="10"/>
  <c r="K679" i="10"/>
  <c r="S677" i="7"/>
  <c r="U678" i="7"/>
  <c r="M678" i="7"/>
  <c r="K679" i="7"/>
  <c r="U679" i="7" s="1"/>
  <c r="V679" i="7"/>
  <c r="W679" i="7" s="1"/>
  <c r="S678" i="7"/>
  <c r="Q678" i="7"/>
  <c r="R677" i="7"/>
  <c r="P677" i="7"/>
  <c r="N678" i="7"/>
  <c r="T678" i="7"/>
  <c r="L678" i="7"/>
  <c r="I680" i="7"/>
  <c r="J679" i="7"/>
  <c r="N683" i="10" l="1"/>
  <c r="M681" i="10"/>
  <c r="I681" i="10"/>
  <c r="J681" i="10"/>
  <c r="L680" i="10"/>
  <c r="K680" i="10"/>
  <c r="O682" i="10"/>
  <c r="F682" i="10"/>
  <c r="O679" i="7"/>
  <c r="S679" i="7" s="1"/>
  <c r="M679" i="7"/>
  <c r="K680" i="7"/>
  <c r="O680" i="7" s="1"/>
  <c r="V680" i="7"/>
  <c r="W680" i="7" s="1"/>
  <c r="R678" i="7"/>
  <c r="P678" i="7"/>
  <c r="N679" i="7"/>
  <c r="T679" i="7"/>
  <c r="L679" i="7"/>
  <c r="I681" i="7"/>
  <c r="J680" i="7"/>
  <c r="O683" i="10" l="1"/>
  <c r="F683" i="10"/>
  <c r="K681" i="10"/>
  <c r="L681" i="10"/>
  <c r="M682" i="10"/>
  <c r="I682" i="10"/>
  <c r="J682" i="10"/>
  <c r="Q679" i="7"/>
  <c r="U680" i="7"/>
  <c r="M680" i="7"/>
  <c r="K681" i="7"/>
  <c r="O681" i="7" s="1"/>
  <c r="V681" i="7"/>
  <c r="W681" i="7" s="1"/>
  <c r="S680" i="7"/>
  <c r="Q680" i="7"/>
  <c r="R679" i="7"/>
  <c r="P679" i="7"/>
  <c r="N680" i="7"/>
  <c r="T680" i="7"/>
  <c r="L680" i="7"/>
  <c r="I682" i="7"/>
  <c r="J681" i="7"/>
  <c r="J683" i="10" l="1"/>
  <c r="M683" i="10"/>
  <c r="I683" i="10"/>
  <c r="K682" i="10"/>
  <c r="L682" i="10"/>
  <c r="F684" i="10"/>
  <c r="N684" i="10"/>
  <c r="N685" i="10" s="1"/>
  <c r="M681" i="7"/>
  <c r="U681" i="7"/>
  <c r="K682" i="7"/>
  <c r="O682" i="7" s="1"/>
  <c r="V682" i="7"/>
  <c r="W682" i="7" s="1"/>
  <c r="S681" i="7"/>
  <c r="Q681" i="7"/>
  <c r="R680" i="7"/>
  <c r="P680" i="7"/>
  <c r="N681" i="7"/>
  <c r="T681" i="7"/>
  <c r="L681" i="7"/>
  <c r="I683" i="7"/>
  <c r="J682" i="7"/>
  <c r="O684" i="10" l="1"/>
  <c r="J684" i="10"/>
  <c r="M684" i="10"/>
  <c r="I684" i="10"/>
  <c r="F685" i="10"/>
  <c r="O685" i="10"/>
  <c r="L683" i="10"/>
  <c r="K683" i="10"/>
  <c r="U682" i="7"/>
  <c r="M682" i="7"/>
  <c r="K683" i="7"/>
  <c r="U683" i="7" s="1"/>
  <c r="V683" i="7"/>
  <c r="W683" i="7" s="1"/>
  <c r="S682" i="7"/>
  <c r="Q682" i="7"/>
  <c r="R681" i="7"/>
  <c r="P681" i="7"/>
  <c r="N682" i="7"/>
  <c r="T682" i="7"/>
  <c r="L682" i="7"/>
  <c r="I684" i="7"/>
  <c r="J683" i="7"/>
  <c r="F686" i="10" l="1"/>
  <c r="N686" i="10"/>
  <c r="N687" i="10" s="1"/>
  <c r="L684" i="10"/>
  <c r="K684" i="10"/>
  <c r="M685" i="10"/>
  <c r="I685" i="10"/>
  <c r="J685" i="10"/>
  <c r="O683" i="7"/>
  <c r="Q683" i="7" s="1"/>
  <c r="M683" i="7"/>
  <c r="K684" i="7"/>
  <c r="O684" i="7" s="1"/>
  <c r="V684" i="7"/>
  <c r="W684" i="7" s="1"/>
  <c r="R682" i="7"/>
  <c r="P682" i="7"/>
  <c r="N683" i="7"/>
  <c r="T683" i="7"/>
  <c r="L683" i="7"/>
  <c r="I685" i="7"/>
  <c r="J684" i="7"/>
  <c r="K685" i="10" l="1"/>
  <c r="L685" i="10"/>
  <c r="M686" i="10"/>
  <c r="I686" i="10"/>
  <c r="J686" i="10"/>
  <c r="O687" i="10"/>
  <c r="F687" i="10"/>
  <c r="N688" i="10"/>
  <c r="O686" i="10"/>
  <c r="U684" i="7"/>
  <c r="S683" i="7"/>
  <c r="M684" i="7"/>
  <c r="K685" i="7"/>
  <c r="U685" i="7" s="1"/>
  <c r="V685" i="7"/>
  <c r="W685" i="7" s="1"/>
  <c r="S684" i="7"/>
  <c r="Q684" i="7"/>
  <c r="R683" i="7"/>
  <c r="P683" i="7"/>
  <c r="N684" i="7"/>
  <c r="T684" i="7"/>
  <c r="L684" i="7"/>
  <c r="I686" i="7"/>
  <c r="J685" i="7"/>
  <c r="J687" i="10" l="1"/>
  <c r="M687" i="10"/>
  <c r="I687" i="10"/>
  <c r="F688" i="10"/>
  <c r="O688" i="10"/>
  <c r="N689" i="10"/>
  <c r="K686" i="10"/>
  <c r="L686" i="10"/>
  <c r="O685" i="7"/>
  <c r="S685" i="7" s="1"/>
  <c r="M685" i="7"/>
  <c r="K686" i="7"/>
  <c r="O686" i="7" s="1"/>
  <c r="V686" i="7"/>
  <c r="W686" i="7" s="1"/>
  <c r="R684" i="7"/>
  <c r="P684" i="7"/>
  <c r="N685" i="7"/>
  <c r="T685" i="7"/>
  <c r="L685" i="7"/>
  <c r="I687" i="7"/>
  <c r="J686" i="7"/>
  <c r="J688" i="10" l="1"/>
  <c r="I688" i="10"/>
  <c r="M688" i="10"/>
  <c r="L687" i="10"/>
  <c r="K687" i="10"/>
  <c r="N690" i="10"/>
  <c r="O689" i="10"/>
  <c r="F689" i="10"/>
  <c r="M686" i="7"/>
  <c r="Q685" i="7"/>
  <c r="U686" i="7"/>
  <c r="K687" i="7"/>
  <c r="U687" i="7" s="1"/>
  <c r="V687" i="7"/>
  <c r="W687" i="7" s="1"/>
  <c r="S686" i="7"/>
  <c r="Q686" i="7"/>
  <c r="R685" i="7"/>
  <c r="P685" i="7"/>
  <c r="N686" i="7"/>
  <c r="T686" i="7"/>
  <c r="L686" i="7"/>
  <c r="I688" i="7"/>
  <c r="J687" i="7"/>
  <c r="M689" i="10" l="1"/>
  <c r="I689" i="10"/>
  <c r="J689" i="10"/>
  <c r="O690" i="10"/>
  <c r="F690" i="10"/>
  <c r="L688" i="10"/>
  <c r="K688" i="10"/>
  <c r="N691" i="10"/>
  <c r="O687" i="7"/>
  <c r="Q687" i="7" s="1"/>
  <c r="M687" i="7"/>
  <c r="K688" i="7"/>
  <c r="O688" i="7" s="1"/>
  <c r="V688" i="7"/>
  <c r="W688" i="7" s="1"/>
  <c r="R686" i="7"/>
  <c r="P686" i="7"/>
  <c r="N687" i="7"/>
  <c r="T687" i="7"/>
  <c r="L687" i="7"/>
  <c r="I689" i="7"/>
  <c r="J688" i="7"/>
  <c r="M690" i="10" l="1"/>
  <c r="I690" i="10"/>
  <c r="J690" i="10"/>
  <c r="K689" i="10"/>
  <c r="L689" i="10"/>
  <c r="O691" i="10"/>
  <c r="N692" i="10"/>
  <c r="F691" i="10"/>
  <c r="S687" i="7"/>
  <c r="U688" i="7"/>
  <c r="M688" i="7"/>
  <c r="K689" i="7"/>
  <c r="U689" i="7" s="1"/>
  <c r="V689" i="7"/>
  <c r="W689" i="7" s="1"/>
  <c r="S688" i="7"/>
  <c r="Q688" i="7"/>
  <c r="R687" i="7"/>
  <c r="P687" i="7"/>
  <c r="N688" i="7"/>
  <c r="T688" i="7"/>
  <c r="L688" i="7"/>
  <c r="I690" i="7"/>
  <c r="J689" i="7"/>
  <c r="J691" i="10" l="1"/>
  <c r="M691" i="10"/>
  <c r="I691" i="10"/>
  <c r="K690" i="10"/>
  <c r="L690" i="10"/>
  <c r="F692" i="10"/>
  <c r="O692" i="10"/>
  <c r="M689" i="7"/>
  <c r="O689" i="7"/>
  <c r="S689" i="7" s="1"/>
  <c r="K690" i="7"/>
  <c r="U690" i="7" s="1"/>
  <c r="V690" i="7"/>
  <c r="W690" i="7" s="1"/>
  <c r="R688" i="7"/>
  <c r="P688" i="7"/>
  <c r="N689" i="7"/>
  <c r="T689" i="7"/>
  <c r="L689" i="7"/>
  <c r="I691" i="7"/>
  <c r="J690" i="7"/>
  <c r="J692" i="10" l="1"/>
  <c r="M692" i="10"/>
  <c r="I692" i="10"/>
  <c r="L691" i="10"/>
  <c r="K691" i="10"/>
  <c r="F693" i="10"/>
  <c r="N693" i="10"/>
  <c r="Q689" i="7"/>
  <c r="M690" i="7"/>
  <c r="O690" i="7"/>
  <c r="Q690" i="7" s="1"/>
  <c r="K691" i="7"/>
  <c r="U691" i="7" s="1"/>
  <c r="V691" i="7"/>
  <c r="W691" i="7" s="1"/>
  <c r="R689" i="7"/>
  <c r="P689" i="7"/>
  <c r="N690" i="7"/>
  <c r="T690" i="7"/>
  <c r="L690" i="7"/>
  <c r="I692" i="7"/>
  <c r="J691" i="7"/>
  <c r="M693" i="10" l="1"/>
  <c r="I693" i="10"/>
  <c r="J693" i="10"/>
  <c r="F694" i="10"/>
  <c r="N694" i="10"/>
  <c r="O693" i="10"/>
  <c r="L692" i="10"/>
  <c r="K692" i="10"/>
  <c r="S690" i="7"/>
  <c r="O691" i="7"/>
  <c r="S691" i="7" s="1"/>
  <c r="M691" i="7"/>
  <c r="K692" i="7"/>
  <c r="O692" i="7" s="1"/>
  <c r="V692" i="7"/>
  <c r="W692" i="7" s="1"/>
  <c r="R690" i="7"/>
  <c r="P690" i="7"/>
  <c r="N691" i="7"/>
  <c r="T691" i="7"/>
  <c r="L691" i="7"/>
  <c r="I693" i="7"/>
  <c r="J692" i="7"/>
  <c r="F695" i="10" l="1"/>
  <c r="M694" i="10"/>
  <c r="I694" i="10"/>
  <c r="J694" i="10"/>
  <c r="K693" i="10"/>
  <c r="L693" i="10"/>
  <c r="N695" i="10"/>
  <c r="N696" i="10" s="1"/>
  <c r="O694" i="10"/>
  <c r="U692" i="7"/>
  <c r="M692" i="7"/>
  <c r="Q691" i="7"/>
  <c r="K693" i="7"/>
  <c r="O693" i="7" s="1"/>
  <c r="V693" i="7"/>
  <c r="W693" i="7" s="1"/>
  <c r="S692" i="7"/>
  <c r="Q692" i="7"/>
  <c r="R691" i="7"/>
  <c r="P691" i="7"/>
  <c r="N692" i="7"/>
  <c r="T692" i="7"/>
  <c r="L692" i="7"/>
  <c r="I694" i="7"/>
  <c r="J693" i="7"/>
  <c r="K694" i="10" l="1"/>
  <c r="L694" i="10"/>
  <c r="F696" i="10"/>
  <c r="O696" i="10"/>
  <c r="O695" i="10"/>
  <c r="J695" i="10"/>
  <c r="M695" i="10"/>
  <c r="I695" i="10"/>
  <c r="M693" i="7"/>
  <c r="U693" i="7"/>
  <c r="K694" i="7"/>
  <c r="U694" i="7" s="1"/>
  <c r="V694" i="7"/>
  <c r="W694" i="7" s="1"/>
  <c r="S693" i="7"/>
  <c r="Q693" i="7"/>
  <c r="R692" i="7"/>
  <c r="P692" i="7"/>
  <c r="N693" i="7"/>
  <c r="T693" i="7"/>
  <c r="L693" i="7"/>
  <c r="I695" i="7"/>
  <c r="J694" i="7"/>
  <c r="F697" i="10" l="1"/>
  <c r="L695" i="10"/>
  <c r="K695" i="10"/>
  <c r="J696" i="10"/>
  <c r="M696" i="10"/>
  <c r="I696" i="10"/>
  <c r="N697" i="10"/>
  <c r="N698" i="10" s="1"/>
  <c r="M694" i="7"/>
  <c r="O694" i="7"/>
  <c r="S694" i="7" s="1"/>
  <c r="K695" i="7"/>
  <c r="O695" i="7" s="1"/>
  <c r="V695" i="7"/>
  <c r="W695" i="7" s="1"/>
  <c r="R693" i="7"/>
  <c r="P693" i="7"/>
  <c r="N694" i="7"/>
  <c r="T694" i="7"/>
  <c r="L694" i="7"/>
  <c r="I696" i="7"/>
  <c r="J695" i="7"/>
  <c r="O697" i="10" l="1"/>
  <c r="L696" i="10"/>
  <c r="K696" i="10"/>
  <c r="O698" i="10"/>
  <c r="F698" i="10"/>
  <c r="M697" i="10"/>
  <c r="I697" i="10"/>
  <c r="J697" i="10"/>
  <c r="Q694" i="7"/>
  <c r="M695" i="7"/>
  <c r="U695" i="7"/>
  <c r="K696" i="7"/>
  <c r="U696" i="7" s="1"/>
  <c r="V696" i="7"/>
  <c r="W696" i="7" s="1"/>
  <c r="S695" i="7"/>
  <c r="Q695" i="7"/>
  <c r="R694" i="7"/>
  <c r="P694" i="7"/>
  <c r="N695" i="7"/>
  <c r="T695" i="7"/>
  <c r="L695" i="7"/>
  <c r="I697" i="7"/>
  <c r="J696" i="7"/>
  <c r="K697" i="10" l="1"/>
  <c r="L697" i="10"/>
  <c r="F699" i="10"/>
  <c r="N699" i="10"/>
  <c r="N700" i="10" s="1"/>
  <c r="M698" i="10"/>
  <c r="I698" i="10"/>
  <c r="J698" i="10"/>
  <c r="O696" i="7"/>
  <c r="S696" i="7" s="1"/>
  <c r="M696" i="7"/>
  <c r="K697" i="7"/>
  <c r="U697" i="7" s="1"/>
  <c r="V697" i="7"/>
  <c r="W697" i="7" s="1"/>
  <c r="R695" i="7"/>
  <c r="P695" i="7"/>
  <c r="N696" i="7"/>
  <c r="T696" i="7"/>
  <c r="L696" i="7"/>
  <c r="I698" i="7"/>
  <c r="J697" i="7"/>
  <c r="O699" i="10" l="1"/>
  <c r="J699" i="10"/>
  <c r="I699" i="10"/>
  <c r="M699" i="10"/>
  <c r="K698" i="10"/>
  <c r="L698" i="10"/>
  <c r="F700" i="10"/>
  <c r="O700" i="10"/>
  <c r="M697" i="7"/>
  <c r="O697" i="7"/>
  <c r="S697" i="7" s="1"/>
  <c r="Q696" i="7"/>
  <c r="K698" i="7"/>
  <c r="O698" i="7" s="1"/>
  <c r="V698" i="7"/>
  <c r="W698" i="7" s="1"/>
  <c r="R696" i="7"/>
  <c r="P696" i="7"/>
  <c r="N697" i="7"/>
  <c r="T697" i="7"/>
  <c r="L697" i="7"/>
  <c r="I699" i="7"/>
  <c r="J698" i="7"/>
  <c r="L699" i="10" l="1"/>
  <c r="K699" i="10"/>
  <c r="J700" i="10"/>
  <c r="M700" i="10"/>
  <c r="I700" i="10"/>
  <c r="F701" i="10"/>
  <c r="N701" i="10"/>
  <c r="O701" i="10" s="1"/>
  <c r="M698" i="7"/>
  <c r="Q697" i="7"/>
  <c r="U698" i="7"/>
  <c r="K699" i="7"/>
  <c r="O699" i="7" s="1"/>
  <c r="V699" i="7"/>
  <c r="W699" i="7" s="1"/>
  <c r="S698" i="7"/>
  <c r="Q698" i="7"/>
  <c r="R697" i="7"/>
  <c r="P697" i="7"/>
  <c r="N698" i="7"/>
  <c r="T698" i="7"/>
  <c r="L698" i="7"/>
  <c r="I700" i="7"/>
  <c r="J699" i="7"/>
  <c r="F702" i="10" l="1"/>
  <c r="N702" i="10"/>
  <c r="N703" i="10" s="1"/>
  <c r="M701" i="10"/>
  <c r="I701" i="10"/>
  <c r="J701" i="10"/>
  <c r="L700" i="10"/>
  <c r="K700" i="10"/>
  <c r="M699" i="7"/>
  <c r="U699" i="7"/>
  <c r="K700" i="7"/>
  <c r="O700" i="7" s="1"/>
  <c r="V700" i="7"/>
  <c r="W700" i="7" s="1"/>
  <c r="S699" i="7"/>
  <c r="Q699" i="7"/>
  <c r="R698" i="7"/>
  <c r="P698" i="7"/>
  <c r="N699" i="7"/>
  <c r="T699" i="7"/>
  <c r="L699" i="7"/>
  <c r="I701" i="7"/>
  <c r="J700" i="7"/>
  <c r="O702" i="10" l="1"/>
  <c r="M702" i="10"/>
  <c r="I702" i="10"/>
  <c r="J702" i="10"/>
  <c r="K701" i="10"/>
  <c r="L701" i="10"/>
  <c r="O703" i="10"/>
  <c r="F703" i="10"/>
  <c r="U700" i="7"/>
  <c r="M700" i="7"/>
  <c r="K701" i="7"/>
  <c r="U701" i="7" s="1"/>
  <c r="V701" i="7"/>
  <c r="W701" i="7" s="1"/>
  <c r="S700" i="7"/>
  <c r="Q700" i="7"/>
  <c r="R699" i="7"/>
  <c r="P699" i="7"/>
  <c r="N700" i="7"/>
  <c r="T700" i="7"/>
  <c r="L700" i="7"/>
  <c r="I702" i="7"/>
  <c r="J701" i="7"/>
  <c r="J703" i="10" l="1"/>
  <c r="M703" i="10"/>
  <c r="I703" i="10"/>
  <c r="F704" i="10"/>
  <c r="K702" i="10"/>
  <c r="L702" i="10"/>
  <c r="N704" i="10"/>
  <c r="N705" i="10" s="1"/>
  <c r="O701" i="7"/>
  <c r="Q701" i="7" s="1"/>
  <c r="M701" i="7"/>
  <c r="K702" i="7"/>
  <c r="O702" i="7" s="1"/>
  <c r="V702" i="7"/>
  <c r="W702" i="7" s="1"/>
  <c r="R700" i="7"/>
  <c r="P700" i="7"/>
  <c r="N701" i="7"/>
  <c r="T701" i="7"/>
  <c r="L701" i="7"/>
  <c r="I703" i="7"/>
  <c r="J702" i="7"/>
  <c r="F705" i="10" l="1"/>
  <c r="O705" i="10"/>
  <c r="N706" i="10"/>
  <c r="O704" i="10"/>
  <c r="J704" i="10"/>
  <c r="M704" i="10"/>
  <c r="I704" i="10"/>
  <c r="L703" i="10"/>
  <c r="K703" i="10"/>
  <c r="S701" i="7"/>
  <c r="U702" i="7"/>
  <c r="M702" i="7"/>
  <c r="K703" i="7"/>
  <c r="U703" i="7" s="1"/>
  <c r="V703" i="7"/>
  <c r="W703" i="7" s="1"/>
  <c r="S702" i="7"/>
  <c r="Q702" i="7"/>
  <c r="R701" i="7"/>
  <c r="P701" i="7"/>
  <c r="N702" i="7"/>
  <c r="T702" i="7"/>
  <c r="L702" i="7"/>
  <c r="M703" i="7"/>
  <c r="I704" i="7"/>
  <c r="J703" i="7"/>
  <c r="L704" i="10" l="1"/>
  <c r="K704" i="10"/>
  <c r="M705" i="10"/>
  <c r="I705" i="10"/>
  <c r="J705" i="10"/>
  <c r="O706" i="10"/>
  <c r="N707" i="10"/>
  <c r="F706" i="10"/>
  <c r="O703" i="7"/>
  <c r="Q703" i="7" s="1"/>
  <c r="K704" i="7"/>
  <c r="O704" i="7" s="1"/>
  <c r="V704" i="7"/>
  <c r="W704" i="7" s="1"/>
  <c r="S703" i="7"/>
  <c r="R702" i="7"/>
  <c r="P702" i="7"/>
  <c r="N703" i="7"/>
  <c r="T703" i="7"/>
  <c r="L703" i="7"/>
  <c r="I705" i="7"/>
  <c r="J704" i="7"/>
  <c r="M706" i="10" l="1"/>
  <c r="I706" i="10"/>
  <c r="J706" i="10"/>
  <c r="K705" i="10"/>
  <c r="L705" i="10"/>
  <c r="O707" i="10"/>
  <c r="F707" i="10"/>
  <c r="U704" i="7"/>
  <c r="M704" i="7"/>
  <c r="K705" i="7"/>
  <c r="O705" i="7" s="1"/>
  <c r="V705" i="7"/>
  <c r="W705" i="7" s="1"/>
  <c r="S704" i="7"/>
  <c r="Q704" i="7"/>
  <c r="R703" i="7"/>
  <c r="P703" i="7"/>
  <c r="U705" i="7"/>
  <c r="N704" i="7"/>
  <c r="T704" i="7"/>
  <c r="L704" i="7"/>
  <c r="M705" i="7"/>
  <c r="I706" i="7"/>
  <c r="J705" i="7"/>
  <c r="F708" i="10" l="1"/>
  <c r="J707" i="10"/>
  <c r="M707" i="10"/>
  <c r="I707" i="10"/>
  <c r="K706" i="10"/>
  <c r="L706" i="10"/>
  <c r="N708" i="10"/>
  <c r="N709" i="10" s="1"/>
  <c r="K706" i="7"/>
  <c r="O706" i="7" s="1"/>
  <c r="V706" i="7"/>
  <c r="W706" i="7" s="1"/>
  <c r="S705" i="7"/>
  <c r="Q705" i="7"/>
  <c r="R704" i="7"/>
  <c r="P704" i="7"/>
  <c r="N705" i="7"/>
  <c r="T705" i="7"/>
  <c r="L705" i="7"/>
  <c r="I707" i="7"/>
  <c r="J706" i="7"/>
  <c r="F709" i="10" l="1"/>
  <c r="O709" i="10"/>
  <c r="O708" i="10"/>
  <c r="J708" i="10"/>
  <c r="M708" i="10"/>
  <c r="I708" i="10"/>
  <c r="N710" i="10"/>
  <c r="L707" i="10"/>
  <c r="K707" i="10"/>
  <c r="U706" i="7"/>
  <c r="M706" i="7"/>
  <c r="K707" i="7"/>
  <c r="O707" i="7" s="1"/>
  <c r="V707" i="7"/>
  <c r="W707" i="7" s="1"/>
  <c r="S706" i="7"/>
  <c r="Q706" i="7"/>
  <c r="R705" i="7"/>
  <c r="P705" i="7"/>
  <c r="N706" i="7"/>
  <c r="T706" i="7"/>
  <c r="L706" i="7"/>
  <c r="I708" i="7"/>
  <c r="J707" i="7"/>
  <c r="L708" i="10" l="1"/>
  <c r="K708" i="10"/>
  <c r="M709" i="10"/>
  <c r="I709" i="10"/>
  <c r="J709" i="10"/>
  <c r="O710" i="10"/>
  <c r="F710" i="10"/>
  <c r="M707" i="7"/>
  <c r="U707" i="7"/>
  <c r="K708" i="7"/>
  <c r="O708" i="7" s="1"/>
  <c r="V708" i="7"/>
  <c r="W708" i="7" s="1"/>
  <c r="S707" i="7"/>
  <c r="Q707" i="7"/>
  <c r="R706" i="7"/>
  <c r="P706" i="7"/>
  <c r="N707" i="7"/>
  <c r="T707" i="7"/>
  <c r="L707" i="7"/>
  <c r="I709" i="7"/>
  <c r="J708" i="7"/>
  <c r="M710" i="10" l="1"/>
  <c r="I710" i="10"/>
  <c r="J710" i="10"/>
  <c r="F711" i="10"/>
  <c r="K709" i="10"/>
  <c r="L709" i="10"/>
  <c r="N711" i="10"/>
  <c r="N712" i="10" s="1"/>
  <c r="U708" i="7"/>
  <c r="M708" i="7"/>
  <c r="K709" i="7"/>
  <c r="O709" i="7" s="1"/>
  <c r="V709" i="7"/>
  <c r="W709" i="7" s="1"/>
  <c r="S708" i="7"/>
  <c r="Q708" i="7"/>
  <c r="R707" i="7"/>
  <c r="P707" i="7"/>
  <c r="N708" i="7"/>
  <c r="T708" i="7"/>
  <c r="L708" i="7"/>
  <c r="I710" i="7"/>
  <c r="J709" i="7"/>
  <c r="F712" i="10" l="1"/>
  <c r="O712" i="10"/>
  <c r="K710" i="10"/>
  <c r="L710" i="10"/>
  <c r="O711" i="10"/>
  <c r="J711" i="10"/>
  <c r="M711" i="10"/>
  <c r="I711" i="10"/>
  <c r="M709" i="7"/>
  <c r="U709" i="7"/>
  <c r="K710" i="7"/>
  <c r="U710" i="7" s="1"/>
  <c r="V710" i="7"/>
  <c r="W710" i="7" s="1"/>
  <c r="S709" i="7"/>
  <c r="Q709" i="7"/>
  <c r="R708" i="7"/>
  <c r="P708" i="7"/>
  <c r="N709" i="7"/>
  <c r="T709" i="7"/>
  <c r="L709" i="7"/>
  <c r="I711" i="7"/>
  <c r="J710" i="7"/>
  <c r="L711" i="10" l="1"/>
  <c r="K711" i="10"/>
  <c r="J712" i="10"/>
  <c r="M712" i="10"/>
  <c r="I712" i="10"/>
  <c r="F713" i="10"/>
  <c r="N713" i="10"/>
  <c r="N714" i="10" s="1"/>
  <c r="O710" i="7"/>
  <c r="Q710" i="7" s="1"/>
  <c r="M710" i="7"/>
  <c r="K711" i="7"/>
  <c r="U711" i="7" s="1"/>
  <c r="V711" i="7"/>
  <c r="W711" i="7" s="1"/>
  <c r="R709" i="7"/>
  <c r="P709" i="7"/>
  <c r="N710" i="7"/>
  <c r="T710" i="7"/>
  <c r="L710" i="7"/>
  <c r="I712" i="7"/>
  <c r="J711" i="7"/>
  <c r="O713" i="10" l="1"/>
  <c r="M713" i="10"/>
  <c r="I713" i="10"/>
  <c r="J713" i="10"/>
  <c r="L712" i="10"/>
  <c r="K712" i="10"/>
  <c r="O714" i="10"/>
  <c r="F714" i="10"/>
  <c r="S710" i="7"/>
  <c r="O711" i="7"/>
  <c r="Q711" i="7" s="1"/>
  <c r="M711" i="7"/>
  <c r="K712" i="7"/>
  <c r="O712" i="7" s="1"/>
  <c r="V712" i="7"/>
  <c r="W712" i="7" s="1"/>
  <c r="R710" i="7"/>
  <c r="P710" i="7"/>
  <c r="N711" i="7"/>
  <c r="T711" i="7"/>
  <c r="L711" i="7"/>
  <c r="I713" i="7"/>
  <c r="J712" i="7"/>
  <c r="M714" i="10" l="1"/>
  <c r="I714" i="10"/>
  <c r="J714" i="10"/>
  <c r="F715" i="10"/>
  <c r="K713" i="10"/>
  <c r="L713" i="10"/>
  <c r="N715" i="10"/>
  <c r="N716" i="10" s="1"/>
  <c r="S711" i="7"/>
  <c r="U712" i="7"/>
  <c r="M712" i="7"/>
  <c r="K713" i="7"/>
  <c r="O713" i="7" s="1"/>
  <c r="V713" i="7"/>
  <c r="W713" i="7" s="1"/>
  <c r="S712" i="7"/>
  <c r="Q712" i="7"/>
  <c r="R711" i="7"/>
  <c r="P711" i="7"/>
  <c r="N712" i="7"/>
  <c r="T712" i="7"/>
  <c r="L712" i="7"/>
  <c r="I714" i="7"/>
  <c r="J713" i="7"/>
  <c r="F716" i="10" l="1"/>
  <c r="O716" i="10"/>
  <c r="K714" i="10"/>
  <c r="L714" i="10"/>
  <c r="J715" i="10"/>
  <c r="M715" i="10"/>
  <c r="I715" i="10"/>
  <c r="N717" i="10"/>
  <c r="O715" i="10"/>
  <c r="M713" i="7"/>
  <c r="U713" i="7"/>
  <c r="K714" i="7"/>
  <c r="O714" i="7" s="1"/>
  <c r="V714" i="7"/>
  <c r="W714" i="7" s="1"/>
  <c r="S713" i="7"/>
  <c r="Q713" i="7"/>
  <c r="R712" i="7"/>
  <c r="P712" i="7"/>
  <c r="N713" i="7"/>
  <c r="T713" i="7"/>
  <c r="L713" i="7"/>
  <c r="I715" i="7"/>
  <c r="J714" i="7"/>
  <c r="J716" i="10" l="1"/>
  <c r="M716" i="10"/>
  <c r="I716" i="10"/>
  <c r="L715" i="10"/>
  <c r="K715" i="10"/>
  <c r="F717" i="10"/>
  <c r="O717" i="10"/>
  <c r="U714" i="7"/>
  <c r="M714" i="7"/>
  <c r="K715" i="7"/>
  <c r="O715" i="7" s="1"/>
  <c r="V715" i="7"/>
  <c r="W715" i="7" s="1"/>
  <c r="S714" i="7"/>
  <c r="Q714" i="7"/>
  <c r="R713" i="7"/>
  <c r="P713" i="7"/>
  <c r="N714" i="7"/>
  <c r="T714" i="7"/>
  <c r="L714" i="7"/>
  <c r="I716" i="7"/>
  <c r="J715" i="7"/>
  <c r="M717" i="10" l="1"/>
  <c r="I717" i="10"/>
  <c r="J717" i="10"/>
  <c r="F718" i="10"/>
  <c r="N718" i="10"/>
  <c r="L716" i="10"/>
  <c r="K716" i="10"/>
  <c r="M715" i="7"/>
  <c r="U715" i="7"/>
  <c r="K716" i="7"/>
  <c r="O716" i="7" s="1"/>
  <c r="V716" i="7"/>
  <c r="W716" i="7" s="1"/>
  <c r="S715" i="7"/>
  <c r="Q715" i="7"/>
  <c r="R714" i="7"/>
  <c r="P714" i="7"/>
  <c r="N715" i="7"/>
  <c r="T715" i="7"/>
  <c r="L715" i="7"/>
  <c r="I717" i="7"/>
  <c r="J716" i="7"/>
  <c r="N719" i="10" l="1"/>
  <c r="O719" i="10" s="1"/>
  <c r="O718" i="10"/>
  <c r="M718" i="10"/>
  <c r="I718" i="10"/>
  <c r="J718" i="10"/>
  <c r="F719" i="10"/>
  <c r="K717" i="10"/>
  <c r="L717" i="10"/>
  <c r="U716" i="7"/>
  <c r="M716" i="7"/>
  <c r="K717" i="7"/>
  <c r="U717" i="7" s="1"/>
  <c r="V717" i="7"/>
  <c r="W717" i="7" s="1"/>
  <c r="S716" i="7"/>
  <c r="Q716" i="7"/>
  <c r="R715" i="7"/>
  <c r="P715" i="7"/>
  <c r="N716" i="7"/>
  <c r="T716" i="7"/>
  <c r="L716" i="7"/>
  <c r="I718" i="7"/>
  <c r="J717" i="7"/>
  <c r="J719" i="10" l="1"/>
  <c r="M719" i="10"/>
  <c r="I719" i="10"/>
  <c r="F720" i="10"/>
  <c r="K718" i="10"/>
  <c r="L718" i="10"/>
  <c r="N720" i="10"/>
  <c r="N721" i="10" s="1"/>
  <c r="M717" i="7"/>
  <c r="O717" i="7"/>
  <c r="Q717" i="7" s="1"/>
  <c r="K718" i="7"/>
  <c r="U718" i="7" s="1"/>
  <c r="V718" i="7"/>
  <c r="W718" i="7" s="1"/>
  <c r="R716" i="7"/>
  <c r="P716" i="7"/>
  <c r="N717" i="7"/>
  <c r="T717" i="7"/>
  <c r="L717" i="7"/>
  <c r="I719" i="7"/>
  <c r="J718" i="7"/>
  <c r="F721" i="10" l="1"/>
  <c r="O721" i="10"/>
  <c r="N722" i="10"/>
  <c r="O720" i="10"/>
  <c r="J720" i="10"/>
  <c r="M720" i="10"/>
  <c r="I720" i="10"/>
  <c r="L719" i="10"/>
  <c r="K719" i="10"/>
  <c r="S717" i="7"/>
  <c r="O718" i="7"/>
  <c r="Q718" i="7" s="1"/>
  <c r="M718" i="7"/>
  <c r="K719" i="7"/>
  <c r="O719" i="7" s="1"/>
  <c r="V719" i="7"/>
  <c r="W719" i="7" s="1"/>
  <c r="S718" i="7"/>
  <c r="R717" i="7"/>
  <c r="P717" i="7"/>
  <c r="N718" i="7"/>
  <c r="T718" i="7"/>
  <c r="L718" i="7"/>
  <c r="I720" i="7"/>
  <c r="J719" i="7"/>
  <c r="M721" i="10" l="1"/>
  <c r="I721" i="10"/>
  <c r="J721" i="10"/>
  <c r="L720" i="10"/>
  <c r="K720" i="10"/>
  <c r="O722" i="10"/>
  <c r="N723" i="10"/>
  <c r="F722" i="10"/>
  <c r="M719" i="7"/>
  <c r="U719" i="7"/>
  <c r="K720" i="7"/>
  <c r="U720" i="7" s="1"/>
  <c r="V720" i="7"/>
  <c r="W720" i="7" s="1"/>
  <c r="S719" i="7"/>
  <c r="Q719" i="7"/>
  <c r="R718" i="7"/>
  <c r="P718" i="7"/>
  <c r="N719" i="7"/>
  <c r="T719" i="7"/>
  <c r="L719" i="7"/>
  <c r="I721" i="7"/>
  <c r="J720" i="7"/>
  <c r="M722" i="10" l="1"/>
  <c r="I722" i="10"/>
  <c r="J722" i="10"/>
  <c r="O723" i="10"/>
  <c r="F723" i="10"/>
  <c r="K721" i="10"/>
  <c r="L721" i="10"/>
  <c r="O720" i="7"/>
  <c r="S720" i="7" s="1"/>
  <c r="M720" i="7"/>
  <c r="K721" i="7"/>
  <c r="U721" i="7" s="1"/>
  <c r="V721" i="7"/>
  <c r="W721" i="7" s="1"/>
  <c r="R719" i="7"/>
  <c r="P719" i="7"/>
  <c r="N720" i="7"/>
  <c r="T720" i="7"/>
  <c r="L720" i="7"/>
  <c r="I722" i="7"/>
  <c r="J721" i="7"/>
  <c r="J723" i="10" l="1"/>
  <c r="M723" i="10"/>
  <c r="I723" i="10"/>
  <c r="F724" i="10"/>
  <c r="K722" i="10"/>
  <c r="L722" i="10"/>
  <c r="N724" i="10"/>
  <c r="N725" i="10" s="1"/>
  <c r="Q720" i="7"/>
  <c r="O721" i="7"/>
  <c r="S721" i="7" s="1"/>
  <c r="M721" i="7"/>
  <c r="K722" i="7"/>
  <c r="O722" i="7" s="1"/>
  <c r="V722" i="7"/>
  <c r="W722" i="7" s="1"/>
  <c r="R720" i="7"/>
  <c r="P720" i="7"/>
  <c r="N721" i="7"/>
  <c r="T721" i="7"/>
  <c r="L721" i="7"/>
  <c r="I723" i="7"/>
  <c r="J722" i="7"/>
  <c r="J724" i="10" l="1"/>
  <c r="M724" i="10"/>
  <c r="I724" i="10"/>
  <c r="L723" i="10"/>
  <c r="K723" i="10"/>
  <c r="F725" i="10"/>
  <c r="O725" i="10"/>
  <c r="O724" i="10"/>
  <c r="Q721" i="7"/>
  <c r="M722" i="7"/>
  <c r="U722" i="7"/>
  <c r="K723" i="7"/>
  <c r="O723" i="7" s="1"/>
  <c r="V723" i="7"/>
  <c r="W723" i="7" s="1"/>
  <c r="S722" i="7"/>
  <c r="Q722" i="7"/>
  <c r="R721" i="7"/>
  <c r="P721" i="7"/>
  <c r="N722" i="7"/>
  <c r="T722" i="7"/>
  <c r="L722" i="7"/>
  <c r="I724" i="7"/>
  <c r="J723" i="7"/>
  <c r="L724" i="10" l="1"/>
  <c r="K724" i="10"/>
  <c r="F726" i="10"/>
  <c r="N726" i="10"/>
  <c r="N727" i="10" s="1"/>
  <c r="M725" i="10"/>
  <c r="I725" i="10"/>
  <c r="J725" i="10"/>
  <c r="M723" i="7"/>
  <c r="U723" i="7"/>
  <c r="K724" i="7"/>
  <c r="O724" i="7" s="1"/>
  <c r="V724" i="7"/>
  <c r="W724" i="7" s="1"/>
  <c r="S723" i="7"/>
  <c r="Q723" i="7"/>
  <c r="R722" i="7"/>
  <c r="P722" i="7"/>
  <c r="N723" i="7"/>
  <c r="T723" i="7"/>
  <c r="L723" i="7"/>
  <c r="I725" i="7"/>
  <c r="J724" i="7"/>
  <c r="O726" i="10" l="1"/>
  <c r="M726" i="10"/>
  <c r="I726" i="10"/>
  <c r="J726" i="10"/>
  <c r="K725" i="10"/>
  <c r="L725" i="10"/>
  <c r="O727" i="10"/>
  <c r="F727" i="10"/>
  <c r="M724" i="7"/>
  <c r="U724" i="7"/>
  <c r="K725" i="7"/>
  <c r="O725" i="7" s="1"/>
  <c r="V725" i="7"/>
  <c r="W725" i="7" s="1"/>
  <c r="S724" i="7"/>
  <c r="Q724" i="7"/>
  <c r="R723" i="7"/>
  <c r="P723" i="7"/>
  <c r="N724" i="7"/>
  <c r="T724" i="7"/>
  <c r="L724" i="7"/>
  <c r="I726" i="7"/>
  <c r="J725" i="7"/>
  <c r="F728" i="10" l="1"/>
  <c r="J727" i="10"/>
  <c r="I727" i="10"/>
  <c r="M727" i="10"/>
  <c r="K726" i="10"/>
  <c r="L726" i="10"/>
  <c r="N728" i="10"/>
  <c r="N729" i="10" s="1"/>
  <c r="U725" i="7"/>
  <c r="M725" i="7"/>
  <c r="K726" i="7"/>
  <c r="O726" i="7" s="1"/>
  <c r="V726" i="7"/>
  <c r="W726" i="7" s="1"/>
  <c r="S725" i="7"/>
  <c r="Q725" i="7"/>
  <c r="R724" i="7"/>
  <c r="P724" i="7"/>
  <c r="N725" i="7"/>
  <c r="T725" i="7"/>
  <c r="L725" i="7"/>
  <c r="I727" i="7"/>
  <c r="J726" i="7"/>
  <c r="O728" i="10" l="1"/>
  <c r="L727" i="10"/>
  <c r="K727" i="10"/>
  <c r="J728" i="10"/>
  <c r="M728" i="10"/>
  <c r="I728" i="10"/>
  <c r="F729" i="10"/>
  <c r="O729" i="10"/>
  <c r="M726" i="7"/>
  <c r="U726" i="7"/>
  <c r="K727" i="7"/>
  <c r="M727" i="7" s="1"/>
  <c r="V727" i="7"/>
  <c r="W727" i="7" s="1"/>
  <c r="S726" i="7"/>
  <c r="Q726" i="7"/>
  <c r="R725" i="7"/>
  <c r="P725" i="7"/>
  <c r="N726" i="7"/>
  <c r="T726" i="7"/>
  <c r="L726" i="7"/>
  <c r="I728" i="7"/>
  <c r="J727" i="7"/>
  <c r="F730" i="10" l="1"/>
  <c r="M729" i="10"/>
  <c r="I729" i="10"/>
  <c r="J729" i="10"/>
  <c r="L728" i="10"/>
  <c r="K728" i="10"/>
  <c r="N730" i="10"/>
  <c r="N731" i="10" s="1"/>
  <c r="U727" i="7"/>
  <c r="O727" i="7"/>
  <c r="S727" i="7" s="1"/>
  <c r="K728" i="7"/>
  <c r="O728" i="7" s="1"/>
  <c r="V728" i="7"/>
  <c r="W728" i="7" s="1"/>
  <c r="R726" i="7"/>
  <c r="P726" i="7"/>
  <c r="N727" i="7"/>
  <c r="T727" i="7"/>
  <c r="L727" i="7"/>
  <c r="I729" i="7"/>
  <c r="J728" i="7"/>
  <c r="O730" i="10" l="1"/>
  <c r="M730" i="10"/>
  <c r="I730" i="10"/>
  <c r="J730" i="10"/>
  <c r="O731" i="10"/>
  <c r="F731" i="10"/>
  <c r="N732" i="10"/>
  <c r="K729" i="10"/>
  <c r="L729" i="10"/>
  <c r="M728" i="7"/>
  <c r="U728" i="7"/>
  <c r="Q727" i="7"/>
  <c r="K729" i="7"/>
  <c r="O729" i="7" s="1"/>
  <c r="V729" i="7"/>
  <c r="W729" i="7" s="1"/>
  <c r="S728" i="7"/>
  <c r="Q728" i="7"/>
  <c r="R727" i="7"/>
  <c r="P727" i="7"/>
  <c r="N728" i="7"/>
  <c r="T728" i="7"/>
  <c r="L728" i="7"/>
  <c r="I730" i="7"/>
  <c r="J729" i="7"/>
  <c r="F732" i="10" l="1"/>
  <c r="O732" i="10"/>
  <c r="K730" i="10"/>
  <c r="L730" i="10"/>
  <c r="N733" i="10"/>
  <c r="J731" i="10"/>
  <c r="M731" i="10"/>
  <c r="I731" i="10"/>
  <c r="M729" i="7"/>
  <c r="U729" i="7"/>
  <c r="K730" i="7"/>
  <c r="O730" i="7" s="1"/>
  <c r="V730" i="7"/>
  <c r="W730" i="7" s="1"/>
  <c r="S729" i="7"/>
  <c r="Q729" i="7"/>
  <c r="R728" i="7"/>
  <c r="P728" i="7"/>
  <c r="N729" i="7"/>
  <c r="T729" i="7"/>
  <c r="L729" i="7"/>
  <c r="I731" i="7"/>
  <c r="J730" i="7"/>
  <c r="J732" i="10" l="1"/>
  <c r="M732" i="10"/>
  <c r="I732" i="10"/>
  <c r="N734" i="10"/>
  <c r="L731" i="10"/>
  <c r="K731" i="10"/>
  <c r="F733" i="10"/>
  <c r="O733" i="10"/>
  <c r="U730" i="7"/>
  <c r="M730" i="7"/>
  <c r="K731" i="7"/>
  <c r="O731" i="7" s="1"/>
  <c r="V731" i="7"/>
  <c r="W731" i="7" s="1"/>
  <c r="S730" i="7"/>
  <c r="Q730" i="7"/>
  <c r="R729" i="7"/>
  <c r="P729" i="7"/>
  <c r="N730" i="7"/>
  <c r="T730" i="7"/>
  <c r="L730" i="7"/>
  <c r="I732" i="7"/>
  <c r="J731" i="7"/>
  <c r="O734" i="10" l="1"/>
  <c r="F734" i="10"/>
  <c r="N735" i="10"/>
  <c r="M733" i="10"/>
  <c r="I733" i="10"/>
  <c r="J733" i="10"/>
  <c r="L732" i="10"/>
  <c r="K732" i="10"/>
  <c r="M731" i="7"/>
  <c r="U731" i="7"/>
  <c r="K732" i="7"/>
  <c r="O732" i="7" s="1"/>
  <c r="V732" i="7"/>
  <c r="W732" i="7" s="1"/>
  <c r="S731" i="7"/>
  <c r="Q731" i="7"/>
  <c r="R730" i="7"/>
  <c r="P730" i="7"/>
  <c r="N731" i="7"/>
  <c r="T731" i="7"/>
  <c r="L731" i="7"/>
  <c r="I733" i="7"/>
  <c r="J732" i="7"/>
  <c r="M734" i="10" l="1"/>
  <c r="I734" i="10"/>
  <c r="J734" i="10"/>
  <c r="N736" i="10"/>
  <c r="O735" i="10"/>
  <c r="F735" i="10"/>
  <c r="K733" i="10"/>
  <c r="L733" i="10"/>
  <c r="U732" i="7"/>
  <c r="M732" i="7"/>
  <c r="K733" i="7"/>
  <c r="U733" i="7" s="1"/>
  <c r="V733" i="7"/>
  <c r="W733" i="7" s="1"/>
  <c r="S732" i="7"/>
  <c r="Q732" i="7"/>
  <c r="R731" i="7"/>
  <c r="P731" i="7"/>
  <c r="N732" i="7"/>
  <c r="T732" i="7"/>
  <c r="L732" i="7"/>
  <c r="I734" i="7"/>
  <c r="J733" i="7"/>
  <c r="J735" i="10" l="1"/>
  <c r="M735" i="10"/>
  <c r="I735" i="10"/>
  <c r="F736" i="10"/>
  <c r="O736" i="10"/>
  <c r="N737" i="10"/>
  <c r="K734" i="10"/>
  <c r="L734" i="10"/>
  <c r="O733" i="7"/>
  <c r="Q733" i="7" s="1"/>
  <c r="M733" i="7"/>
  <c r="K734" i="7"/>
  <c r="U734" i="7" s="1"/>
  <c r="V734" i="7"/>
  <c r="W734" i="7" s="1"/>
  <c r="R732" i="7"/>
  <c r="P732" i="7"/>
  <c r="N733" i="7"/>
  <c r="T733" i="7"/>
  <c r="L733" i="7"/>
  <c r="I735" i="7"/>
  <c r="J734" i="7"/>
  <c r="J736" i="10" l="1"/>
  <c r="M736" i="10"/>
  <c r="I736" i="10"/>
  <c r="F737" i="10"/>
  <c r="O737" i="10"/>
  <c r="N738" i="10"/>
  <c r="L735" i="10"/>
  <c r="K735" i="10"/>
  <c r="S733" i="7"/>
  <c r="M734" i="7"/>
  <c r="O734" i="7"/>
  <c r="S734" i="7" s="1"/>
  <c r="K735" i="7"/>
  <c r="O735" i="7" s="1"/>
  <c r="V735" i="7"/>
  <c r="W735" i="7" s="1"/>
  <c r="R733" i="7"/>
  <c r="P733" i="7"/>
  <c r="N734" i="7"/>
  <c r="T734" i="7"/>
  <c r="L734" i="7"/>
  <c r="I736" i="7"/>
  <c r="J735" i="7"/>
  <c r="M737" i="10" l="1"/>
  <c r="I737" i="10"/>
  <c r="J737" i="10"/>
  <c r="N739" i="10"/>
  <c r="O738" i="10"/>
  <c r="F738" i="10"/>
  <c r="L736" i="10"/>
  <c r="K736" i="10"/>
  <c r="Q734" i="7"/>
  <c r="U735" i="7"/>
  <c r="M735" i="7"/>
  <c r="K736" i="7"/>
  <c r="O736" i="7" s="1"/>
  <c r="V736" i="7"/>
  <c r="W736" i="7" s="1"/>
  <c r="S735" i="7"/>
  <c r="Q735" i="7"/>
  <c r="R734" i="7"/>
  <c r="P734" i="7"/>
  <c r="N735" i="7"/>
  <c r="T735" i="7"/>
  <c r="L735" i="7"/>
  <c r="I737" i="7"/>
  <c r="J736" i="7"/>
  <c r="O739" i="10" l="1"/>
  <c r="F739" i="10"/>
  <c r="K737" i="10"/>
  <c r="L737" i="10"/>
  <c r="M738" i="10"/>
  <c r="I738" i="10"/>
  <c r="J738" i="10"/>
  <c r="M736" i="7"/>
  <c r="U736" i="7"/>
  <c r="K737" i="7"/>
  <c r="O737" i="7" s="1"/>
  <c r="V737" i="7"/>
  <c r="W737" i="7" s="1"/>
  <c r="S736" i="7"/>
  <c r="Q736" i="7"/>
  <c r="R735" i="7"/>
  <c r="P735" i="7"/>
  <c r="N736" i="7"/>
  <c r="T736" i="7"/>
  <c r="L736" i="7"/>
  <c r="M737" i="7"/>
  <c r="I738" i="7"/>
  <c r="J737" i="7"/>
  <c r="K738" i="10" l="1"/>
  <c r="L738" i="10"/>
  <c r="F740" i="10"/>
  <c r="J739" i="10"/>
  <c r="M739" i="10"/>
  <c r="I739" i="10"/>
  <c r="N740" i="10"/>
  <c r="N741" i="10" s="1"/>
  <c r="U737" i="7"/>
  <c r="K738" i="7"/>
  <c r="O738" i="7" s="1"/>
  <c r="V738" i="7"/>
  <c r="W738" i="7" s="1"/>
  <c r="S737" i="7"/>
  <c r="Q737" i="7"/>
  <c r="R736" i="7"/>
  <c r="P736" i="7"/>
  <c r="N737" i="7"/>
  <c r="T737" i="7"/>
  <c r="L737" i="7"/>
  <c r="I739" i="7"/>
  <c r="J738" i="7"/>
  <c r="L739" i="10" l="1"/>
  <c r="K739" i="10"/>
  <c r="J740" i="10"/>
  <c r="M740" i="10"/>
  <c r="I740" i="10"/>
  <c r="F741" i="10"/>
  <c r="O741" i="10"/>
  <c r="O740" i="10"/>
  <c r="M738" i="7"/>
  <c r="U738" i="7"/>
  <c r="K739" i="7"/>
  <c r="U739" i="7" s="1"/>
  <c r="V739" i="7"/>
  <c r="W739" i="7" s="1"/>
  <c r="S738" i="7"/>
  <c r="Q738" i="7"/>
  <c r="R737" i="7"/>
  <c r="P737" i="7"/>
  <c r="N738" i="7"/>
  <c r="T738" i="7"/>
  <c r="L738" i="7"/>
  <c r="I740" i="7"/>
  <c r="J739" i="7"/>
  <c r="L740" i="10" l="1"/>
  <c r="K740" i="10"/>
  <c r="F742" i="10"/>
  <c r="M741" i="10"/>
  <c r="I741" i="10"/>
  <c r="J741" i="10"/>
  <c r="N742" i="10"/>
  <c r="N743" i="10" s="1"/>
  <c r="O739" i="7"/>
  <c r="S739" i="7" s="1"/>
  <c r="M739" i="7"/>
  <c r="K740" i="7"/>
  <c r="O740" i="7" s="1"/>
  <c r="V740" i="7"/>
  <c r="W740" i="7" s="1"/>
  <c r="R738" i="7"/>
  <c r="P738" i="7"/>
  <c r="N739" i="7"/>
  <c r="T739" i="7"/>
  <c r="L739" i="7"/>
  <c r="I741" i="7"/>
  <c r="J740" i="7"/>
  <c r="O742" i="10" l="1"/>
  <c r="M742" i="10"/>
  <c r="I742" i="10"/>
  <c r="J742" i="10"/>
  <c r="K741" i="10"/>
  <c r="L741" i="10"/>
  <c r="O743" i="10"/>
  <c r="F743" i="10"/>
  <c r="Q739" i="7"/>
  <c r="M740" i="7"/>
  <c r="U740" i="7"/>
  <c r="K741" i="7"/>
  <c r="O741" i="7" s="1"/>
  <c r="V741" i="7"/>
  <c r="W741" i="7" s="1"/>
  <c r="S740" i="7"/>
  <c r="Q740" i="7"/>
  <c r="R739" i="7"/>
  <c r="P739" i="7"/>
  <c r="N740" i="7"/>
  <c r="T740" i="7"/>
  <c r="L740" i="7"/>
  <c r="I742" i="7"/>
  <c r="J741" i="7"/>
  <c r="J743" i="10" l="1"/>
  <c r="M743" i="10"/>
  <c r="I743" i="10"/>
  <c r="F744" i="10"/>
  <c r="K742" i="10"/>
  <c r="L742" i="10"/>
  <c r="N744" i="10"/>
  <c r="N745" i="10" s="1"/>
  <c r="M741" i="7"/>
  <c r="U741" i="7"/>
  <c r="K742" i="7"/>
  <c r="U742" i="7" s="1"/>
  <c r="V742" i="7"/>
  <c r="W742" i="7" s="1"/>
  <c r="S741" i="7"/>
  <c r="Q741" i="7"/>
  <c r="R740" i="7"/>
  <c r="P740" i="7"/>
  <c r="N741" i="7"/>
  <c r="T741" i="7"/>
  <c r="L741" i="7"/>
  <c r="I743" i="7"/>
  <c r="J742" i="7"/>
  <c r="J744" i="10" l="1"/>
  <c r="M744" i="10"/>
  <c r="I744" i="10"/>
  <c r="F745" i="10"/>
  <c r="O745" i="10"/>
  <c r="L743" i="10"/>
  <c r="K743" i="10"/>
  <c r="O744" i="10"/>
  <c r="O742" i="7"/>
  <c r="Q742" i="7" s="1"/>
  <c r="M742" i="7"/>
  <c r="K743" i="7"/>
  <c r="O743" i="7" s="1"/>
  <c r="V743" i="7"/>
  <c r="W743" i="7" s="1"/>
  <c r="R741" i="7"/>
  <c r="P741" i="7"/>
  <c r="N742" i="7"/>
  <c r="T742" i="7"/>
  <c r="L742" i="7"/>
  <c r="I744" i="7"/>
  <c r="J743" i="7"/>
  <c r="M745" i="10" l="1"/>
  <c r="I745" i="10"/>
  <c r="J745" i="10"/>
  <c r="L744" i="10"/>
  <c r="K744" i="10"/>
  <c r="F746" i="10"/>
  <c r="N746" i="10"/>
  <c r="O746" i="10" s="1"/>
  <c r="S742" i="7"/>
  <c r="U743" i="7"/>
  <c r="M743" i="7"/>
  <c r="K744" i="7"/>
  <c r="O744" i="7" s="1"/>
  <c r="V744" i="7"/>
  <c r="W744" i="7" s="1"/>
  <c r="S743" i="7"/>
  <c r="Q743" i="7"/>
  <c r="R742" i="7"/>
  <c r="P742" i="7"/>
  <c r="N743" i="7"/>
  <c r="T743" i="7"/>
  <c r="L743" i="7"/>
  <c r="I745" i="7"/>
  <c r="J744" i="7"/>
  <c r="N747" i="10" l="1"/>
  <c r="O747" i="10" s="1"/>
  <c r="M746" i="10"/>
  <c r="I746" i="10"/>
  <c r="J746" i="10"/>
  <c r="F747" i="10"/>
  <c r="K745" i="10"/>
  <c r="L745" i="10"/>
  <c r="M744" i="7"/>
  <c r="U744" i="7"/>
  <c r="K745" i="7"/>
  <c r="U745" i="7" s="1"/>
  <c r="V745" i="7"/>
  <c r="W745" i="7" s="1"/>
  <c r="S744" i="7"/>
  <c r="Q744" i="7"/>
  <c r="R743" i="7"/>
  <c r="P743" i="7"/>
  <c r="N744" i="7"/>
  <c r="T744" i="7"/>
  <c r="L744" i="7"/>
  <c r="M745" i="7"/>
  <c r="I746" i="7"/>
  <c r="J745" i="7"/>
  <c r="J747" i="10" l="1"/>
  <c r="M747" i="10"/>
  <c r="I747" i="10"/>
  <c r="K746" i="10"/>
  <c r="L746" i="10"/>
  <c r="F748" i="10"/>
  <c r="N748" i="10"/>
  <c r="N749" i="10" s="1"/>
  <c r="O745" i="7"/>
  <c r="Q745" i="7" s="1"/>
  <c r="K746" i="7"/>
  <c r="O746" i="7" s="1"/>
  <c r="V746" i="7"/>
  <c r="W746" i="7" s="1"/>
  <c r="R744" i="7"/>
  <c r="P744" i="7"/>
  <c r="N745" i="7"/>
  <c r="T745" i="7"/>
  <c r="L745" i="7"/>
  <c r="I747" i="7"/>
  <c r="J746" i="7"/>
  <c r="J748" i="10" l="1"/>
  <c r="M748" i="10"/>
  <c r="I748" i="10"/>
  <c r="F749" i="10"/>
  <c r="O749" i="10"/>
  <c r="O748" i="10"/>
  <c r="L747" i="10"/>
  <c r="K747" i="10"/>
  <c r="S745" i="7"/>
  <c r="U746" i="7"/>
  <c r="M746" i="7"/>
  <c r="K747" i="7"/>
  <c r="O747" i="7" s="1"/>
  <c r="V747" i="7"/>
  <c r="W747" i="7" s="1"/>
  <c r="S746" i="7"/>
  <c r="Q746" i="7"/>
  <c r="R745" i="7"/>
  <c r="P745" i="7"/>
  <c r="N746" i="7"/>
  <c r="T746" i="7"/>
  <c r="L746" i="7"/>
  <c r="I748" i="7"/>
  <c r="J747" i="7"/>
  <c r="M749" i="10" l="1"/>
  <c r="I749" i="10"/>
  <c r="J749" i="10"/>
  <c r="L748" i="10"/>
  <c r="K748" i="10"/>
  <c r="F750" i="10"/>
  <c r="N750" i="10"/>
  <c r="N751" i="10" s="1"/>
  <c r="M747" i="7"/>
  <c r="U747" i="7"/>
  <c r="K748" i="7"/>
  <c r="O748" i="7" s="1"/>
  <c r="V748" i="7"/>
  <c r="W748" i="7" s="1"/>
  <c r="S747" i="7"/>
  <c r="Q747" i="7"/>
  <c r="R746" i="7"/>
  <c r="P746" i="7"/>
  <c r="N747" i="7"/>
  <c r="T747" i="7"/>
  <c r="L747" i="7"/>
  <c r="I749" i="7"/>
  <c r="J748" i="7"/>
  <c r="O750" i="10" l="1"/>
  <c r="M750" i="10"/>
  <c r="I750" i="10"/>
  <c r="J750" i="10"/>
  <c r="K749" i="10"/>
  <c r="L749" i="10"/>
  <c r="O751" i="10"/>
  <c r="F751" i="10"/>
  <c r="U748" i="7"/>
  <c r="M748" i="7"/>
  <c r="K749" i="7"/>
  <c r="U749" i="7" s="1"/>
  <c r="V749" i="7"/>
  <c r="W749" i="7" s="1"/>
  <c r="S748" i="7"/>
  <c r="Q748" i="7"/>
  <c r="R747" i="7"/>
  <c r="P747" i="7"/>
  <c r="N748" i="7"/>
  <c r="T748" i="7"/>
  <c r="L748" i="7"/>
  <c r="I750" i="7"/>
  <c r="J749" i="7"/>
  <c r="J751" i="10" l="1"/>
  <c r="M751" i="10"/>
  <c r="I751" i="10"/>
  <c r="F752" i="10"/>
  <c r="K750" i="10"/>
  <c r="L750" i="10"/>
  <c r="N752" i="10"/>
  <c r="N753" i="10" s="1"/>
  <c r="M749" i="7"/>
  <c r="O749" i="7"/>
  <c r="Q749" i="7" s="1"/>
  <c r="K750" i="7"/>
  <c r="O750" i="7" s="1"/>
  <c r="V750" i="7"/>
  <c r="W750" i="7" s="1"/>
  <c r="R748" i="7"/>
  <c r="P748" i="7"/>
  <c r="N749" i="7"/>
  <c r="T749" i="7"/>
  <c r="L749" i="7"/>
  <c r="I751" i="7"/>
  <c r="J750" i="7"/>
  <c r="M752" i="10" l="1"/>
  <c r="J752" i="10"/>
  <c r="I752" i="10"/>
  <c r="O753" i="10"/>
  <c r="F753" i="10"/>
  <c r="L751" i="10"/>
  <c r="K751" i="10"/>
  <c r="O752" i="10"/>
  <c r="S749" i="7"/>
  <c r="U750" i="7"/>
  <c r="M750" i="7"/>
  <c r="K751" i="7"/>
  <c r="U751" i="7" s="1"/>
  <c r="V751" i="7"/>
  <c r="W751" i="7" s="1"/>
  <c r="S750" i="7"/>
  <c r="Q750" i="7"/>
  <c r="R749" i="7"/>
  <c r="P749" i="7"/>
  <c r="N750" i="7"/>
  <c r="T750" i="7"/>
  <c r="L750" i="7"/>
  <c r="I752" i="7"/>
  <c r="J751" i="7"/>
  <c r="K752" i="10" l="1"/>
  <c r="L752" i="10"/>
  <c r="F754" i="10"/>
  <c r="M753" i="10"/>
  <c r="I753" i="10"/>
  <c r="J753" i="10"/>
  <c r="N754" i="10"/>
  <c r="N755" i="10" s="1"/>
  <c r="O751" i="7"/>
  <c r="Q751" i="7" s="1"/>
  <c r="M751" i="7"/>
  <c r="K752" i="7"/>
  <c r="O752" i="7" s="1"/>
  <c r="V752" i="7"/>
  <c r="W752" i="7" s="1"/>
  <c r="R750" i="7"/>
  <c r="P750" i="7"/>
  <c r="N751" i="7"/>
  <c r="T751" i="7"/>
  <c r="L751" i="7"/>
  <c r="I753" i="7"/>
  <c r="J752" i="7"/>
  <c r="N756" i="10" l="1"/>
  <c r="O755" i="10"/>
  <c r="F755" i="10"/>
  <c r="K753" i="10"/>
  <c r="L753" i="10"/>
  <c r="O754" i="10"/>
  <c r="J754" i="10"/>
  <c r="M754" i="10"/>
  <c r="I754" i="10"/>
  <c r="S751" i="7"/>
  <c r="U752" i="7"/>
  <c r="M752" i="7"/>
  <c r="K753" i="7"/>
  <c r="U753" i="7" s="1"/>
  <c r="V753" i="7"/>
  <c r="W753" i="7" s="1"/>
  <c r="S752" i="7"/>
  <c r="Q752" i="7"/>
  <c r="R751" i="7"/>
  <c r="P751" i="7"/>
  <c r="N752" i="7"/>
  <c r="T752" i="7"/>
  <c r="L752" i="7"/>
  <c r="I754" i="7"/>
  <c r="J753" i="7"/>
  <c r="L754" i="10" l="1"/>
  <c r="K754" i="10"/>
  <c r="J755" i="10"/>
  <c r="I755" i="10"/>
  <c r="M755" i="10"/>
  <c r="F756" i="10"/>
  <c r="O756" i="10"/>
  <c r="O753" i="7"/>
  <c r="Q753" i="7" s="1"/>
  <c r="M753" i="7"/>
  <c r="K754" i="7"/>
  <c r="O754" i="7" s="1"/>
  <c r="V754" i="7"/>
  <c r="W754" i="7" s="1"/>
  <c r="R752" i="7"/>
  <c r="P752" i="7"/>
  <c r="N753" i="7"/>
  <c r="T753" i="7"/>
  <c r="L753" i="7"/>
  <c r="I755" i="7"/>
  <c r="J754" i="7"/>
  <c r="M756" i="10" l="1"/>
  <c r="I756" i="10"/>
  <c r="J756" i="10"/>
  <c r="F757" i="10"/>
  <c r="N757" i="10"/>
  <c r="N758" i="10" s="1"/>
  <c r="L755" i="10"/>
  <c r="K755" i="10"/>
  <c r="S753" i="7"/>
  <c r="U754" i="7"/>
  <c r="M754" i="7"/>
  <c r="K755" i="7"/>
  <c r="U755" i="7" s="1"/>
  <c r="V755" i="7"/>
  <c r="W755" i="7" s="1"/>
  <c r="S754" i="7"/>
  <c r="Q754" i="7"/>
  <c r="R753" i="7"/>
  <c r="P753" i="7"/>
  <c r="N754" i="7"/>
  <c r="T754" i="7"/>
  <c r="L754" i="7"/>
  <c r="I756" i="7"/>
  <c r="J755" i="7"/>
  <c r="F758" i="10" l="1"/>
  <c r="O758" i="10"/>
  <c r="K756" i="10"/>
  <c r="L756" i="10"/>
  <c r="O757" i="10"/>
  <c r="M757" i="10"/>
  <c r="I757" i="10"/>
  <c r="J757" i="10"/>
  <c r="M755" i="7"/>
  <c r="O755" i="7"/>
  <c r="S755" i="7" s="1"/>
  <c r="K756" i="7"/>
  <c r="M756" i="7" s="1"/>
  <c r="V756" i="7"/>
  <c r="W756" i="7" s="1"/>
  <c r="R754" i="7"/>
  <c r="P754" i="7"/>
  <c r="N755" i="7"/>
  <c r="T755" i="7"/>
  <c r="L755" i="7"/>
  <c r="I757" i="7"/>
  <c r="J756" i="7"/>
  <c r="J758" i="10" l="1"/>
  <c r="M758" i="10"/>
  <c r="I758" i="10"/>
  <c r="K757" i="10"/>
  <c r="L757" i="10"/>
  <c r="F759" i="10"/>
  <c r="N759" i="10"/>
  <c r="N760" i="10" s="1"/>
  <c r="Q755" i="7"/>
  <c r="U756" i="7"/>
  <c r="O756" i="7"/>
  <c r="S756" i="7" s="1"/>
  <c r="K757" i="7"/>
  <c r="O757" i="7" s="1"/>
  <c r="V757" i="7"/>
  <c r="W757" i="7" s="1"/>
  <c r="R755" i="7"/>
  <c r="P755" i="7"/>
  <c r="N756" i="7"/>
  <c r="T756" i="7"/>
  <c r="L756" i="7"/>
  <c r="I758" i="7"/>
  <c r="J757" i="7"/>
  <c r="F760" i="10" l="1"/>
  <c r="O760" i="10"/>
  <c r="N761" i="10"/>
  <c r="O759" i="10"/>
  <c r="J759" i="10"/>
  <c r="I759" i="10"/>
  <c r="M759" i="10"/>
  <c r="L758" i="10"/>
  <c r="K758" i="10"/>
  <c r="Q756" i="7"/>
  <c r="M757" i="7"/>
  <c r="U757" i="7"/>
  <c r="K758" i="7"/>
  <c r="O758" i="7" s="1"/>
  <c r="V758" i="7"/>
  <c r="W758" i="7" s="1"/>
  <c r="S757" i="7"/>
  <c r="Q757" i="7"/>
  <c r="R756" i="7"/>
  <c r="P756" i="7"/>
  <c r="N757" i="7"/>
  <c r="T757" i="7"/>
  <c r="L757" i="7"/>
  <c r="I759" i="7"/>
  <c r="J758" i="7"/>
  <c r="L759" i="10" l="1"/>
  <c r="K759" i="10"/>
  <c r="M760" i="10"/>
  <c r="I760" i="10"/>
  <c r="J760" i="10"/>
  <c r="O761" i="10"/>
  <c r="N762" i="10"/>
  <c r="F761" i="10"/>
  <c r="M758" i="7"/>
  <c r="U758" i="7"/>
  <c r="K759" i="7"/>
  <c r="U759" i="7" s="1"/>
  <c r="V759" i="7"/>
  <c r="W759" i="7" s="1"/>
  <c r="S758" i="7"/>
  <c r="Q758" i="7"/>
  <c r="R757" i="7"/>
  <c r="P757" i="7"/>
  <c r="N758" i="7"/>
  <c r="T758" i="7"/>
  <c r="L758" i="7"/>
  <c r="I760" i="7"/>
  <c r="J759" i="7"/>
  <c r="M761" i="10" l="1"/>
  <c r="I761" i="10"/>
  <c r="J761" i="10"/>
  <c r="K760" i="10"/>
  <c r="L760" i="10"/>
  <c r="F762" i="10"/>
  <c r="O762" i="10"/>
  <c r="O759" i="7"/>
  <c r="Q759" i="7" s="1"/>
  <c r="M759" i="7"/>
  <c r="K760" i="7"/>
  <c r="O760" i="7" s="1"/>
  <c r="V760" i="7"/>
  <c r="W760" i="7" s="1"/>
  <c r="R758" i="7"/>
  <c r="P758" i="7"/>
  <c r="N759" i="7"/>
  <c r="T759" i="7"/>
  <c r="L759" i="7"/>
  <c r="I761" i="7"/>
  <c r="J760" i="7"/>
  <c r="J762" i="10" l="1"/>
  <c r="M762" i="10"/>
  <c r="I762" i="10"/>
  <c r="K761" i="10"/>
  <c r="L761" i="10"/>
  <c r="F763" i="10"/>
  <c r="N763" i="10"/>
  <c r="N764" i="10" s="1"/>
  <c r="S759" i="7"/>
  <c r="U760" i="7"/>
  <c r="M760" i="7"/>
  <c r="K761" i="7"/>
  <c r="U761" i="7" s="1"/>
  <c r="V761" i="7"/>
  <c r="W761" i="7" s="1"/>
  <c r="S760" i="7"/>
  <c r="Q760" i="7"/>
  <c r="R759" i="7"/>
  <c r="P759" i="7"/>
  <c r="N760" i="7"/>
  <c r="T760" i="7"/>
  <c r="L760" i="7"/>
  <c r="I762" i="7"/>
  <c r="J761" i="7"/>
  <c r="O763" i="10" l="1"/>
  <c r="J763" i="10"/>
  <c r="M763" i="10"/>
  <c r="I763" i="10"/>
  <c r="F764" i="10"/>
  <c r="O764" i="10"/>
  <c r="L762" i="10"/>
  <c r="K762" i="10"/>
  <c r="O761" i="7"/>
  <c r="Q761" i="7" s="1"/>
  <c r="M761" i="7"/>
  <c r="K762" i="7"/>
  <c r="M762" i="7" s="1"/>
  <c r="V762" i="7"/>
  <c r="W762" i="7" s="1"/>
  <c r="R760" i="7"/>
  <c r="P760" i="7"/>
  <c r="N761" i="7"/>
  <c r="T761" i="7"/>
  <c r="L761" i="7"/>
  <c r="I763" i="7"/>
  <c r="J762" i="7"/>
  <c r="F765" i="10" l="1"/>
  <c r="M764" i="10"/>
  <c r="I764" i="10"/>
  <c r="J764" i="10"/>
  <c r="L763" i="10"/>
  <c r="K763" i="10"/>
  <c r="N765" i="10"/>
  <c r="N766" i="10" s="1"/>
  <c r="S761" i="7"/>
  <c r="O762" i="7"/>
  <c r="Q762" i="7" s="1"/>
  <c r="U762" i="7"/>
  <c r="K763" i="7"/>
  <c r="U763" i="7" s="1"/>
  <c r="V763" i="7"/>
  <c r="W763" i="7" s="1"/>
  <c r="R761" i="7"/>
  <c r="P761" i="7"/>
  <c r="N762" i="7"/>
  <c r="T762" i="7"/>
  <c r="L762" i="7"/>
  <c r="I764" i="7"/>
  <c r="J763" i="7"/>
  <c r="O765" i="10" l="1"/>
  <c r="M765" i="10"/>
  <c r="I765" i="10"/>
  <c r="J765" i="10"/>
  <c r="K764" i="10"/>
  <c r="L764" i="10"/>
  <c r="N767" i="10"/>
  <c r="F766" i="10"/>
  <c r="O766" i="10"/>
  <c r="S762" i="7"/>
  <c r="O763" i="7"/>
  <c r="Q763" i="7" s="1"/>
  <c r="M763" i="7"/>
  <c r="K764" i="7"/>
  <c r="O764" i="7" s="1"/>
  <c r="V764" i="7"/>
  <c r="W764" i="7" s="1"/>
  <c r="S763" i="7"/>
  <c r="R762" i="7"/>
  <c r="P762" i="7"/>
  <c r="N763" i="7"/>
  <c r="T763" i="7"/>
  <c r="L763" i="7"/>
  <c r="I765" i="7"/>
  <c r="J764" i="7"/>
  <c r="J766" i="10" l="1"/>
  <c r="M766" i="10"/>
  <c r="I766" i="10"/>
  <c r="O767" i="10"/>
  <c r="F767" i="10"/>
  <c r="K765" i="10"/>
  <c r="L765" i="10"/>
  <c r="U764" i="7"/>
  <c r="M764" i="7"/>
  <c r="K765" i="7"/>
  <c r="U765" i="7" s="1"/>
  <c r="V765" i="7"/>
  <c r="W765" i="7" s="1"/>
  <c r="S764" i="7"/>
  <c r="Q764" i="7"/>
  <c r="R763" i="7"/>
  <c r="P763" i="7"/>
  <c r="N764" i="7"/>
  <c r="T764" i="7"/>
  <c r="L764" i="7"/>
  <c r="I766" i="7"/>
  <c r="J765" i="7"/>
  <c r="L766" i="10" l="1"/>
  <c r="K766" i="10"/>
  <c r="F768" i="10"/>
  <c r="J767" i="10"/>
  <c r="M767" i="10"/>
  <c r="I767" i="10"/>
  <c r="N768" i="10"/>
  <c r="N769" i="10" s="1"/>
  <c r="O765" i="7"/>
  <c r="S765" i="7" s="1"/>
  <c r="M765" i="7"/>
  <c r="K766" i="7"/>
  <c r="O766" i="7" s="1"/>
  <c r="V766" i="7"/>
  <c r="W766" i="7" s="1"/>
  <c r="R764" i="7"/>
  <c r="P764" i="7"/>
  <c r="N765" i="7"/>
  <c r="T765" i="7"/>
  <c r="L765" i="7"/>
  <c r="I767" i="7"/>
  <c r="J766" i="7"/>
  <c r="M768" i="10" l="1"/>
  <c r="I768" i="10"/>
  <c r="J768" i="10"/>
  <c r="L767" i="10"/>
  <c r="K767" i="10"/>
  <c r="O769" i="10"/>
  <c r="F769" i="10"/>
  <c r="O768" i="10"/>
  <c r="Q765" i="7"/>
  <c r="U766" i="7"/>
  <c r="M766" i="7"/>
  <c r="K767" i="7"/>
  <c r="O767" i="7" s="1"/>
  <c r="V767" i="7"/>
  <c r="W767" i="7" s="1"/>
  <c r="S766" i="7"/>
  <c r="Q766" i="7"/>
  <c r="R765" i="7"/>
  <c r="P765" i="7"/>
  <c r="N766" i="7"/>
  <c r="T766" i="7"/>
  <c r="L766" i="7"/>
  <c r="I768" i="7"/>
  <c r="J767" i="7"/>
  <c r="K768" i="10" l="1"/>
  <c r="L768" i="10"/>
  <c r="F770" i="10"/>
  <c r="M769" i="10"/>
  <c r="I769" i="10"/>
  <c r="J769" i="10"/>
  <c r="N770" i="10"/>
  <c r="N771" i="10" s="1"/>
  <c r="M767" i="7"/>
  <c r="U767" i="7"/>
  <c r="K768" i="7"/>
  <c r="O768" i="7" s="1"/>
  <c r="V768" i="7"/>
  <c r="W768" i="7" s="1"/>
  <c r="S767" i="7"/>
  <c r="Q767" i="7"/>
  <c r="R766" i="7"/>
  <c r="P766" i="7"/>
  <c r="N767" i="7"/>
  <c r="T767" i="7"/>
  <c r="L767" i="7"/>
  <c r="I769" i="7"/>
  <c r="J768" i="7"/>
  <c r="O770" i="10" l="1"/>
  <c r="J770" i="10"/>
  <c r="M770" i="10"/>
  <c r="I770" i="10"/>
  <c r="O771" i="10"/>
  <c r="F771" i="10"/>
  <c r="K769" i="10"/>
  <c r="L769" i="10"/>
  <c r="N772" i="10"/>
  <c r="U768" i="7"/>
  <c r="M768" i="7"/>
  <c r="K769" i="7"/>
  <c r="O769" i="7" s="1"/>
  <c r="V769" i="7"/>
  <c r="W769" i="7" s="1"/>
  <c r="S768" i="7"/>
  <c r="Q768" i="7"/>
  <c r="R767" i="7"/>
  <c r="P767" i="7"/>
  <c r="N768" i="7"/>
  <c r="T768" i="7"/>
  <c r="L768" i="7"/>
  <c r="I770" i="7"/>
  <c r="J769" i="7"/>
  <c r="F772" i="10" l="1"/>
  <c r="O772" i="10"/>
  <c r="L770" i="10"/>
  <c r="K770" i="10"/>
  <c r="J771" i="10"/>
  <c r="I771" i="10"/>
  <c r="M771" i="10"/>
  <c r="M769" i="7"/>
  <c r="U769" i="7"/>
  <c r="K770" i="7"/>
  <c r="O770" i="7" s="1"/>
  <c r="V770" i="7"/>
  <c r="W770" i="7" s="1"/>
  <c r="S769" i="7"/>
  <c r="Q769" i="7"/>
  <c r="R768" i="7"/>
  <c r="P768" i="7"/>
  <c r="N769" i="7"/>
  <c r="T769" i="7"/>
  <c r="M770" i="7"/>
  <c r="L769" i="7"/>
  <c r="I771" i="7"/>
  <c r="J770" i="7"/>
  <c r="M772" i="10" l="1"/>
  <c r="I772" i="10"/>
  <c r="J772" i="10"/>
  <c r="F773" i="10"/>
  <c r="L771" i="10"/>
  <c r="K771" i="10"/>
  <c r="N773" i="10"/>
  <c r="N774" i="10" s="1"/>
  <c r="U770" i="7"/>
  <c r="K771" i="7"/>
  <c r="O771" i="7" s="1"/>
  <c r="V771" i="7"/>
  <c r="W771" i="7" s="1"/>
  <c r="S770" i="7"/>
  <c r="Q770" i="7"/>
  <c r="R769" i="7"/>
  <c r="P769" i="7"/>
  <c r="N770" i="7"/>
  <c r="T770" i="7"/>
  <c r="L770" i="7"/>
  <c r="I772" i="7"/>
  <c r="J771" i="7"/>
  <c r="M773" i="10" l="1"/>
  <c r="I773" i="10"/>
  <c r="J773" i="10"/>
  <c r="K772" i="10"/>
  <c r="L772" i="10"/>
  <c r="O773" i="10"/>
  <c r="F774" i="10"/>
  <c r="O774" i="10"/>
  <c r="M771" i="7"/>
  <c r="U771" i="7"/>
  <c r="K772" i="7"/>
  <c r="O772" i="7" s="1"/>
  <c r="V772" i="7"/>
  <c r="W772" i="7" s="1"/>
  <c r="S771" i="7"/>
  <c r="Q771" i="7"/>
  <c r="R770" i="7"/>
  <c r="P770" i="7"/>
  <c r="N771" i="7"/>
  <c r="T771" i="7"/>
  <c r="L771" i="7"/>
  <c r="I773" i="7"/>
  <c r="J772" i="7"/>
  <c r="J774" i="10" l="1"/>
  <c r="M774" i="10"/>
  <c r="I774" i="10"/>
  <c r="K773" i="10"/>
  <c r="L773" i="10"/>
  <c r="F775" i="10"/>
  <c r="N775" i="10"/>
  <c r="N776" i="10" s="1"/>
  <c r="U772" i="7"/>
  <c r="M772" i="7"/>
  <c r="K773" i="7"/>
  <c r="U773" i="7" s="1"/>
  <c r="V773" i="7"/>
  <c r="W773" i="7" s="1"/>
  <c r="S772" i="7"/>
  <c r="Q772" i="7"/>
  <c r="R771" i="7"/>
  <c r="P771" i="7"/>
  <c r="O773" i="7"/>
  <c r="N772" i="7"/>
  <c r="T772" i="7"/>
  <c r="L772" i="7"/>
  <c r="I774" i="7"/>
  <c r="J773" i="7"/>
  <c r="F776" i="10" l="1"/>
  <c r="O776" i="10"/>
  <c r="N777" i="10"/>
  <c r="O775" i="10"/>
  <c r="J775" i="10"/>
  <c r="I775" i="10"/>
  <c r="M775" i="10"/>
  <c r="L774" i="10"/>
  <c r="K774" i="10"/>
  <c r="M773" i="7"/>
  <c r="K774" i="7"/>
  <c r="O774" i="7" s="1"/>
  <c r="V774" i="7"/>
  <c r="W774" i="7" s="1"/>
  <c r="S773" i="7"/>
  <c r="Q773" i="7"/>
  <c r="R772" i="7"/>
  <c r="P772" i="7"/>
  <c r="N773" i="7"/>
  <c r="T773" i="7"/>
  <c r="L773" i="7"/>
  <c r="I775" i="7"/>
  <c r="J774" i="7"/>
  <c r="L775" i="10" l="1"/>
  <c r="K775" i="10"/>
  <c r="M776" i="10"/>
  <c r="I776" i="10"/>
  <c r="J776" i="10"/>
  <c r="N778" i="10"/>
  <c r="O777" i="10"/>
  <c r="F777" i="10"/>
  <c r="M774" i="7"/>
  <c r="U774" i="7"/>
  <c r="K775" i="7"/>
  <c r="O775" i="7" s="1"/>
  <c r="V775" i="7"/>
  <c r="W775" i="7" s="1"/>
  <c r="S774" i="7"/>
  <c r="Q774" i="7"/>
  <c r="R773" i="7"/>
  <c r="P773" i="7"/>
  <c r="N774" i="7"/>
  <c r="T774" i="7"/>
  <c r="L774" i="7"/>
  <c r="M775" i="7"/>
  <c r="I776" i="7"/>
  <c r="J775" i="7"/>
  <c r="M777" i="10" l="1"/>
  <c r="I777" i="10"/>
  <c r="J777" i="10"/>
  <c r="N779" i="10"/>
  <c r="F778" i="10"/>
  <c r="O778" i="10"/>
  <c r="K776" i="10"/>
  <c r="L776" i="10"/>
  <c r="U775" i="7"/>
  <c r="K776" i="7"/>
  <c r="U776" i="7" s="1"/>
  <c r="V776" i="7"/>
  <c r="W776" i="7" s="1"/>
  <c r="S775" i="7"/>
  <c r="Q775" i="7"/>
  <c r="R774" i="7"/>
  <c r="P774" i="7"/>
  <c r="N775" i="7"/>
  <c r="T775" i="7"/>
  <c r="L775" i="7"/>
  <c r="I777" i="7"/>
  <c r="J776" i="7"/>
  <c r="J778" i="10" l="1"/>
  <c r="M778" i="10"/>
  <c r="I778" i="10"/>
  <c r="K777" i="10"/>
  <c r="L777" i="10"/>
  <c r="O779" i="10"/>
  <c r="F779" i="10"/>
  <c r="M776" i="7"/>
  <c r="O776" i="7"/>
  <c r="S776" i="7" s="1"/>
  <c r="K777" i="7"/>
  <c r="O777" i="7" s="1"/>
  <c r="V777" i="7"/>
  <c r="W777" i="7" s="1"/>
  <c r="R775" i="7"/>
  <c r="P775" i="7"/>
  <c r="N776" i="7"/>
  <c r="T776" i="7"/>
  <c r="L776" i="7"/>
  <c r="I778" i="7"/>
  <c r="J777" i="7"/>
  <c r="F780" i="10" l="1"/>
  <c r="L778" i="10"/>
  <c r="K778" i="10"/>
  <c r="J779" i="10"/>
  <c r="M779" i="10"/>
  <c r="I779" i="10"/>
  <c r="N780" i="10"/>
  <c r="N781" i="10" s="1"/>
  <c r="Q776" i="7"/>
  <c r="U777" i="7"/>
  <c r="M777" i="7"/>
  <c r="K778" i="7"/>
  <c r="U778" i="7" s="1"/>
  <c r="V778" i="7"/>
  <c r="W778" i="7" s="1"/>
  <c r="S777" i="7"/>
  <c r="Q777" i="7"/>
  <c r="R776" i="7"/>
  <c r="P776" i="7"/>
  <c r="N777" i="7"/>
  <c r="T777" i="7"/>
  <c r="L777" i="7"/>
  <c r="I779" i="7"/>
  <c r="J778" i="7"/>
  <c r="O780" i="10" l="1"/>
  <c r="M780" i="10"/>
  <c r="I780" i="10"/>
  <c r="J780" i="10"/>
  <c r="N782" i="10"/>
  <c r="L779" i="10"/>
  <c r="K779" i="10"/>
  <c r="O781" i="10"/>
  <c r="F781" i="10"/>
  <c r="O778" i="7"/>
  <c r="S778" i="7" s="1"/>
  <c r="M778" i="7"/>
  <c r="K779" i="7"/>
  <c r="O779" i="7" s="1"/>
  <c r="V779" i="7"/>
  <c r="W779" i="7" s="1"/>
  <c r="R777" i="7"/>
  <c r="P777" i="7"/>
  <c r="N778" i="7"/>
  <c r="T778" i="7"/>
  <c r="L778" i="7"/>
  <c r="I780" i="7"/>
  <c r="J779" i="7"/>
  <c r="K780" i="10" l="1"/>
  <c r="L780" i="10"/>
  <c r="M781" i="10"/>
  <c r="I781" i="10"/>
  <c r="J781" i="10"/>
  <c r="F782" i="10"/>
  <c r="O782" i="10"/>
  <c r="M779" i="7"/>
  <c r="Q778" i="7"/>
  <c r="U779" i="7"/>
  <c r="K780" i="7"/>
  <c r="U780" i="7" s="1"/>
  <c r="V780" i="7"/>
  <c r="W780" i="7" s="1"/>
  <c r="S779" i="7"/>
  <c r="Q779" i="7"/>
  <c r="R778" i="7"/>
  <c r="P778" i="7"/>
  <c r="N779" i="7"/>
  <c r="T779" i="7"/>
  <c r="L779" i="7"/>
  <c r="I781" i="7"/>
  <c r="J780" i="7"/>
  <c r="F783" i="10" l="1"/>
  <c r="K781" i="10"/>
  <c r="L781" i="10"/>
  <c r="J782" i="10"/>
  <c r="M782" i="10"/>
  <c r="I782" i="10"/>
  <c r="N783" i="10"/>
  <c r="N784" i="10" s="1"/>
  <c r="O780" i="7"/>
  <c r="Q780" i="7" s="1"/>
  <c r="M780" i="7"/>
  <c r="K781" i="7"/>
  <c r="U781" i="7" s="1"/>
  <c r="V781" i="7"/>
  <c r="W781" i="7" s="1"/>
  <c r="R779" i="7"/>
  <c r="P779" i="7"/>
  <c r="N780" i="7"/>
  <c r="T780" i="7"/>
  <c r="L780" i="7"/>
  <c r="I782" i="7"/>
  <c r="J781" i="7"/>
  <c r="J783" i="10" l="1"/>
  <c r="M783" i="10"/>
  <c r="I783" i="10"/>
  <c r="F784" i="10"/>
  <c r="O784" i="10"/>
  <c r="L782" i="10"/>
  <c r="K782" i="10"/>
  <c r="O783" i="10"/>
  <c r="N785" i="10"/>
  <c r="M781" i="7"/>
  <c r="S780" i="7"/>
  <c r="O781" i="7"/>
  <c r="S781" i="7" s="1"/>
  <c r="K782" i="7"/>
  <c r="U782" i="7" s="1"/>
  <c r="V782" i="7"/>
  <c r="W782" i="7" s="1"/>
  <c r="R780" i="7"/>
  <c r="P780" i="7"/>
  <c r="N781" i="7"/>
  <c r="T781" i="7"/>
  <c r="L781" i="7"/>
  <c r="I783" i="7"/>
  <c r="J782" i="7"/>
  <c r="M784" i="10" l="1"/>
  <c r="I784" i="10"/>
  <c r="J784" i="10"/>
  <c r="O785" i="10"/>
  <c r="F785" i="10"/>
  <c r="L783" i="10"/>
  <c r="K783" i="10"/>
  <c r="Q781" i="7"/>
  <c r="O782" i="7"/>
  <c r="Q782" i="7" s="1"/>
  <c r="M782" i="7"/>
  <c r="K783" i="7"/>
  <c r="U783" i="7" s="1"/>
  <c r="V783" i="7"/>
  <c r="W783" i="7" s="1"/>
  <c r="R781" i="7"/>
  <c r="P781" i="7"/>
  <c r="N782" i="7"/>
  <c r="T782" i="7"/>
  <c r="L782" i="7"/>
  <c r="I784" i="7"/>
  <c r="J783" i="7"/>
  <c r="M785" i="10" l="1"/>
  <c r="I785" i="10"/>
  <c r="J785" i="10"/>
  <c r="F786" i="10"/>
  <c r="K784" i="10"/>
  <c r="L784" i="10"/>
  <c r="N786" i="10"/>
  <c r="N787" i="10" s="1"/>
  <c r="M783" i="7"/>
  <c r="S782" i="7"/>
  <c r="O783" i="7"/>
  <c r="S783" i="7" s="1"/>
  <c r="K784" i="7"/>
  <c r="O784" i="7" s="1"/>
  <c r="V784" i="7"/>
  <c r="W784" i="7" s="1"/>
  <c r="R782" i="7"/>
  <c r="P782" i="7"/>
  <c r="N783" i="7"/>
  <c r="T783" i="7"/>
  <c r="L783" i="7"/>
  <c r="I785" i="7"/>
  <c r="J784" i="7"/>
  <c r="O786" i="10" l="1"/>
  <c r="J786" i="10"/>
  <c r="M786" i="10"/>
  <c r="I786" i="10"/>
  <c r="K785" i="10"/>
  <c r="L785" i="10"/>
  <c r="O787" i="10"/>
  <c r="F787" i="10"/>
  <c r="N788" i="10"/>
  <c r="Q783" i="7"/>
  <c r="M784" i="7"/>
  <c r="U784" i="7"/>
  <c r="K785" i="7"/>
  <c r="U785" i="7" s="1"/>
  <c r="V785" i="7"/>
  <c r="W785" i="7" s="1"/>
  <c r="S784" i="7"/>
  <c r="Q784" i="7"/>
  <c r="R783" i="7"/>
  <c r="P783" i="7"/>
  <c r="N784" i="7"/>
  <c r="T784" i="7"/>
  <c r="L784" i="7"/>
  <c r="I786" i="7"/>
  <c r="J785" i="7"/>
  <c r="J787" i="10" l="1"/>
  <c r="I787" i="10"/>
  <c r="M787" i="10"/>
  <c r="N789" i="10"/>
  <c r="F788" i="10"/>
  <c r="O788" i="10"/>
  <c r="L786" i="10"/>
  <c r="K786" i="10"/>
  <c r="O785" i="7"/>
  <c r="Q785" i="7" s="1"/>
  <c r="M785" i="7"/>
  <c r="K786" i="7"/>
  <c r="U786" i="7" s="1"/>
  <c r="V786" i="7"/>
  <c r="W786" i="7" s="1"/>
  <c r="S785" i="7"/>
  <c r="R784" i="7"/>
  <c r="P784" i="7"/>
  <c r="N785" i="7"/>
  <c r="T785" i="7"/>
  <c r="L785" i="7"/>
  <c r="I787" i="7"/>
  <c r="J786" i="7"/>
  <c r="M788" i="10" l="1"/>
  <c r="I788" i="10"/>
  <c r="J788" i="10"/>
  <c r="L787" i="10"/>
  <c r="K787" i="10"/>
  <c r="O789" i="10"/>
  <c r="F789" i="10"/>
  <c r="O786" i="7"/>
  <c r="S786" i="7" s="1"/>
  <c r="M786" i="7"/>
  <c r="K787" i="7"/>
  <c r="U787" i="7" s="1"/>
  <c r="V787" i="7"/>
  <c r="W787" i="7" s="1"/>
  <c r="R785" i="7"/>
  <c r="P785" i="7"/>
  <c r="N786" i="7"/>
  <c r="T786" i="7"/>
  <c r="L786" i="7"/>
  <c r="I788" i="7"/>
  <c r="J787" i="7"/>
  <c r="F790" i="10" l="1"/>
  <c r="M789" i="10"/>
  <c r="I789" i="10"/>
  <c r="J789" i="10"/>
  <c r="N790" i="10"/>
  <c r="N791" i="10" s="1"/>
  <c r="K788" i="10"/>
  <c r="L788" i="10"/>
  <c r="Q786" i="7"/>
  <c r="O787" i="7"/>
  <c r="Q787" i="7" s="1"/>
  <c r="M787" i="7"/>
  <c r="K788" i="7"/>
  <c r="O788" i="7" s="1"/>
  <c r="V788" i="7"/>
  <c r="W788" i="7" s="1"/>
  <c r="R786" i="7"/>
  <c r="P786" i="7"/>
  <c r="N787" i="7"/>
  <c r="T787" i="7"/>
  <c r="L787" i="7"/>
  <c r="I789" i="7"/>
  <c r="J788" i="7"/>
  <c r="O790" i="10" l="1"/>
  <c r="J790" i="10"/>
  <c r="M790" i="10"/>
  <c r="I790" i="10"/>
  <c r="N792" i="10"/>
  <c r="O791" i="10"/>
  <c r="F791" i="10"/>
  <c r="K789" i="10"/>
  <c r="L789" i="10"/>
  <c r="S787" i="7"/>
  <c r="U788" i="7"/>
  <c r="M788" i="7"/>
  <c r="K789" i="7"/>
  <c r="U789" i="7" s="1"/>
  <c r="V789" i="7"/>
  <c r="W789" i="7" s="1"/>
  <c r="S788" i="7"/>
  <c r="Q788" i="7"/>
  <c r="R787" i="7"/>
  <c r="P787" i="7"/>
  <c r="N788" i="7"/>
  <c r="T788" i="7"/>
  <c r="L788" i="7"/>
  <c r="I790" i="7"/>
  <c r="J789" i="7"/>
  <c r="M791" i="10" l="1"/>
  <c r="J791" i="10"/>
  <c r="I791" i="10"/>
  <c r="O792" i="10"/>
  <c r="F792" i="10"/>
  <c r="L790" i="10"/>
  <c r="K790" i="10"/>
  <c r="M789" i="7"/>
  <c r="O789" i="7"/>
  <c r="S789" i="7" s="1"/>
  <c r="K790" i="7"/>
  <c r="O790" i="7" s="1"/>
  <c r="V790" i="7"/>
  <c r="W790" i="7" s="1"/>
  <c r="R788" i="7"/>
  <c r="P788" i="7"/>
  <c r="N789" i="7"/>
  <c r="T789" i="7"/>
  <c r="L789" i="7"/>
  <c r="I791" i="7"/>
  <c r="J790" i="7"/>
  <c r="F793" i="10" l="1"/>
  <c r="L791" i="10"/>
  <c r="K791" i="10"/>
  <c r="M792" i="10"/>
  <c r="I792" i="10"/>
  <c r="J792" i="10"/>
  <c r="N793" i="10"/>
  <c r="N794" i="10" s="1"/>
  <c r="Q789" i="7"/>
  <c r="U790" i="7"/>
  <c r="M790" i="7"/>
  <c r="K791" i="7"/>
  <c r="U791" i="7" s="1"/>
  <c r="V791" i="7"/>
  <c r="W791" i="7" s="1"/>
  <c r="S790" i="7"/>
  <c r="Q790" i="7"/>
  <c r="R789" i="7"/>
  <c r="P789" i="7"/>
  <c r="N790" i="7"/>
  <c r="T790" i="7"/>
  <c r="L790" i="7"/>
  <c r="I792" i="7"/>
  <c r="J791" i="7"/>
  <c r="K792" i="10" l="1"/>
  <c r="L792" i="10"/>
  <c r="O793" i="10"/>
  <c r="J793" i="10"/>
  <c r="M793" i="10"/>
  <c r="I793" i="10"/>
  <c r="F794" i="10"/>
  <c r="O794" i="10"/>
  <c r="O791" i="7"/>
  <c r="Q791" i="7" s="1"/>
  <c r="M791" i="7"/>
  <c r="K792" i="7"/>
  <c r="U792" i="7" s="1"/>
  <c r="V792" i="7"/>
  <c r="W792" i="7" s="1"/>
  <c r="R790" i="7"/>
  <c r="P790" i="7"/>
  <c r="N791" i="7"/>
  <c r="T791" i="7"/>
  <c r="L791" i="7"/>
  <c r="I793" i="7"/>
  <c r="J792" i="7"/>
  <c r="F795" i="10" l="1"/>
  <c r="L793" i="10"/>
  <c r="K793" i="10"/>
  <c r="J794" i="10"/>
  <c r="M794" i="10"/>
  <c r="I794" i="10"/>
  <c r="N795" i="10"/>
  <c r="N796" i="10" s="1"/>
  <c r="S791" i="7"/>
  <c r="M792" i="7"/>
  <c r="O792" i="7"/>
  <c r="S792" i="7" s="1"/>
  <c r="K793" i="7"/>
  <c r="U793" i="7" s="1"/>
  <c r="V793" i="7"/>
  <c r="W793" i="7" s="1"/>
  <c r="R791" i="7"/>
  <c r="P791" i="7"/>
  <c r="N792" i="7"/>
  <c r="T792" i="7"/>
  <c r="L792" i="7"/>
  <c r="I794" i="7"/>
  <c r="J793" i="7"/>
  <c r="L794" i="10" l="1"/>
  <c r="K794" i="10"/>
  <c r="O795" i="10"/>
  <c r="M795" i="10"/>
  <c r="I795" i="10"/>
  <c r="J795" i="10"/>
  <c r="O796" i="10"/>
  <c r="F796" i="10"/>
  <c r="O793" i="7"/>
  <c r="S793" i="7" s="1"/>
  <c r="M793" i="7"/>
  <c r="Q792" i="7"/>
  <c r="K794" i="7"/>
  <c r="M794" i="7" s="1"/>
  <c r="V794" i="7"/>
  <c r="W794" i="7" s="1"/>
  <c r="R792" i="7"/>
  <c r="P792" i="7"/>
  <c r="N793" i="7"/>
  <c r="T793" i="7"/>
  <c r="L793" i="7"/>
  <c r="I795" i="7"/>
  <c r="J794" i="7"/>
  <c r="M796" i="10" l="1"/>
  <c r="I796" i="10"/>
  <c r="J796" i="10"/>
  <c r="F797" i="10"/>
  <c r="N797" i="10"/>
  <c r="N798" i="10" s="1"/>
  <c r="K795" i="10"/>
  <c r="L795" i="10"/>
  <c r="Q793" i="7"/>
  <c r="U794" i="7"/>
  <c r="O794" i="7"/>
  <c r="S794" i="7" s="1"/>
  <c r="K795" i="7"/>
  <c r="U795" i="7" s="1"/>
  <c r="V795" i="7"/>
  <c r="W795" i="7" s="1"/>
  <c r="R793" i="7"/>
  <c r="P793" i="7"/>
  <c r="N794" i="7"/>
  <c r="T794" i="7"/>
  <c r="L794" i="7"/>
  <c r="I796" i="7"/>
  <c r="J795" i="7"/>
  <c r="O797" i="10" l="1"/>
  <c r="J797" i="10"/>
  <c r="M797" i="10"/>
  <c r="I797" i="10"/>
  <c r="K796" i="10"/>
  <c r="L796" i="10"/>
  <c r="F798" i="10"/>
  <c r="O798" i="10"/>
  <c r="M795" i="7"/>
  <c r="Q794" i="7"/>
  <c r="O795" i="7"/>
  <c r="S795" i="7" s="1"/>
  <c r="K796" i="7"/>
  <c r="O796" i="7" s="1"/>
  <c r="V796" i="7"/>
  <c r="W796" i="7" s="1"/>
  <c r="R794" i="7"/>
  <c r="P794" i="7"/>
  <c r="N795" i="7"/>
  <c r="T795" i="7"/>
  <c r="L795" i="7"/>
  <c r="I797" i="7"/>
  <c r="J796" i="7"/>
  <c r="F799" i="10" l="1"/>
  <c r="J798" i="10"/>
  <c r="M798" i="10"/>
  <c r="I798" i="10"/>
  <c r="L797" i="10"/>
  <c r="K797" i="10"/>
  <c r="N799" i="10"/>
  <c r="N800" i="10" s="1"/>
  <c r="U796" i="7"/>
  <c r="M796" i="7"/>
  <c r="Q795" i="7"/>
  <c r="K797" i="7"/>
  <c r="O797" i="7" s="1"/>
  <c r="V797" i="7"/>
  <c r="W797" i="7" s="1"/>
  <c r="S796" i="7"/>
  <c r="Q796" i="7"/>
  <c r="R795" i="7"/>
  <c r="P795" i="7"/>
  <c r="N796" i="7"/>
  <c r="T796" i="7"/>
  <c r="L796" i="7"/>
  <c r="I798" i="7"/>
  <c r="J797" i="7"/>
  <c r="L798" i="10" l="1"/>
  <c r="K798" i="10"/>
  <c r="O799" i="10"/>
  <c r="M799" i="10"/>
  <c r="I799" i="10"/>
  <c r="J799" i="10"/>
  <c r="O800" i="10"/>
  <c r="F800" i="10"/>
  <c r="M797" i="7"/>
  <c r="U797" i="7"/>
  <c r="K798" i="7"/>
  <c r="U798" i="7" s="1"/>
  <c r="V798" i="7"/>
  <c r="W798" i="7" s="1"/>
  <c r="S797" i="7"/>
  <c r="Q797" i="7"/>
  <c r="R796" i="7"/>
  <c r="P796" i="7"/>
  <c r="N797" i="7"/>
  <c r="T797" i="7"/>
  <c r="L797" i="7"/>
  <c r="I799" i="7"/>
  <c r="J798" i="7"/>
  <c r="K799" i="10" l="1"/>
  <c r="L799" i="10"/>
  <c r="M800" i="10"/>
  <c r="I800" i="10"/>
  <c r="J800" i="10"/>
  <c r="F801" i="10"/>
  <c r="N801" i="10"/>
  <c r="N802" i="10" s="1"/>
  <c r="M798" i="7"/>
  <c r="O798" i="7"/>
  <c r="S798" i="7" s="1"/>
  <c r="K799" i="7"/>
  <c r="O799" i="7" s="1"/>
  <c r="V799" i="7"/>
  <c r="W799" i="7" s="1"/>
  <c r="R797" i="7"/>
  <c r="P797" i="7"/>
  <c r="N798" i="7"/>
  <c r="T798" i="7"/>
  <c r="L798" i="7"/>
  <c r="I800" i="7"/>
  <c r="J799" i="7"/>
  <c r="O801" i="10" l="1"/>
  <c r="J801" i="10"/>
  <c r="M801" i="10"/>
  <c r="I801" i="10"/>
  <c r="K800" i="10"/>
  <c r="L800" i="10"/>
  <c r="N803" i="10"/>
  <c r="F802" i="10"/>
  <c r="O802" i="10"/>
  <c r="Q798" i="7"/>
  <c r="M799" i="7"/>
  <c r="U799" i="7"/>
  <c r="K800" i="7"/>
  <c r="O800" i="7" s="1"/>
  <c r="V800" i="7"/>
  <c r="W800" i="7" s="1"/>
  <c r="S799" i="7"/>
  <c r="Q799" i="7"/>
  <c r="R798" i="7"/>
  <c r="P798" i="7"/>
  <c r="N799" i="7"/>
  <c r="T799" i="7"/>
  <c r="L799" i="7"/>
  <c r="I801" i="7"/>
  <c r="J800" i="7"/>
  <c r="O803" i="10" l="1"/>
  <c r="F803" i="10"/>
  <c r="J802" i="10"/>
  <c r="M802" i="10"/>
  <c r="I802" i="10"/>
  <c r="L801" i="10"/>
  <c r="K801" i="10"/>
  <c r="U800" i="7"/>
  <c r="M800" i="7"/>
  <c r="K801" i="7"/>
  <c r="U801" i="7" s="1"/>
  <c r="V801" i="7"/>
  <c r="W801" i="7" s="1"/>
  <c r="S800" i="7"/>
  <c r="Q800" i="7"/>
  <c r="R799" i="7"/>
  <c r="P799" i="7"/>
  <c r="N800" i="7"/>
  <c r="T800" i="7"/>
  <c r="L800" i="7"/>
  <c r="I802" i="7"/>
  <c r="J801" i="7"/>
  <c r="L802" i="10" l="1"/>
  <c r="K802" i="10"/>
  <c r="M803" i="10"/>
  <c r="I803" i="10"/>
  <c r="J803" i="10"/>
  <c r="F804" i="10"/>
  <c r="N804" i="10"/>
  <c r="N805" i="10" s="1"/>
  <c r="O801" i="7"/>
  <c r="Q801" i="7" s="1"/>
  <c r="M801" i="7"/>
  <c r="K802" i="7"/>
  <c r="O802" i="7" s="1"/>
  <c r="V802" i="7"/>
  <c r="W802" i="7" s="1"/>
  <c r="R800" i="7"/>
  <c r="P800" i="7"/>
  <c r="N801" i="7"/>
  <c r="T801" i="7"/>
  <c r="L801" i="7"/>
  <c r="I803" i="7"/>
  <c r="J802" i="7"/>
  <c r="M804" i="10" l="1"/>
  <c r="I804" i="10"/>
  <c r="J804" i="10"/>
  <c r="O804" i="10"/>
  <c r="O805" i="10"/>
  <c r="F805" i="10"/>
  <c r="K803" i="10"/>
  <c r="L803" i="10"/>
  <c r="U802" i="7"/>
  <c r="S801" i="7"/>
  <c r="M802" i="7"/>
  <c r="K803" i="7"/>
  <c r="O803" i="7" s="1"/>
  <c r="V803" i="7"/>
  <c r="W803" i="7" s="1"/>
  <c r="S802" i="7"/>
  <c r="Q802" i="7"/>
  <c r="R801" i="7"/>
  <c r="P801" i="7"/>
  <c r="N802" i="7"/>
  <c r="T802" i="7"/>
  <c r="L802" i="7"/>
  <c r="I804" i="7"/>
  <c r="J803" i="7"/>
  <c r="K804" i="10" l="1"/>
  <c r="L804" i="10"/>
  <c r="J805" i="10"/>
  <c r="M805" i="10"/>
  <c r="I805" i="10"/>
  <c r="F806" i="10"/>
  <c r="N806" i="10"/>
  <c r="N807" i="10" s="1"/>
  <c r="M803" i="7"/>
  <c r="U803" i="7"/>
  <c r="K804" i="7"/>
  <c r="U804" i="7" s="1"/>
  <c r="V804" i="7"/>
  <c r="W804" i="7" s="1"/>
  <c r="S803" i="7"/>
  <c r="Q803" i="7"/>
  <c r="R802" i="7"/>
  <c r="P802" i="7"/>
  <c r="N803" i="7"/>
  <c r="T803" i="7"/>
  <c r="L803" i="7"/>
  <c r="I805" i="7"/>
  <c r="J804" i="7"/>
  <c r="J806" i="10" l="1"/>
  <c r="M806" i="10"/>
  <c r="I806" i="10"/>
  <c r="L805" i="10"/>
  <c r="K805" i="10"/>
  <c r="O807" i="10"/>
  <c r="N808" i="10"/>
  <c r="F807" i="10"/>
  <c r="O806" i="10"/>
  <c r="M804" i="7"/>
  <c r="O804" i="7"/>
  <c r="Q804" i="7" s="1"/>
  <c r="K805" i="7"/>
  <c r="O805" i="7" s="1"/>
  <c r="V805" i="7"/>
  <c r="W805" i="7" s="1"/>
  <c r="R803" i="7"/>
  <c r="P803" i="7"/>
  <c r="N804" i="7"/>
  <c r="T804" i="7"/>
  <c r="L804" i="7"/>
  <c r="I806" i="7"/>
  <c r="J805" i="7"/>
  <c r="O808" i="10" l="1"/>
  <c r="F808" i="10"/>
  <c r="M807" i="10"/>
  <c r="I807" i="10"/>
  <c r="J807" i="10"/>
  <c r="L806" i="10"/>
  <c r="K806" i="10"/>
  <c r="S804" i="7"/>
  <c r="M805" i="7"/>
  <c r="U805" i="7"/>
  <c r="K806" i="7"/>
  <c r="U806" i="7" s="1"/>
  <c r="V806" i="7"/>
  <c r="W806" i="7" s="1"/>
  <c r="S805" i="7"/>
  <c r="Q805" i="7"/>
  <c r="R804" i="7"/>
  <c r="P804" i="7"/>
  <c r="N805" i="7"/>
  <c r="T805" i="7"/>
  <c r="L805" i="7"/>
  <c r="I807" i="7"/>
  <c r="J806" i="7"/>
  <c r="M808" i="10" l="1"/>
  <c r="I808" i="10"/>
  <c r="J808" i="10"/>
  <c r="K807" i="10"/>
  <c r="L807" i="10"/>
  <c r="F809" i="10"/>
  <c r="N809" i="10"/>
  <c r="N810" i="10" s="1"/>
  <c r="K807" i="7"/>
  <c r="O807" i="7" s="1"/>
  <c r="M806" i="7"/>
  <c r="O806" i="7"/>
  <c r="S806" i="7" s="1"/>
  <c r="V807" i="7"/>
  <c r="W807" i="7" s="1"/>
  <c r="R805" i="7"/>
  <c r="P805" i="7"/>
  <c r="N806" i="7"/>
  <c r="T806" i="7"/>
  <c r="L806" i="7"/>
  <c r="I808" i="7"/>
  <c r="J807" i="7"/>
  <c r="O809" i="10" l="1"/>
  <c r="J809" i="10"/>
  <c r="M809" i="10"/>
  <c r="I809" i="10"/>
  <c r="K808" i="10"/>
  <c r="L808" i="10"/>
  <c r="F810" i="10"/>
  <c r="O810" i="10"/>
  <c r="M807" i="7"/>
  <c r="U807" i="7"/>
  <c r="Q806" i="7"/>
  <c r="K808" i="7"/>
  <c r="U808" i="7" s="1"/>
  <c r="V808" i="7"/>
  <c r="W808" i="7" s="1"/>
  <c r="S807" i="7"/>
  <c r="Q807" i="7"/>
  <c r="R806" i="7"/>
  <c r="P806" i="7"/>
  <c r="N807" i="7"/>
  <c r="T807" i="7"/>
  <c r="L807" i="7"/>
  <c r="I809" i="7"/>
  <c r="J808" i="7"/>
  <c r="J810" i="10" l="1"/>
  <c r="M810" i="10"/>
  <c r="I810" i="10"/>
  <c r="L809" i="10"/>
  <c r="K809" i="10"/>
  <c r="F811" i="10"/>
  <c r="N811" i="10"/>
  <c r="N812" i="10" s="1"/>
  <c r="M808" i="7"/>
  <c r="O808" i="7"/>
  <c r="S808" i="7" s="1"/>
  <c r="K809" i="7"/>
  <c r="M809" i="7" s="1"/>
  <c r="V809" i="7"/>
  <c r="W809" i="7" s="1"/>
  <c r="R807" i="7"/>
  <c r="P807" i="7"/>
  <c r="N808" i="7"/>
  <c r="T808" i="7"/>
  <c r="L808" i="7"/>
  <c r="I810" i="7"/>
  <c r="J809" i="7"/>
  <c r="O811" i="10" l="1"/>
  <c r="M811" i="10"/>
  <c r="I811" i="10"/>
  <c r="J811" i="10"/>
  <c r="O812" i="10"/>
  <c r="F812" i="10"/>
  <c r="L810" i="10"/>
  <c r="K810" i="10"/>
  <c r="Q808" i="7"/>
  <c r="U809" i="7"/>
  <c r="O809" i="7"/>
  <c r="Q809" i="7" s="1"/>
  <c r="K810" i="7"/>
  <c r="U810" i="7" s="1"/>
  <c r="V810" i="7"/>
  <c r="W810" i="7" s="1"/>
  <c r="R808" i="7"/>
  <c r="P808" i="7"/>
  <c r="N809" i="7"/>
  <c r="T809" i="7"/>
  <c r="L809" i="7"/>
  <c r="I811" i="7"/>
  <c r="J810" i="7"/>
  <c r="F813" i="10" l="1"/>
  <c r="K811" i="10"/>
  <c r="L811" i="10"/>
  <c r="N813" i="10"/>
  <c r="N814" i="10" s="1"/>
  <c r="M812" i="10"/>
  <c r="I812" i="10"/>
  <c r="J812" i="10"/>
  <c r="M810" i="7"/>
  <c r="O810" i="7"/>
  <c r="Q810" i="7" s="1"/>
  <c r="S809" i="7"/>
  <c r="K811" i="7"/>
  <c r="O811" i="7" s="1"/>
  <c r="V811" i="7"/>
  <c r="W811" i="7" s="1"/>
  <c r="S810" i="7"/>
  <c r="R809" i="7"/>
  <c r="P809" i="7"/>
  <c r="N810" i="7"/>
  <c r="T810" i="7"/>
  <c r="L810" i="7"/>
  <c r="I812" i="7"/>
  <c r="J811" i="7"/>
  <c r="J813" i="10" l="1"/>
  <c r="M813" i="10"/>
  <c r="I813" i="10"/>
  <c r="K812" i="10"/>
  <c r="L812" i="10"/>
  <c r="N815" i="10"/>
  <c r="F814" i="10"/>
  <c r="O814" i="10"/>
  <c r="O813" i="10"/>
  <c r="M811" i="7"/>
  <c r="U811" i="7"/>
  <c r="K812" i="7"/>
  <c r="U812" i="7" s="1"/>
  <c r="V812" i="7"/>
  <c r="W812" i="7" s="1"/>
  <c r="S811" i="7"/>
  <c r="Q811" i="7"/>
  <c r="R810" i="7"/>
  <c r="P810" i="7"/>
  <c r="N811" i="7"/>
  <c r="T811" i="7"/>
  <c r="L811" i="7"/>
  <c r="I813" i="7"/>
  <c r="J812" i="7"/>
  <c r="J814" i="10" l="1"/>
  <c r="M814" i="10"/>
  <c r="I814" i="10"/>
  <c r="O815" i="10"/>
  <c r="F815" i="10"/>
  <c r="N816" i="10"/>
  <c r="L813" i="10"/>
  <c r="K813" i="10"/>
  <c r="O812" i="7"/>
  <c r="Q812" i="7" s="1"/>
  <c r="M812" i="7"/>
  <c r="K813" i="7"/>
  <c r="O813" i="7" s="1"/>
  <c r="V813" i="7"/>
  <c r="W813" i="7" s="1"/>
  <c r="R811" i="7"/>
  <c r="P811" i="7"/>
  <c r="N812" i="7"/>
  <c r="T812" i="7"/>
  <c r="L812" i="7"/>
  <c r="I814" i="7"/>
  <c r="J813" i="7"/>
  <c r="M815" i="10" l="1"/>
  <c r="I815" i="10"/>
  <c r="J815" i="10"/>
  <c r="O816" i="10"/>
  <c r="N817" i="10"/>
  <c r="F816" i="10"/>
  <c r="L814" i="10"/>
  <c r="K814" i="10"/>
  <c r="M813" i="7"/>
  <c r="S812" i="7"/>
  <c r="U813" i="7"/>
  <c r="K814" i="7"/>
  <c r="U814" i="7" s="1"/>
  <c r="V814" i="7"/>
  <c r="W814" i="7" s="1"/>
  <c r="S813" i="7"/>
  <c r="Q813" i="7"/>
  <c r="R812" i="7"/>
  <c r="P812" i="7"/>
  <c r="N813" i="7"/>
  <c r="T813" i="7"/>
  <c r="L813" i="7"/>
  <c r="I815" i="7"/>
  <c r="J814" i="7"/>
  <c r="O817" i="10" l="1"/>
  <c r="F817" i="10"/>
  <c r="K815" i="10"/>
  <c r="L815" i="10"/>
  <c r="M816" i="10"/>
  <c r="I816" i="10"/>
  <c r="J816" i="10"/>
  <c r="O814" i="7"/>
  <c r="Q814" i="7" s="1"/>
  <c r="M814" i="7"/>
  <c r="K815" i="7"/>
  <c r="U815" i="7" s="1"/>
  <c r="V815" i="7"/>
  <c r="W815" i="7" s="1"/>
  <c r="R813" i="7"/>
  <c r="P813" i="7"/>
  <c r="N814" i="7"/>
  <c r="T814" i="7"/>
  <c r="L814" i="7"/>
  <c r="I816" i="7"/>
  <c r="J815" i="7"/>
  <c r="K816" i="10" l="1"/>
  <c r="L816" i="10"/>
  <c r="J817" i="10"/>
  <c r="M817" i="10"/>
  <c r="I817" i="10"/>
  <c r="F818" i="10"/>
  <c r="N818" i="10"/>
  <c r="N819" i="10" s="1"/>
  <c r="M815" i="7"/>
  <c r="O815" i="7"/>
  <c r="S815" i="7" s="1"/>
  <c r="S814" i="7"/>
  <c r="K816" i="7"/>
  <c r="O816" i="7" s="1"/>
  <c r="V816" i="7"/>
  <c r="W816" i="7" s="1"/>
  <c r="R814" i="7"/>
  <c r="P814" i="7"/>
  <c r="N815" i="7"/>
  <c r="T815" i="7"/>
  <c r="L815" i="7"/>
  <c r="I817" i="7"/>
  <c r="J816" i="7"/>
  <c r="J818" i="10" l="1"/>
  <c r="M818" i="10"/>
  <c r="I818" i="10"/>
  <c r="L817" i="10"/>
  <c r="K817" i="10"/>
  <c r="O819" i="10"/>
  <c r="N820" i="10"/>
  <c r="F819" i="10"/>
  <c r="O818" i="10"/>
  <c r="Q815" i="7"/>
  <c r="M816" i="7"/>
  <c r="U816" i="7"/>
  <c r="K817" i="7"/>
  <c r="U817" i="7" s="1"/>
  <c r="V817" i="7"/>
  <c r="W817" i="7" s="1"/>
  <c r="S816" i="7"/>
  <c r="Q816" i="7"/>
  <c r="R815" i="7"/>
  <c r="P815" i="7"/>
  <c r="N816" i="7"/>
  <c r="T816" i="7"/>
  <c r="L816" i="7"/>
  <c r="I818" i="7"/>
  <c r="J817" i="7"/>
  <c r="M819" i="10" l="1"/>
  <c r="I819" i="10"/>
  <c r="J819" i="10"/>
  <c r="O820" i="10"/>
  <c r="F820" i="10"/>
  <c r="L818" i="10"/>
  <c r="K818" i="10"/>
  <c r="M817" i="7"/>
  <c r="O817" i="7"/>
  <c r="S817" i="7" s="1"/>
  <c r="K818" i="7"/>
  <c r="O818" i="7" s="1"/>
  <c r="V818" i="7"/>
  <c r="W818" i="7" s="1"/>
  <c r="R816" i="7"/>
  <c r="P816" i="7"/>
  <c r="N817" i="7"/>
  <c r="T817" i="7"/>
  <c r="L817" i="7"/>
  <c r="I819" i="7"/>
  <c r="J818" i="7"/>
  <c r="K819" i="10" l="1"/>
  <c r="L819" i="10"/>
  <c r="M820" i="10"/>
  <c r="I820" i="10"/>
  <c r="J820" i="10"/>
  <c r="F821" i="10"/>
  <c r="N821" i="10"/>
  <c r="M818" i="7"/>
  <c r="U818" i="7"/>
  <c r="Q817" i="7"/>
  <c r="K819" i="7"/>
  <c r="O819" i="7" s="1"/>
  <c r="V819" i="7"/>
  <c r="W819" i="7" s="1"/>
  <c r="S818" i="7"/>
  <c r="Q818" i="7"/>
  <c r="R817" i="7"/>
  <c r="P817" i="7"/>
  <c r="N818" i="7"/>
  <c r="T818" i="7"/>
  <c r="L818" i="7"/>
  <c r="I820" i="7"/>
  <c r="J819" i="7"/>
  <c r="J821" i="10" l="1"/>
  <c r="M821" i="10"/>
  <c r="I821" i="10"/>
  <c r="F822" i="10"/>
  <c r="N822" i="10"/>
  <c r="N823" i="10" s="1"/>
  <c r="O821" i="10"/>
  <c r="K820" i="10"/>
  <c r="L820" i="10"/>
  <c r="M819" i="7"/>
  <c r="U819" i="7"/>
  <c r="K820" i="7"/>
  <c r="O820" i="7" s="1"/>
  <c r="V820" i="7"/>
  <c r="W820" i="7" s="1"/>
  <c r="S819" i="7"/>
  <c r="Q819" i="7"/>
  <c r="R818" i="7"/>
  <c r="P818" i="7"/>
  <c r="N819" i="7"/>
  <c r="T819" i="7"/>
  <c r="L819" i="7"/>
  <c r="I821" i="7"/>
  <c r="J820" i="7"/>
  <c r="O823" i="10" l="1"/>
  <c r="F823" i="10"/>
  <c r="N824" i="10"/>
  <c r="O822" i="10"/>
  <c r="J822" i="10"/>
  <c r="M822" i="10"/>
  <c r="I822" i="10"/>
  <c r="L821" i="10"/>
  <c r="K821" i="10"/>
  <c r="M820" i="7"/>
  <c r="U820" i="7"/>
  <c r="K821" i="7"/>
  <c r="O821" i="7" s="1"/>
  <c r="V821" i="7"/>
  <c r="W821" i="7" s="1"/>
  <c r="S820" i="7"/>
  <c r="Q820" i="7"/>
  <c r="R819" i="7"/>
  <c r="P819" i="7"/>
  <c r="N820" i="7"/>
  <c r="T820" i="7"/>
  <c r="L820" i="7"/>
  <c r="I822" i="7"/>
  <c r="J821" i="7"/>
  <c r="M823" i="10" l="1"/>
  <c r="I823" i="10"/>
  <c r="J823" i="10"/>
  <c r="F824" i="10"/>
  <c r="O824" i="10"/>
  <c r="L822" i="10"/>
  <c r="K822" i="10"/>
  <c r="M821" i="7"/>
  <c r="U821" i="7"/>
  <c r="K822" i="7"/>
  <c r="U822" i="7" s="1"/>
  <c r="V822" i="7"/>
  <c r="W822" i="7" s="1"/>
  <c r="S821" i="7"/>
  <c r="Q821" i="7"/>
  <c r="R820" i="7"/>
  <c r="P820" i="7"/>
  <c r="N821" i="7"/>
  <c r="T821" i="7"/>
  <c r="L821" i="7"/>
  <c r="I823" i="7"/>
  <c r="J822" i="7"/>
  <c r="F825" i="10" l="1"/>
  <c r="K823" i="10"/>
  <c r="L823" i="10"/>
  <c r="N825" i="10"/>
  <c r="N826" i="10" s="1"/>
  <c r="M824" i="10"/>
  <c r="I824" i="10"/>
  <c r="J824" i="10"/>
  <c r="M822" i="7"/>
  <c r="O822" i="7"/>
  <c r="S822" i="7" s="1"/>
  <c r="K823" i="7"/>
  <c r="U823" i="7" s="1"/>
  <c r="V823" i="7"/>
  <c r="W823" i="7" s="1"/>
  <c r="R821" i="7"/>
  <c r="P821" i="7"/>
  <c r="N822" i="7"/>
  <c r="T822" i="7"/>
  <c r="L822" i="7"/>
  <c r="I824" i="7"/>
  <c r="J823" i="7"/>
  <c r="N827" i="10" l="1"/>
  <c r="K824" i="10"/>
  <c r="L824" i="10"/>
  <c r="O825" i="10"/>
  <c r="M825" i="10"/>
  <c r="I825" i="10"/>
  <c r="J825" i="10"/>
  <c r="O826" i="10"/>
  <c r="F826" i="10"/>
  <c r="O823" i="7"/>
  <c r="S823" i="7" s="1"/>
  <c r="M823" i="7"/>
  <c r="Q822" i="7"/>
  <c r="K824" i="7"/>
  <c r="O824" i="7" s="1"/>
  <c r="V824" i="7"/>
  <c r="W824" i="7" s="1"/>
  <c r="R822" i="7"/>
  <c r="P822" i="7"/>
  <c r="N823" i="7"/>
  <c r="T823" i="7"/>
  <c r="L823" i="7"/>
  <c r="I825" i="7"/>
  <c r="J824" i="7"/>
  <c r="J826" i="10" l="1"/>
  <c r="M826" i="10"/>
  <c r="I826" i="10"/>
  <c r="F827" i="10"/>
  <c r="O827" i="10"/>
  <c r="K825" i="10"/>
  <c r="L825" i="10"/>
  <c r="N828" i="10"/>
  <c r="M824" i="7"/>
  <c r="Q823" i="7"/>
  <c r="U824" i="7"/>
  <c r="K825" i="7"/>
  <c r="O825" i="7" s="1"/>
  <c r="V825" i="7"/>
  <c r="W825" i="7" s="1"/>
  <c r="S824" i="7"/>
  <c r="Q824" i="7"/>
  <c r="R823" i="7"/>
  <c r="P823" i="7"/>
  <c r="N824" i="7"/>
  <c r="T824" i="7"/>
  <c r="L824" i="7"/>
  <c r="I826" i="7"/>
  <c r="J825" i="7"/>
  <c r="F828" i="10" l="1"/>
  <c r="O828" i="10"/>
  <c r="J827" i="10"/>
  <c r="M827" i="10"/>
  <c r="I827" i="10"/>
  <c r="L826" i="10"/>
  <c r="K826" i="10"/>
  <c r="M825" i="7"/>
  <c r="U825" i="7"/>
  <c r="K826" i="7"/>
  <c r="U826" i="7" s="1"/>
  <c r="V826" i="7"/>
  <c r="W826" i="7" s="1"/>
  <c r="S825" i="7"/>
  <c r="Q825" i="7"/>
  <c r="R824" i="7"/>
  <c r="P824" i="7"/>
  <c r="N825" i="7"/>
  <c r="T825" i="7"/>
  <c r="L825" i="7"/>
  <c r="I827" i="7"/>
  <c r="J826" i="7"/>
  <c r="L827" i="10" l="1"/>
  <c r="K827" i="10"/>
  <c r="F829" i="10"/>
  <c r="M828" i="10"/>
  <c r="I828" i="10"/>
  <c r="J828" i="10"/>
  <c r="N829" i="10"/>
  <c r="N830" i="10" s="1"/>
  <c r="O826" i="7"/>
  <c r="Q826" i="7" s="1"/>
  <c r="M826" i="7"/>
  <c r="K827" i="7"/>
  <c r="U827" i="7" s="1"/>
  <c r="V827" i="7"/>
  <c r="W827" i="7" s="1"/>
  <c r="R825" i="7"/>
  <c r="P825" i="7"/>
  <c r="O827" i="7"/>
  <c r="N826" i="7"/>
  <c r="T826" i="7"/>
  <c r="L826" i="7"/>
  <c r="I828" i="7"/>
  <c r="J827" i="7"/>
  <c r="K828" i="10" l="1"/>
  <c r="L828" i="10"/>
  <c r="O829" i="10"/>
  <c r="M829" i="10"/>
  <c r="I829" i="10"/>
  <c r="J829" i="10"/>
  <c r="O830" i="10"/>
  <c r="F830" i="10"/>
  <c r="S826" i="7"/>
  <c r="M827" i="7"/>
  <c r="K828" i="7"/>
  <c r="O828" i="7" s="1"/>
  <c r="V828" i="7"/>
  <c r="W828" i="7" s="1"/>
  <c r="S827" i="7"/>
  <c r="Q827" i="7"/>
  <c r="R826" i="7"/>
  <c r="P826" i="7"/>
  <c r="N827" i="7"/>
  <c r="T827" i="7"/>
  <c r="L827" i="7"/>
  <c r="I829" i="7"/>
  <c r="J828" i="7"/>
  <c r="F831" i="10" l="1"/>
  <c r="J830" i="10"/>
  <c r="M830" i="10"/>
  <c r="I830" i="10"/>
  <c r="K829" i="10"/>
  <c r="L829" i="10"/>
  <c r="N831" i="10"/>
  <c r="N832" i="10" s="1"/>
  <c r="M828" i="7"/>
  <c r="U828" i="7"/>
  <c r="K829" i="7"/>
  <c r="O829" i="7" s="1"/>
  <c r="V829" i="7"/>
  <c r="W829" i="7" s="1"/>
  <c r="S828" i="7"/>
  <c r="Q828" i="7"/>
  <c r="R827" i="7"/>
  <c r="P827" i="7"/>
  <c r="N828" i="7"/>
  <c r="T828" i="7"/>
  <c r="L828" i="7"/>
  <c r="I830" i="7"/>
  <c r="J829" i="7"/>
  <c r="O831" i="10" l="1"/>
  <c r="L830" i="10"/>
  <c r="K830" i="10"/>
  <c r="J831" i="10"/>
  <c r="M831" i="10"/>
  <c r="I831" i="10"/>
  <c r="F832" i="10"/>
  <c r="O832" i="10"/>
  <c r="M829" i="7"/>
  <c r="U829" i="7"/>
  <c r="K830" i="7"/>
  <c r="O830" i="7" s="1"/>
  <c r="V830" i="7"/>
  <c r="W830" i="7" s="1"/>
  <c r="S829" i="7"/>
  <c r="Q829" i="7"/>
  <c r="R828" i="7"/>
  <c r="P828" i="7"/>
  <c r="N829" i="7"/>
  <c r="T829" i="7"/>
  <c r="L829" i="7"/>
  <c r="I831" i="7"/>
  <c r="J830" i="7"/>
  <c r="F833" i="10" l="1"/>
  <c r="M832" i="10"/>
  <c r="I832" i="10"/>
  <c r="J832" i="10"/>
  <c r="L831" i="10"/>
  <c r="K831" i="10"/>
  <c r="N833" i="10"/>
  <c r="U830" i="7"/>
  <c r="M830" i="7"/>
  <c r="K831" i="7"/>
  <c r="U831" i="7" s="1"/>
  <c r="V831" i="7"/>
  <c r="W831" i="7" s="1"/>
  <c r="S830" i="7"/>
  <c r="Q830" i="7"/>
  <c r="R829" i="7"/>
  <c r="P829" i="7"/>
  <c r="N830" i="7"/>
  <c r="T830" i="7"/>
  <c r="L830" i="7"/>
  <c r="I832" i="7"/>
  <c r="J831" i="7"/>
  <c r="M833" i="10" l="1"/>
  <c r="I833" i="10"/>
  <c r="J833" i="10"/>
  <c r="K832" i="10"/>
  <c r="L832" i="10"/>
  <c r="F834" i="10"/>
  <c r="N834" i="10"/>
  <c r="N835" i="10" s="1"/>
  <c r="O833" i="10"/>
  <c r="M831" i="7"/>
  <c r="O831" i="7"/>
  <c r="S831" i="7" s="1"/>
  <c r="K832" i="7"/>
  <c r="O832" i="7" s="1"/>
  <c r="V832" i="7"/>
  <c r="W832" i="7" s="1"/>
  <c r="R830" i="7"/>
  <c r="P830" i="7"/>
  <c r="N831" i="7"/>
  <c r="T831" i="7"/>
  <c r="L831" i="7"/>
  <c r="I833" i="7"/>
  <c r="J832" i="7"/>
  <c r="O834" i="10" l="1"/>
  <c r="K833" i="10"/>
  <c r="L833" i="10"/>
  <c r="J834" i="10"/>
  <c r="I834" i="10"/>
  <c r="M834" i="10"/>
  <c r="F835" i="10"/>
  <c r="O835" i="10"/>
  <c r="Q831" i="7"/>
  <c r="U832" i="7"/>
  <c r="M832" i="7"/>
  <c r="K833" i="7"/>
  <c r="O833" i="7" s="1"/>
  <c r="V833" i="7"/>
  <c r="W833" i="7" s="1"/>
  <c r="S832" i="7"/>
  <c r="Q832" i="7"/>
  <c r="R831" i="7"/>
  <c r="P831" i="7"/>
  <c r="N832" i="7"/>
  <c r="T832" i="7"/>
  <c r="L832" i="7"/>
  <c r="I834" i="7"/>
  <c r="J833" i="7"/>
  <c r="J835" i="10" l="1"/>
  <c r="M835" i="10"/>
  <c r="I835" i="10"/>
  <c r="F836" i="10"/>
  <c r="L834" i="10"/>
  <c r="K834" i="10"/>
  <c r="N836" i="10"/>
  <c r="N837" i="10" s="1"/>
  <c r="M833" i="7"/>
  <c r="U833" i="7"/>
  <c r="K834" i="7"/>
  <c r="U834" i="7" s="1"/>
  <c r="V834" i="7"/>
  <c r="W834" i="7" s="1"/>
  <c r="S833" i="7"/>
  <c r="Q833" i="7"/>
  <c r="R832" i="7"/>
  <c r="P832" i="7"/>
  <c r="N833" i="7"/>
  <c r="T833" i="7"/>
  <c r="L833" i="7"/>
  <c r="I835" i="7"/>
  <c r="J834" i="7"/>
  <c r="O837" i="10" l="1"/>
  <c r="N838" i="10"/>
  <c r="F837" i="10"/>
  <c r="O836" i="10"/>
  <c r="L835" i="10"/>
  <c r="K835" i="10"/>
  <c r="M836" i="10"/>
  <c r="I836" i="10"/>
  <c r="J836" i="10"/>
  <c r="O834" i="7"/>
  <c r="S834" i="7" s="1"/>
  <c r="M834" i="7"/>
  <c r="K835" i="7"/>
  <c r="U835" i="7" s="1"/>
  <c r="V835" i="7"/>
  <c r="W835" i="7" s="1"/>
  <c r="R833" i="7"/>
  <c r="P833" i="7"/>
  <c r="N834" i="7"/>
  <c r="T834" i="7"/>
  <c r="L834" i="7"/>
  <c r="I836" i="7"/>
  <c r="J835" i="7"/>
  <c r="M837" i="10" l="1"/>
  <c r="I837" i="10"/>
  <c r="J837" i="10"/>
  <c r="K836" i="10"/>
  <c r="L836" i="10"/>
  <c r="O838" i="10"/>
  <c r="F838" i="10"/>
  <c r="O835" i="7"/>
  <c r="S835" i="7" s="1"/>
  <c r="Q834" i="7"/>
  <c r="M835" i="7"/>
  <c r="K836" i="7"/>
  <c r="O836" i="7" s="1"/>
  <c r="V836" i="7"/>
  <c r="W836" i="7" s="1"/>
  <c r="R834" i="7"/>
  <c r="P834" i="7"/>
  <c r="N835" i="7"/>
  <c r="T835" i="7"/>
  <c r="L835" i="7"/>
  <c r="I837" i="7"/>
  <c r="J836" i="7"/>
  <c r="J838" i="10" l="1"/>
  <c r="M838" i="10"/>
  <c r="I838" i="10"/>
  <c r="K837" i="10"/>
  <c r="L837" i="10"/>
  <c r="F839" i="10"/>
  <c r="N839" i="10"/>
  <c r="N840" i="10" s="1"/>
  <c r="Q835" i="7"/>
  <c r="U836" i="7"/>
  <c r="M836" i="7"/>
  <c r="K837" i="7"/>
  <c r="O837" i="7" s="1"/>
  <c r="V837" i="7"/>
  <c r="W837" i="7" s="1"/>
  <c r="S836" i="7"/>
  <c r="Q836" i="7"/>
  <c r="R835" i="7"/>
  <c r="P835" i="7"/>
  <c r="N836" i="7"/>
  <c r="T836" i="7"/>
  <c r="L836" i="7"/>
  <c r="I838" i="7"/>
  <c r="J837" i="7"/>
  <c r="O839" i="10" l="1"/>
  <c r="O840" i="10"/>
  <c r="N841" i="10"/>
  <c r="F840" i="10"/>
  <c r="J839" i="10"/>
  <c r="M839" i="10"/>
  <c r="I839" i="10"/>
  <c r="L838" i="10"/>
  <c r="K838" i="10"/>
  <c r="U837" i="7"/>
  <c r="M837" i="7"/>
  <c r="K838" i="7"/>
  <c r="O838" i="7" s="1"/>
  <c r="V838" i="7"/>
  <c r="W838" i="7" s="1"/>
  <c r="S837" i="7"/>
  <c r="Q837" i="7"/>
  <c r="R836" i="7"/>
  <c r="P836" i="7"/>
  <c r="N837" i="7"/>
  <c r="T837" i="7"/>
  <c r="L837" i="7"/>
  <c r="I839" i="7"/>
  <c r="J838" i="7"/>
  <c r="M840" i="10" l="1"/>
  <c r="I840" i="10"/>
  <c r="J840" i="10"/>
  <c r="L839" i="10"/>
  <c r="K839" i="10"/>
  <c r="O841" i="10"/>
  <c r="F841" i="10"/>
  <c r="U838" i="7"/>
  <c r="M838" i="7"/>
  <c r="K839" i="7"/>
  <c r="O839" i="7" s="1"/>
  <c r="V839" i="7"/>
  <c r="W839" i="7" s="1"/>
  <c r="S838" i="7"/>
  <c r="Q838" i="7"/>
  <c r="R837" i="7"/>
  <c r="P837" i="7"/>
  <c r="N838" i="7"/>
  <c r="T838" i="7"/>
  <c r="L838" i="7"/>
  <c r="I840" i="7"/>
  <c r="J839" i="7"/>
  <c r="K840" i="10" l="1"/>
  <c r="L840" i="10"/>
  <c r="M841" i="10"/>
  <c r="I841" i="10"/>
  <c r="J841" i="10"/>
  <c r="F842" i="10"/>
  <c r="N842" i="10"/>
  <c r="N843" i="10" s="1"/>
  <c r="M839" i="7"/>
  <c r="U839" i="7"/>
  <c r="K840" i="7"/>
  <c r="O840" i="7" s="1"/>
  <c r="V840" i="7"/>
  <c r="W840" i="7" s="1"/>
  <c r="S839" i="7"/>
  <c r="Q839" i="7"/>
  <c r="R838" i="7"/>
  <c r="P838" i="7"/>
  <c r="N839" i="7"/>
  <c r="T839" i="7"/>
  <c r="L839" i="7"/>
  <c r="I841" i="7"/>
  <c r="J840" i="7"/>
  <c r="O842" i="10" l="1"/>
  <c r="J842" i="10"/>
  <c r="M842" i="10"/>
  <c r="I842" i="10"/>
  <c r="N844" i="10"/>
  <c r="F843" i="10"/>
  <c r="O843" i="10"/>
  <c r="K841" i="10"/>
  <c r="L841" i="10"/>
  <c r="U840" i="7"/>
  <c r="M840" i="7"/>
  <c r="K841" i="7"/>
  <c r="O841" i="7" s="1"/>
  <c r="V841" i="7"/>
  <c r="W841" i="7" s="1"/>
  <c r="S840" i="7"/>
  <c r="Q840" i="7"/>
  <c r="R839" i="7"/>
  <c r="P839" i="7"/>
  <c r="N840" i="7"/>
  <c r="T840" i="7"/>
  <c r="L840" i="7"/>
  <c r="I842" i="7"/>
  <c r="J841" i="7"/>
  <c r="J843" i="10" l="1"/>
  <c r="M843" i="10"/>
  <c r="I843" i="10"/>
  <c r="L842" i="10"/>
  <c r="K842" i="10"/>
  <c r="O844" i="10"/>
  <c r="F844" i="10"/>
  <c r="M841" i="7"/>
  <c r="U841" i="7"/>
  <c r="K842" i="7"/>
  <c r="U842" i="7" s="1"/>
  <c r="V842" i="7"/>
  <c r="W842" i="7" s="1"/>
  <c r="S841" i="7"/>
  <c r="Q841" i="7"/>
  <c r="R840" i="7"/>
  <c r="P840" i="7"/>
  <c r="N841" i="7"/>
  <c r="T841" i="7"/>
  <c r="L841" i="7"/>
  <c r="I843" i="7"/>
  <c r="J842" i="7"/>
  <c r="M844" i="10" l="1"/>
  <c r="I844" i="10"/>
  <c r="J844" i="10"/>
  <c r="F845" i="10"/>
  <c r="L843" i="10"/>
  <c r="K843" i="10"/>
  <c r="N845" i="10"/>
  <c r="N846" i="10" s="1"/>
  <c r="M842" i="7"/>
  <c r="O842" i="7"/>
  <c r="Q842" i="7" s="1"/>
  <c r="K843" i="7"/>
  <c r="O843" i="7" s="1"/>
  <c r="V843" i="7"/>
  <c r="W843" i="7" s="1"/>
  <c r="R841" i="7"/>
  <c r="P841" i="7"/>
  <c r="N842" i="7"/>
  <c r="T842" i="7"/>
  <c r="L842" i="7"/>
  <c r="I844" i="7"/>
  <c r="J843" i="7"/>
  <c r="O845" i="10" l="1"/>
  <c r="O846" i="10"/>
  <c r="N847" i="10"/>
  <c r="F846" i="10"/>
  <c r="M845" i="10"/>
  <c r="I845" i="10"/>
  <c r="J845" i="10"/>
  <c r="K844" i="10"/>
  <c r="L844" i="10"/>
  <c r="S842" i="7"/>
  <c r="M843" i="7"/>
  <c r="U843" i="7"/>
  <c r="K844" i="7"/>
  <c r="O844" i="7" s="1"/>
  <c r="V844" i="7"/>
  <c r="W844" i="7" s="1"/>
  <c r="S843" i="7"/>
  <c r="Q843" i="7"/>
  <c r="R842" i="7"/>
  <c r="P842" i="7"/>
  <c r="N843" i="7"/>
  <c r="T843" i="7"/>
  <c r="L843" i="7"/>
  <c r="I845" i="7"/>
  <c r="J844" i="7"/>
  <c r="J846" i="10" l="1"/>
  <c r="I846" i="10"/>
  <c r="M846" i="10"/>
  <c r="K845" i="10"/>
  <c r="L845" i="10"/>
  <c r="F847" i="10"/>
  <c r="O847" i="10"/>
  <c r="U844" i="7"/>
  <c r="M844" i="7"/>
  <c r="K845" i="7"/>
  <c r="O845" i="7" s="1"/>
  <c r="V845" i="7"/>
  <c r="W845" i="7" s="1"/>
  <c r="S844" i="7"/>
  <c r="Q844" i="7"/>
  <c r="R843" i="7"/>
  <c r="P843" i="7"/>
  <c r="N844" i="7"/>
  <c r="T844" i="7"/>
  <c r="L844" i="7"/>
  <c r="I846" i="7"/>
  <c r="J845" i="7"/>
  <c r="J847" i="10" l="1"/>
  <c r="M847" i="10"/>
  <c r="I847" i="10"/>
  <c r="F848" i="10"/>
  <c r="L846" i="10"/>
  <c r="K846" i="10"/>
  <c r="N848" i="10"/>
  <c r="N849" i="10" s="1"/>
  <c r="M845" i="7"/>
  <c r="U845" i="7"/>
  <c r="K846" i="7"/>
  <c r="U846" i="7" s="1"/>
  <c r="V846" i="7"/>
  <c r="W846" i="7" s="1"/>
  <c r="S845" i="7"/>
  <c r="Q845" i="7"/>
  <c r="R844" i="7"/>
  <c r="P844" i="7"/>
  <c r="N845" i="7"/>
  <c r="T845" i="7"/>
  <c r="M846" i="7"/>
  <c r="L845" i="7"/>
  <c r="I847" i="7"/>
  <c r="J846" i="7"/>
  <c r="O848" i="10" l="1"/>
  <c r="O849" i="10"/>
  <c r="F849" i="10"/>
  <c r="N850" i="10"/>
  <c r="M848" i="10"/>
  <c r="I848" i="10"/>
  <c r="J848" i="10"/>
  <c r="L847" i="10"/>
  <c r="K847" i="10"/>
  <c r="O846" i="7"/>
  <c r="S846" i="7" s="1"/>
  <c r="K847" i="7"/>
  <c r="O847" i="7" s="1"/>
  <c r="V847" i="7"/>
  <c r="W847" i="7" s="1"/>
  <c r="Q846" i="7"/>
  <c r="R845" i="7"/>
  <c r="P845" i="7"/>
  <c r="N846" i="7"/>
  <c r="T846" i="7"/>
  <c r="L846" i="7"/>
  <c r="I848" i="7"/>
  <c r="J847" i="7"/>
  <c r="M849" i="10" l="1"/>
  <c r="I849" i="10"/>
  <c r="J849" i="10"/>
  <c r="K848" i="10"/>
  <c r="L848" i="10"/>
  <c r="O850" i="10"/>
  <c r="F850" i="10"/>
  <c r="M847" i="7"/>
  <c r="U847" i="7"/>
  <c r="K848" i="7"/>
  <c r="U848" i="7" s="1"/>
  <c r="V848" i="7"/>
  <c r="W848" i="7" s="1"/>
  <c r="S847" i="7"/>
  <c r="Q847" i="7"/>
  <c r="R846" i="7"/>
  <c r="P846" i="7"/>
  <c r="N847" i="7"/>
  <c r="T847" i="7"/>
  <c r="M848" i="7"/>
  <c r="L847" i="7"/>
  <c r="I849" i="7"/>
  <c r="J848" i="7"/>
  <c r="J850" i="10" l="1"/>
  <c r="I850" i="10"/>
  <c r="M850" i="10"/>
  <c r="F851" i="10"/>
  <c r="K849" i="10"/>
  <c r="L849" i="10"/>
  <c r="N851" i="10"/>
  <c r="N852" i="10" s="1"/>
  <c r="O848" i="7"/>
  <c r="Q848" i="7" s="1"/>
  <c r="K849" i="7"/>
  <c r="O849" i="7" s="1"/>
  <c r="V849" i="7"/>
  <c r="W849" i="7" s="1"/>
  <c r="R847" i="7"/>
  <c r="P847" i="7"/>
  <c r="N848" i="7"/>
  <c r="T848" i="7"/>
  <c r="L848" i="7"/>
  <c r="I850" i="7"/>
  <c r="J849" i="7"/>
  <c r="O852" i="10" l="1"/>
  <c r="F852" i="10"/>
  <c r="O851" i="10"/>
  <c r="J851" i="10"/>
  <c r="M851" i="10"/>
  <c r="I851" i="10"/>
  <c r="L850" i="10"/>
  <c r="K850" i="10"/>
  <c r="S848" i="7"/>
  <c r="M849" i="7"/>
  <c r="U849" i="7"/>
  <c r="K850" i="7"/>
  <c r="O850" i="7" s="1"/>
  <c r="V850" i="7"/>
  <c r="W850" i="7" s="1"/>
  <c r="S849" i="7"/>
  <c r="Q849" i="7"/>
  <c r="R848" i="7"/>
  <c r="P848" i="7"/>
  <c r="N849" i="7"/>
  <c r="T849" i="7"/>
  <c r="L849" i="7"/>
  <c r="I851" i="7"/>
  <c r="J850" i="7"/>
  <c r="M852" i="10" l="1"/>
  <c r="I852" i="10"/>
  <c r="J852" i="10"/>
  <c r="L851" i="10"/>
  <c r="K851" i="10"/>
  <c r="F853" i="10"/>
  <c r="N853" i="10"/>
  <c r="N854" i="10" s="1"/>
  <c r="U850" i="7"/>
  <c r="M850" i="7"/>
  <c r="K851" i="7"/>
  <c r="O851" i="7" s="1"/>
  <c r="V851" i="7"/>
  <c r="W851" i="7" s="1"/>
  <c r="S850" i="7"/>
  <c r="Q850" i="7"/>
  <c r="R849" i="7"/>
  <c r="P849" i="7"/>
  <c r="N850" i="7"/>
  <c r="T850" i="7"/>
  <c r="L850" i="7"/>
  <c r="I852" i="7"/>
  <c r="J851" i="7"/>
  <c r="O853" i="10" l="1"/>
  <c r="M853" i="10"/>
  <c r="I853" i="10"/>
  <c r="J853" i="10"/>
  <c r="O854" i="10"/>
  <c r="F854" i="10"/>
  <c r="N855" i="10"/>
  <c r="K852" i="10"/>
  <c r="L852" i="10"/>
  <c r="M851" i="7"/>
  <c r="U851" i="7"/>
  <c r="K852" i="7"/>
  <c r="U852" i="7" s="1"/>
  <c r="V852" i="7"/>
  <c r="W852" i="7" s="1"/>
  <c r="S851" i="7"/>
  <c r="Q851" i="7"/>
  <c r="R850" i="7"/>
  <c r="P850" i="7"/>
  <c r="N851" i="7"/>
  <c r="T851" i="7"/>
  <c r="L851" i="7"/>
  <c r="I853" i="7"/>
  <c r="J852" i="7"/>
  <c r="K853" i="10" l="1"/>
  <c r="L853" i="10"/>
  <c r="J854" i="10"/>
  <c r="M854" i="10"/>
  <c r="I854" i="10"/>
  <c r="F855" i="10"/>
  <c r="O855" i="10"/>
  <c r="M852" i="7"/>
  <c r="O852" i="7"/>
  <c r="Q852" i="7" s="1"/>
  <c r="K853" i="7"/>
  <c r="O853" i="7" s="1"/>
  <c r="V853" i="7"/>
  <c r="W853" i="7" s="1"/>
  <c r="R851" i="7"/>
  <c r="P851" i="7"/>
  <c r="N852" i="7"/>
  <c r="T852" i="7"/>
  <c r="L852" i="7"/>
  <c r="I854" i="7"/>
  <c r="J853" i="7"/>
  <c r="L854" i="10" l="1"/>
  <c r="K854" i="10"/>
  <c r="F856" i="10"/>
  <c r="J855" i="10"/>
  <c r="M855" i="10"/>
  <c r="I855" i="10"/>
  <c r="N856" i="10"/>
  <c r="N857" i="10" s="1"/>
  <c r="S852" i="7"/>
  <c r="M853" i="7"/>
  <c r="U853" i="7"/>
  <c r="K854" i="7"/>
  <c r="O854" i="7" s="1"/>
  <c r="V854" i="7"/>
  <c r="W854" i="7" s="1"/>
  <c r="S853" i="7"/>
  <c r="Q853" i="7"/>
  <c r="R852" i="7"/>
  <c r="P852" i="7"/>
  <c r="N853" i="7"/>
  <c r="T853" i="7"/>
  <c r="L853" i="7"/>
  <c r="I855" i="7"/>
  <c r="J854" i="7"/>
  <c r="M856" i="10" l="1"/>
  <c r="I856" i="10"/>
  <c r="J856" i="10"/>
  <c r="O857" i="10"/>
  <c r="F857" i="10"/>
  <c r="L855" i="10"/>
  <c r="K855" i="10"/>
  <c r="N858" i="10"/>
  <c r="O856" i="10"/>
  <c r="U854" i="7"/>
  <c r="M854" i="7"/>
  <c r="K855" i="7"/>
  <c r="U855" i="7" s="1"/>
  <c r="V855" i="7"/>
  <c r="W855" i="7" s="1"/>
  <c r="S854" i="7"/>
  <c r="Q854" i="7"/>
  <c r="R853" i="7"/>
  <c r="P853" i="7"/>
  <c r="N854" i="7"/>
  <c r="T854" i="7"/>
  <c r="L854" i="7"/>
  <c r="I856" i="7"/>
  <c r="J855" i="7"/>
  <c r="F858" i="10" l="1"/>
  <c r="O858" i="10"/>
  <c r="K856" i="10"/>
  <c r="L856" i="10"/>
  <c r="J857" i="10"/>
  <c r="M857" i="10"/>
  <c r="I857" i="10"/>
  <c r="O855" i="7"/>
  <c r="S855" i="7" s="1"/>
  <c r="K856" i="7"/>
  <c r="O856" i="7" s="1"/>
  <c r="M855" i="7"/>
  <c r="V856" i="7"/>
  <c r="W856" i="7" s="1"/>
  <c r="R854" i="7"/>
  <c r="P854" i="7"/>
  <c r="N855" i="7"/>
  <c r="T855" i="7"/>
  <c r="L855" i="7"/>
  <c r="I857" i="7"/>
  <c r="J856" i="7"/>
  <c r="F859" i="10" l="1"/>
  <c r="L857" i="10"/>
  <c r="K857" i="10"/>
  <c r="J858" i="10"/>
  <c r="M858" i="10"/>
  <c r="I858" i="10"/>
  <c r="N859" i="10"/>
  <c r="N860" i="10" s="1"/>
  <c r="Q855" i="7"/>
  <c r="U856" i="7"/>
  <c r="M856" i="7"/>
  <c r="K857" i="7"/>
  <c r="O857" i="7" s="1"/>
  <c r="V857" i="7"/>
  <c r="W857" i="7" s="1"/>
  <c r="S856" i="7"/>
  <c r="Q856" i="7"/>
  <c r="R855" i="7"/>
  <c r="P855" i="7"/>
  <c r="N856" i="7"/>
  <c r="T856" i="7"/>
  <c r="L856" i="7"/>
  <c r="I858" i="7"/>
  <c r="J857" i="7"/>
  <c r="O859" i="10" l="1"/>
  <c r="L858" i="10"/>
  <c r="K858" i="10"/>
  <c r="M859" i="10"/>
  <c r="I859" i="10"/>
  <c r="J859" i="10"/>
  <c r="O860" i="10"/>
  <c r="N861" i="10"/>
  <c r="F860" i="10"/>
  <c r="M857" i="7"/>
  <c r="U857" i="7"/>
  <c r="K858" i="7"/>
  <c r="O858" i="7" s="1"/>
  <c r="V858" i="7"/>
  <c r="W858" i="7" s="1"/>
  <c r="S857" i="7"/>
  <c r="Q857" i="7"/>
  <c r="R856" i="7"/>
  <c r="P856" i="7"/>
  <c r="N857" i="7"/>
  <c r="T857" i="7"/>
  <c r="L857" i="7"/>
  <c r="I859" i="7"/>
  <c r="J858" i="7"/>
  <c r="M860" i="10" l="1"/>
  <c r="I860" i="10"/>
  <c r="J860" i="10"/>
  <c r="O861" i="10"/>
  <c r="F861" i="10"/>
  <c r="K859" i="10"/>
  <c r="L859" i="10"/>
  <c r="U858" i="7"/>
  <c r="M858" i="7"/>
  <c r="K859" i="7"/>
  <c r="O859" i="7" s="1"/>
  <c r="V859" i="7"/>
  <c r="W859" i="7" s="1"/>
  <c r="S858" i="7"/>
  <c r="Q858" i="7"/>
  <c r="R857" i="7"/>
  <c r="P857" i="7"/>
  <c r="N858" i="7"/>
  <c r="T858" i="7"/>
  <c r="L858" i="7"/>
  <c r="I860" i="7"/>
  <c r="J859" i="7"/>
  <c r="J861" i="10" l="1"/>
  <c r="I861" i="10"/>
  <c r="M861" i="10"/>
  <c r="F862" i="10"/>
  <c r="K860" i="10"/>
  <c r="L860" i="10"/>
  <c r="N862" i="10"/>
  <c r="N863" i="10" s="1"/>
  <c r="M859" i="7"/>
  <c r="U859" i="7"/>
  <c r="K860" i="7"/>
  <c r="U860" i="7" s="1"/>
  <c r="V860" i="7"/>
  <c r="W860" i="7" s="1"/>
  <c r="S859" i="7"/>
  <c r="Q859" i="7"/>
  <c r="R858" i="7"/>
  <c r="P858" i="7"/>
  <c r="O860" i="7"/>
  <c r="N859" i="7"/>
  <c r="T859" i="7"/>
  <c r="L859" i="7"/>
  <c r="I861" i="7"/>
  <c r="J860" i="7"/>
  <c r="J862" i="10" l="1"/>
  <c r="M862" i="10"/>
  <c r="I862" i="10"/>
  <c r="F863" i="10"/>
  <c r="O863" i="10"/>
  <c r="O862" i="10"/>
  <c r="L861" i="10"/>
  <c r="K861" i="10"/>
  <c r="M860" i="7"/>
  <c r="K861" i="7"/>
  <c r="O861" i="7" s="1"/>
  <c r="V861" i="7"/>
  <c r="W861" i="7" s="1"/>
  <c r="S860" i="7"/>
  <c r="Q860" i="7"/>
  <c r="R859" i="7"/>
  <c r="P859" i="7"/>
  <c r="N860" i="7"/>
  <c r="T860" i="7"/>
  <c r="L860" i="7"/>
  <c r="I862" i="7"/>
  <c r="J861" i="7"/>
  <c r="F864" i="10" l="1"/>
  <c r="L862" i="10"/>
  <c r="K862" i="10"/>
  <c r="M863" i="10"/>
  <c r="I863" i="10"/>
  <c r="J863" i="10"/>
  <c r="N864" i="10"/>
  <c r="N865" i="10" s="1"/>
  <c r="M861" i="7"/>
  <c r="U861" i="7"/>
  <c r="K862" i="7"/>
  <c r="O862" i="7" s="1"/>
  <c r="V862" i="7"/>
  <c r="W862" i="7" s="1"/>
  <c r="S861" i="7"/>
  <c r="Q861" i="7"/>
  <c r="R860" i="7"/>
  <c r="P860" i="7"/>
  <c r="N861" i="7"/>
  <c r="T861" i="7"/>
  <c r="L861" i="7"/>
  <c r="I863" i="7"/>
  <c r="J862" i="7"/>
  <c r="O864" i="10" l="1"/>
  <c r="M864" i="10"/>
  <c r="I864" i="10"/>
  <c r="J864" i="10"/>
  <c r="K863" i="10"/>
  <c r="L863" i="10"/>
  <c r="O865" i="10"/>
  <c r="F865" i="10"/>
  <c r="K863" i="7"/>
  <c r="O863" i="7" s="1"/>
  <c r="U862" i="7"/>
  <c r="M862" i="7"/>
  <c r="V863" i="7"/>
  <c r="W863" i="7" s="1"/>
  <c r="S862" i="7"/>
  <c r="Q862" i="7"/>
  <c r="R861" i="7"/>
  <c r="P861" i="7"/>
  <c r="N862" i="7"/>
  <c r="T862" i="7"/>
  <c r="L862" i="7"/>
  <c r="I864" i="7"/>
  <c r="J863" i="7"/>
  <c r="F866" i="10" l="1"/>
  <c r="J865" i="10"/>
  <c r="M865" i="10"/>
  <c r="I865" i="10"/>
  <c r="K864" i="10"/>
  <c r="L864" i="10"/>
  <c r="N866" i="10"/>
  <c r="N867" i="10" s="1"/>
  <c r="U863" i="7"/>
  <c r="M863" i="7"/>
  <c r="K864" i="7"/>
  <c r="O864" i="7" s="1"/>
  <c r="V864" i="7"/>
  <c r="W864" i="7" s="1"/>
  <c r="S863" i="7"/>
  <c r="Q863" i="7"/>
  <c r="R862" i="7"/>
  <c r="P862" i="7"/>
  <c r="N863" i="7"/>
  <c r="T863" i="7"/>
  <c r="L863" i="7"/>
  <c r="I865" i="7"/>
  <c r="J864" i="7"/>
  <c r="J866" i="10" l="1"/>
  <c r="M866" i="10"/>
  <c r="I866" i="10"/>
  <c r="L865" i="10"/>
  <c r="K865" i="10"/>
  <c r="F867" i="10"/>
  <c r="O867" i="10"/>
  <c r="O866" i="10"/>
  <c r="U864" i="7"/>
  <c r="M864" i="7"/>
  <c r="K865" i="7"/>
  <c r="O865" i="7" s="1"/>
  <c r="V865" i="7"/>
  <c r="W865" i="7" s="1"/>
  <c r="S864" i="7"/>
  <c r="Q864" i="7"/>
  <c r="R863" i="7"/>
  <c r="P863" i="7"/>
  <c r="N864" i="7"/>
  <c r="T864" i="7"/>
  <c r="L864" i="7"/>
  <c r="I866" i="7"/>
  <c r="J865" i="7"/>
  <c r="J867" i="10" l="1"/>
  <c r="M867" i="10"/>
  <c r="I867" i="10"/>
  <c r="F868" i="10"/>
  <c r="L866" i="10"/>
  <c r="K866" i="10"/>
  <c r="N868" i="10"/>
  <c r="M865" i="7"/>
  <c r="U865" i="7"/>
  <c r="K866" i="7"/>
  <c r="O866" i="7" s="1"/>
  <c r="V866" i="7"/>
  <c r="W866" i="7" s="1"/>
  <c r="S865" i="7"/>
  <c r="Q865" i="7"/>
  <c r="R864" i="7"/>
  <c r="P864" i="7"/>
  <c r="N865" i="7"/>
  <c r="T865" i="7"/>
  <c r="L865" i="7"/>
  <c r="I867" i="7"/>
  <c r="J866" i="7"/>
  <c r="F869" i="10" l="1"/>
  <c r="N869" i="10"/>
  <c r="M868" i="10"/>
  <c r="I868" i="10"/>
  <c r="J868" i="10"/>
  <c r="O868" i="10"/>
  <c r="L867" i="10"/>
  <c r="K867" i="10"/>
  <c r="U866" i="7"/>
  <c r="M866" i="7"/>
  <c r="K867" i="7"/>
  <c r="O867" i="7" s="1"/>
  <c r="V867" i="7"/>
  <c r="W867" i="7" s="1"/>
  <c r="S866" i="7"/>
  <c r="Q866" i="7"/>
  <c r="R865" i="7"/>
  <c r="P865" i="7"/>
  <c r="N866" i="7"/>
  <c r="T866" i="7"/>
  <c r="L866" i="7"/>
  <c r="I868" i="7"/>
  <c r="J867" i="7"/>
  <c r="K868" i="10" l="1"/>
  <c r="L868" i="10"/>
  <c r="M869" i="10"/>
  <c r="I869" i="10"/>
  <c r="J869" i="10"/>
  <c r="F870" i="10"/>
  <c r="N870" i="10"/>
  <c r="N871" i="10" s="1"/>
  <c r="O869" i="10"/>
  <c r="K868" i="7"/>
  <c r="U868" i="7" s="1"/>
  <c r="M867" i="7"/>
  <c r="U867" i="7"/>
  <c r="V868" i="7"/>
  <c r="W868" i="7" s="1"/>
  <c r="S867" i="7"/>
  <c r="Q867" i="7"/>
  <c r="R866" i="7"/>
  <c r="P866" i="7"/>
  <c r="O868" i="7"/>
  <c r="N867" i="7"/>
  <c r="T867" i="7"/>
  <c r="L867" i="7"/>
  <c r="I869" i="7"/>
  <c r="J868" i="7"/>
  <c r="O870" i="10" l="1"/>
  <c r="J870" i="10"/>
  <c r="M870" i="10"/>
  <c r="I870" i="10"/>
  <c r="K869" i="10"/>
  <c r="L869" i="10"/>
  <c r="F871" i="10"/>
  <c r="O871" i="10"/>
  <c r="M868" i="7"/>
  <c r="K869" i="7"/>
  <c r="U869" i="7" s="1"/>
  <c r="V869" i="7"/>
  <c r="W869" i="7" s="1"/>
  <c r="S868" i="7"/>
  <c r="Q868" i="7"/>
  <c r="R867" i="7"/>
  <c r="P867" i="7"/>
  <c r="N868" i="7"/>
  <c r="T868" i="7"/>
  <c r="L868" i="7"/>
  <c r="I870" i="7"/>
  <c r="J869" i="7"/>
  <c r="F872" i="10" l="1"/>
  <c r="J871" i="10"/>
  <c r="M871" i="10"/>
  <c r="I871" i="10"/>
  <c r="L870" i="10"/>
  <c r="K870" i="10"/>
  <c r="N872" i="10"/>
  <c r="N873" i="10" s="1"/>
  <c r="O869" i="7"/>
  <c r="Q869" i="7" s="1"/>
  <c r="K870" i="7"/>
  <c r="O870" i="7" s="1"/>
  <c r="M869" i="7"/>
  <c r="V870" i="7"/>
  <c r="W870" i="7" s="1"/>
  <c r="R868" i="7"/>
  <c r="P868" i="7"/>
  <c r="N869" i="7"/>
  <c r="T869" i="7"/>
  <c r="L869" i="7"/>
  <c r="I871" i="7"/>
  <c r="J870" i="7"/>
  <c r="L871" i="10" l="1"/>
  <c r="K871" i="10"/>
  <c r="O872" i="10"/>
  <c r="O873" i="10"/>
  <c r="F873" i="10"/>
  <c r="N874" i="10"/>
  <c r="M872" i="10"/>
  <c r="I872" i="10"/>
  <c r="J872" i="10"/>
  <c r="U870" i="7"/>
  <c r="S869" i="7"/>
  <c r="M870" i="7"/>
  <c r="K871" i="7"/>
  <c r="O871" i="7" s="1"/>
  <c r="V871" i="7"/>
  <c r="W871" i="7" s="1"/>
  <c r="S870" i="7"/>
  <c r="Q870" i="7"/>
  <c r="R869" i="7"/>
  <c r="P869" i="7"/>
  <c r="N870" i="7"/>
  <c r="T870" i="7"/>
  <c r="L870" i="7"/>
  <c r="I872" i="7"/>
  <c r="J871" i="7"/>
  <c r="M873" i="10" l="1"/>
  <c r="I873" i="10"/>
  <c r="J873" i="10"/>
  <c r="K872" i="10"/>
  <c r="L872" i="10"/>
  <c r="O874" i="10"/>
  <c r="F874" i="10"/>
  <c r="M871" i="7"/>
  <c r="U871" i="7"/>
  <c r="K872" i="7"/>
  <c r="O872" i="7" s="1"/>
  <c r="V872" i="7"/>
  <c r="W872" i="7" s="1"/>
  <c r="S871" i="7"/>
  <c r="Q871" i="7"/>
  <c r="R870" i="7"/>
  <c r="P870" i="7"/>
  <c r="N871" i="7"/>
  <c r="T871" i="7"/>
  <c r="L871" i="7"/>
  <c r="I873" i="7"/>
  <c r="J872" i="7"/>
  <c r="J874" i="10" l="1"/>
  <c r="I874" i="10"/>
  <c r="M874" i="10"/>
  <c r="F875" i="10"/>
  <c r="N875" i="10"/>
  <c r="N876" i="10" s="1"/>
  <c r="K873" i="10"/>
  <c r="L873" i="10"/>
  <c r="U872" i="7"/>
  <c r="M872" i="7"/>
  <c r="K873" i="7"/>
  <c r="U873" i="7" s="1"/>
  <c r="V873" i="7"/>
  <c r="W873" i="7" s="1"/>
  <c r="S872" i="7"/>
  <c r="Q872" i="7"/>
  <c r="R871" i="7"/>
  <c r="P871" i="7"/>
  <c r="N872" i="7"/>
  <c r="T872" i="7"/>
  <c r="L872" i="7"/>
  <c r="I874" i="7"/>
  <c r="J873" i="7"/>
  <c r="J875" i="10" l="1"/>
  <c r="M875" i="10"/>
  <c r="I875" i="10"/>
  <c r="O876" i="10"/>
  <c r="F876" i="10"/>
  <c r="O875" i="10"/>
  <c r="L874" i="10"/>
  <c r="K874" i="10"/>
  <c r="O873" i="7"/>
  <c r="S873" i="7" s="1"/>
  <c r="M873" i="7"/>
  <c r="K874" i="7"/>
  <c r="U874" i="7" s="1"/>
  <c r="V874" i="7"/>
  <c r="W874" i="7" s="1"/>
  <c r="R872" i="7"/>
  <c r="P872" i="7"/>
  <c r="N873" i="7"/>
  <c r="T873" i="7"/>
  <c r="L873" i="7"/>
  <c r="I875" i="7"/>
  <c r="J874" i="7"/>
  <c r="F877" i="10" l="1"/>
  <c r="L875" i="10"/>
  <c r="K875" i="10"/>
  <c r="M876" i="10"/>
  <c r="I876" i="10"/>
  <c r="J876" i="10"/>
  <c r="N877" i="10"/>
  <c r="N878" i="10" s="1"/>
  <c r="Q873" i="7"/>
  <c r="O874" i="7"/>
  <c r="Q874" i="7" s="1"/>
  <c r="M874" i="7"/>
  <c r="K875" i="7"/>
  <c r="O875" i="7" s="1"/>
  <c r="V875" i="7"/>
  <c r="W875" i="7" s="1"/>
  <c r="R873" i="7"/>
  <c r="P873" i="7"/>
  <c r="N874" i="7"/>
  <c r="T874" i="7"/>
  <c r="L874" i="7"/>
  <c r="I876" i="7"/>
  <c r="J875" i="7"/>
  <c r="O877" i="10" l="1"/>
  <c r="K876" i="10"/>
  <c r="L876" i="10"/>
  <c r="O878" i="10"/>
  <c r="F878" i="10"/>
  <c r="M877" i="10"/>
  <c r="I877" i="10"/>
  <c r="J877" i="10"/>
  <c r="S874" i="7"/>
  <c r="M875" i="7"/>
  <c r="U875" i="7"/>
  <c r="K876" i="7"/>
  <c r="O876" i="7" s="1"/>
  <c r="V876" i="7"/>
  <c r="W876" i="7" s="1"/>
  <c r="S875" i="7"/>
  <c r="Q875" i="7"/>
  <c r="R874" i="7"/>
  <c r="P874" i="7"/>
  <c r="N875" i="7"/>
  <c r="T875" i="7"/>
  <c r="L875" i="7"/>
  <c r="I877" i="7"/>
  <c r="J876" i="7"/>
  <c r="F879" i="10" l="1"/>
  <c r="K877" i="10"/>
  <c r="L877" i="10"/>
  <c r="J878" i="10"/>
  <c r="I878" i="10"/>
  <c r="M878" i="10"/>
  <c r="N879" i="10"/>
  <c r="N880" i="10" s="1"/>
  <c r="U876" i="7"/>
  <c r="K877" i="7"/>
  <c r="U877" i="7" s="1"/>
  <c r="M876" i="7"/>
  <c r="V877" i="7"/>
  <c r="W877" i="7" s="1"/>
  <c r="S876" i="7"/>
  <c r="Q876" i="7"/>
  <c r="R875" i="7"/>
  <c r="P875" i="7"/>
  <c r="N876" i="7"/>
  <c r="T876" i="7"/>
  <c r="L876" i="7"/>
  <c r="I878" i="7"/>
  <c r="J877" i="7"/>
  <c r="L878" i="10" l="1"/>
  <c r="K878" i="10"/>
  <c r="O879" i="10"/>
  <c r="J879" i="10"/>
  <c r="M879" i="10"/>
  <c r="I879" i="10"/>
  <c r="O880" i="10"/>
  <c r="F880" i="10"/>
  <c r="O877" i="7"/>
  <c r="Q877" i="7" s="1"/>
  <c r="K878" i="7"/>
  <c r="O878" i="7" s="1"/>
  <c r="M877" i="7"/>
  <c r="V878" i="7"/>
  <c r="W878" i="7" s="1"/>
  <c r="R876" i="7"/>
  <c r="P876" i="7"/>
  <c r="N877" i="7"/>
  <c r="T877" i="7"/>
  <c r="L877" i="7"/>
  <c r="I879" i="7"/>
  <c r="J878" i="7"/>
  <c r="M880" i="10" l="1"/>
  <c r="I880" i="10"/>
  <c r="J880" i="10"/>
  <c r="F881" i="10"/>
  <c r="L879" i="10"/>
  <c r="K879" i="10"/>
  <c r="N881" i="10"/>
  <c r="N882" i="10" s="1"/>
  <c r="S877" i="7"/>
  <c r="U878" i="7"/>
  <c r="K879" i="7"/>
  <c r="O879" i="7" s="1"/>
  <c r="M878" i="7"/>
  <c r="V879" i="7"/>
  <c r="W879" i="7" s="1"/>
  <c r="S878" i="7"/>
  <c r="Q878" i="7"/>
  <c r="R877" i="7"/>
  <c r="P877" i="7"/>
  <c r="N878" i="7"/>
  <c r="T878" i="7"/>
  <c r="L878" i="7"/>
  <c r="I880" i="7"/>
  <c r="J879" i="7"/>
  <c r="K880" i="10" l="1"/>
  <c r="L880" i="10"/>
  <c r="O881" i="10"/>
  <c r="M881" i="10"/>
  <c r="I881" i="10"/>
  <c r="J881" i="10"/>
  <c r="O882" i="10"/>
  <c r="N883" i="10"/>
  <c r="F882" i="10"/>
  <c r="M879" i="7"/>
  <c r="U879" i="7"/>
  <c r="K880" i="7"/>
  <c r="O880" i="7" s="1"/>
  <c r="V880" i="7"/>
  <c r="W880" i="7" s="1"/>
  <c r="S879" i="7"/>
  <c r="Q879" i="7"/>
  <c r="R878" i="7"/>
  <c r="P878" i="7"/>
  <c r="N879" i="7"/>
  <c r="T879" i="7"/>
  <c r="L879" i="7"/>
  <c r="I881" i="7"/>
  <c r="J880" i="7"/>
  <c r="K881" i="10" l="1"/>
  <c r="L881" i="10"/>
  <c r="J882" i="10"/>
  <c r="M882" i="10"/>
  <c r="I882" i="10"/>
  <c r="F883" i="10"/>
  <c r="O883" i="10"/>
  <c r="K881" i="7"/>
  <c r="U881" i="7" s="1"/>
  <c r="U880" i="7"/>
  <c r="M880" i="7"/>
  <c r="V881" i="7"/>
  <c r="W881" i="7" s="1"/>
  <c r="S880" i="7"/>
  <c r="Q880" i="7"/>
  <c r="R879" i="7"/>
  <c r="P879" i="7"/>
  <c r="O881" i="7"/>
  <c r="N880" i="7"/>
  <c r="T880" i="7"/>
  <c r="L880" i="7"/>
  <c r="I882" i="7"/>
  <c r="J881" i="7"/>
  <c r="J883" i="10" l="1"/>
  <c r="M883" i="10"/>
  <c r="I883" i="10"/>
  <c r="L882" i="10"/>
  <c r="K882" i="10"/>
  <c r="F884" i="10"/>
  <c r="N884" i="10"/>
  <c r="N885" i="10" s="1"/>
  <c r="K882" i="7"/>
  <c r="U882" i="7" s="1"/>
  <c r="M881" i="7"/>
  <c r="V882" i="7"/>
  <c r="W882" i="7" s="1"/>
  <c r="S881" i="7"/>
  <c r="Q881" i="7"/>
  <c r="R880" i="7"/>
  <c r="P880" i="7"/>
  <c r="N881" i="7"/>
  <c r="T881" i="7"/>
  <c r="L881" i="7"/>
  <c r="I883" i="7"/>
  <c r="J882" i="7"/>
  <c r="O884" i="10" l="1"/>
  <c r="M884" i="10"/>
  <c r="I884" i="10"/>
  <c r="J884" i="10"/>
  <c r="O885" i="10"/>
  <c r="F885" i="10"/>
  <c r="N886" i="10"/>
  <c r="L883" i="10"/>
  <c r="K883" i="10"/>
  <c r="O882" i="7"/>
  <c r="Q882" i="7" s="1"/>
  <c r="M882" i="7"/>
  <c r="K883" i="7"/>
  <c r="O883" i="7" s="1"/>
  <c r="V883" i="7"/>
  <c r="W883" i="7" s="1"/>
  <c r="R881" i="7"/>
  <c r="P881" i="7"/>
  <c r="N882" i="7"/>
  <c r="T882" i="7"/>
  <c r="L882" i="7"/>
  <c r="I884" i="7"/>
  <c r="J883" i="7"/>
  <c r="N887" i="10" l="1"/>
  <c r="M885" i="10"/>
  <c r="I885" i="10"/>
  <c r="J885" i="10"/>
  <c r="K884" i="10"/>
  <c r="L884" i="10"/>
  <c r="O886" i="10"/>
  <c r="F886" i="10"/>
  <c r="S882" i="7"/>
  <c r="M883" i="7"/>
  <c r="U883" i="7"/>
  <c r="K884" i="7"/>
  <c r="O884" i="7" s="1"/>
  <c r="V884" i="7"/>
  <c r="W884" i="7" s="1"/>
  <c r="S883" i="7"/>
  <c r="Q883" i="7"/>
  <c r="R882" i="7"/>
  <c r="P882" i="7"/>
  <c r="N883" i="7"/>
  <c r="T883" i="7"/>
  <c r="L883" i="7"/>
  <c r="I885" i="7"/>
  <c r="J884" i="7"/>
  <c r="J886" i="10" l="1"/>
  <c r="M886" i="10"/>
  <c r="I886" i="10"/>
  <c r="O887" i="10"/>
  <c r="F887" i="10"/>
  <c r="K885" i="10"/>
  <c r="L885" i="10"/>
  <c r="M884" i="7"/>
  <c r="U884" i="7"/>
  <c r="K885" i="7"/>
  <c r="O885" i="7" s="1"/>
  <c r="V885" i="7"/>
  <c r="W885" i="7" s="1"/>
  <c r="S884" i="7"/>
  <c r="Q884" i="7"/>
  <c r="R883" i="7"/>
  <c r="P883" i="7"/>
  <c r="N884" i="7"/>
  <c r="T884" i="7"/>
  <c r="L884" i="7"/>
  <c r="I886" i="7"/>
  <c r="J885" i="7"/>
  <c r="F888" i="10" l="1"/>
  <c r="J887" i="10"/>
  <c r="M887" i="10"/>
  <c r="I887" i="10"/>
  <c r="L886" i="10"/>
  <c r="K886" i="10"/>
  <c r="N888" i="10"/>
  <c r="N889" i="10" s="1"/>
  <c r="M885" i="7"/>
  <c r="U885" i="7"/>
  <c r="K886" i="7"/>
  <c r="O886" i="7" s="1"/>
  <c r="V886" i="7"/>
  <c r="W886" i="7" s="1"/>
  <c r="S885" i="7"/>
  <c r="Q885" i="7"/>
  <c r="R884" i="7"/>
  <c r="P884" i="7"/>
  <c r="N885" i="7"/>
  <c r="T885" i="7"/>
  <c r="L885" i="7"/>
  <c r="I887" i="7"/>
  <c r="J886" i="7"/>
  <c r="O889" i="10" l="1"/>
  <c r="F889" i="10"/>
  <c r="N890" i="10"/>
  <c r="O888" i="10"/>
  <c r="L887" i="10"/>
  <c r="K887" i="10"/>
  <c r="M888" i="10"/>
  <c r="I888" i="10"/>
  <c r="J888" i="10"/>
  <c r="U886" i="7"/>
  <c r="M886" i="7"/>
  <c r="K887" i="7"/>
  <c r="O887" i="7" s="1"/>
  <c r="V887" i="7"/>
  <c r="W887" i="7" s="1"/>
  <c r="S886" i="7"/>
  <c r="Q886" i="7"/>
  <c r="R885" i="7"/>
  <c r="P885" i="7"/>
  <c r="N886" i="7"/>
  <c r="T886" i="7"/>
  <c r="L886" i="7"/>
  <c r="I888" i="7"/>
  <c r="J887" i="7"/>
  <c r="N891" i="10" l="1"/>
  <c r="I889" i="10"/>
  <c r="M889" i="10"/>
  <c r="J889" i="10"/>
  <c r="K888" i="10"/>
  <c r="L888" i="10"/>
  <c r="F890" i="10"/>
  <c r="O890" i="10"/>
  <c r="M887" i="7"/>
  <c r="U887" i="7"/>
  <c r="K888" i="7"/>
  <c r="O888" i="7" s="1"/>
  <c r="V888" i="7"/>
  <c r="W888" i="7" s="1"/>
  <c r="S887" i="7"/>
  <c r="Q887" i="7"/>
  <c r="R886" i="7"/>
  <c r="P886" i="7"/>
  <c r="N887" i="7"/>
  <c r="T887" i="7"/>
  <c r="L887" i="7"/>
  <c r="I889" i="7"/>
  <c r="J888" i="7"/>
  <c r="F891" i="10" l="1"/>
  <c r="O891" i="10"/>
  <c r="L889" i="10"/>
  <c r="K889" i="10"/>
  <c r="J890" i="10"/>
  <c r="I890" i="10"/>
  <c r="M890" i="10"/>
  <c r="N892" i="10"/>
  <c r="U888" i="7"/>
  <c r="M888" i="7"/>
  <c r="K889" i="7"/>
  <c r="O889" i="7" s="1"/>
  <c r="V889" i="7"/>
  <c r="W889" i="7" s="1"/>
  <c r="S888" i="7"/>
  <c r="Q888" i="7"/>
  <c r="R887" i="7"/>
  <c r="P887" i="7"/>
  <c r="N888" i="7"/>
  <c r="T888" i="7"/>
  <c r="L888" i="7"/>
  <c r="I890" i="7"/>
  <c r="J889" i="7"/>
  <c r="M891" i="10" l="1"/>
  <c r="J891" i="10"/>
  <c r="I891" i="10"/>
  <c r="L890" i="10"/>
  <c r="K890" i="10"/>
  <c r="O892" i="10"/>
  <c r="F892" i="10"/>
  <c r="M889" i="7"/>
  <c r="U889" i="7"/>
  <c r="K890" i="7"/>
  <c r="O890" i="7" s="1"/>
  <c r="V890" i="7"/>
  <c r="W890" i="7" s="1"/>
  <c r="S889" i="7"/>
  <c r="Q889" i="7"/>
  <c r="R888" i="7"/>
  <c r="P888" i="7"/>
  <c r="N889" i="7"/>
  <c r="T889" i="7"/>
  <c r="L889" i="7"/>
  <c r="I891" i="7"/>
  <c r="J890" i="7"/>
  <c r="F893" i="10" l="1"/>
  <c r="K891" i="10"/>
  <c r="L891" i="10"/>
  <c r="M892" i="10"/>
  <c r="I892" i="10"/>
  <c r="J892" i="10"/>
  <c r="N893" i="10"/>
  <c r="N894" i="10" s="1"/>
  <c r="U890" i="7"/>
  <c r="M890" i="7"/>
  <c r="K891" i="7"/>
  <c r="U891" i="7" s="1"/>
  <c r="V891" i="7"/>
  <c r="W891" i="7" s="1"/>
  <c r="S890" i="7"/>
  <c r="Q890" i="7"/>
  <c r="R889" i="7"/>
  <c r="P889" i="7"/>
  <c r="N890" i="7"/>
  <c r="T890" i="7"/>
  <c r="L890" i="7"/>
  <c r="I892" i="7"/>
  <c r="J891" i="7"/>
  <c r="F894" i="10" l="1"/>
  <c r="O894" i="10"/>
  <c r="N895" i="10"/>
  <c r="K892" i="10"/>
  <c r="L892" i="10"/>
  <c r="O893" i="10"/>
  <c r="I893" i="10"/>
  <c r="M893" i="10"/>
  <c r="J893" i="10"/>
  <c r="O891" i="7"/>
  <c r="S891" i="7" s="1"/>
  <c r="M891" i="7"/>
  <c r="K892" i="7"/>
  <c r="O892" i="7" s="1"/>
  <c r="V892" i="7"/>
  <c r="W892" i="7" s="1"/>
  <c r="R890" i="7"/>
  <c r="P890" i="7"/>
  <c r="N891" i="7"/>
  <c r="T891" i="7"/>
  <c r="L891" i="7"/>
  <c r="I893" i="7"/>
  <c r="J892" i="7"/>
  <c r="K893" i="10" l="1"/>
  <c r="L893" i="10"/>
  <c r="J894" i="10"/>
  <c r="M894" i="10"/>
  <c r="I894" i="10"/>
  <c r="F895" i="10"/>
  <c r="O895" i="10"/>
  <c r="M892" i="7"/>
  <c r="U892" i="7"/>
  <c r="Q891" i="7"/>
  <c r="K893" i="7"/>
  <c r="O893" i="7" s="1"/>
  <c r="V893" i="7"/>
  <c r="W893" i="7" s="1"/>
  <c r="S892" i="7"/>
  <c r="Q892" i="7"/>
  <c r="R891" i="7"/>
  <c r="P891" i="7"/>
  <c r="N892" i="7"/>
  <c r="T892" i="7"/>
  <c r="L892" i="7"/>
  <c r="I894" i="7"/>
  <c r="J893" i="7"/>
  <c r="M895" i="10" l="1"/>
  <c r="J895" i="10"/>
  <c r="I895" i="10"/>
  <c r="F896" i="10"/>
  <c r="N896" i="10"/>
  <c r="N897" i="10" s="1"/>
  <c r="L894" i="10"/>
  <c r="K894" i="10"/>
  <c r="M893" i="7"/>
  <c r="U893" i="7"/>
  <c r="K894" i="7"/>
  <c r="U894" i="7" s="1"/>
  <c r="V894" i="7"/>
  <c r="W894" i="7" s="1"/>
  <c r="S893" i="7"/>
  <c r="Q893" i="7"/>
  <c r="R892" i="7"/>
  <c r="P892" i="7"/>
  <c r="N893" i="7"/>
  <c r="T893" i="7"/>
  <c r="M894" i="7"/>
  <c r="L893" i="7"/>
  <c r="I895" i="7"/>
  <c r="J894" i="7"/>
  <c r="M896" i="10" l="1"/>
  <c r="I896" i="10"/>
  <c r="J896" i="10"/>
  <c r="L895" i="10"/>
  <c r="K895" i="10"/>
  <c r="O897" i="10"/>
  <c r="F897" i="10"/>
  <c r="O896" i="10"/>
  <c r="O894" i="7"/>
  <c r="Q894" i="7" s="1"/>
  <c r="K895" i="7"/>
  <c r="O895" i="7" s="1"/>
  <c r="V895" i="7"/>
  <c r="W895" i="7" s="1"/>
  <c r="R893" i="7"/>
  <c r="P893" i="7"/>
  <c r="N894" i="7"/>
  <c r="T894" i="7"/>
  <c r="L894" i="7"/>
  <c r="I896" i="7"/>
  <c r="J895" i="7"/>
  <c r="K896" i="10" l="1"/>
  <c r="L896" i="10"/>
  <c r="M897" i="10"/>
  <c r="J897" i="10"/>
  <c r="I897" i="10"/>
  <c r="F898" i="10"/>
  <c r="N898" i="10"/>
  <c r="N899" i="10" s="1"/>
  <c r="S894" i="7"/>
  <c r="M895" i="7"/>
  <c r="U895" i="7"/>
  <c r="K896" i="7"/>
  <c r="O896" i="7" s="1"/>
  <c r="V896" i="7"/>
  <c r="W896" i="7" s="1"/>
  <c r="S895" i="7"/>
  <c r="Q895" i="7"/>
  <c r="R894" i="7"/>
  <c r="P894" i="7"/>
  <c r="N895" i="7"/>
  <c r="T895" i="7"/>
  <c r="L895" i="7"/>
  <c r="I897" i="7"/>
  <c r="J896" i="7"/>
  <c r="O899" i="10" l="1"/>
  <c r="F899" i="10"/>
  <c r="O898" i="10"/>
  <c r="K897" i="10"/>
  <c r="L897" i="10"/>
  <c r="J898" i="10"/>
  <c r="I898" i="10"/>
  <c r="M898" i="10"/>
  <c r="U896" i="7"/>
  <c r="K897" i="7"/>
  <c r="U897" i="7" s="1"/>
  <c r="M896" i="7"/>
  <c r="V897" i="7"/>
  <c r="W897" i="7" s="1"/>
  <c r="S896" i="7"/>
  <c r="Q896" i="7"/>
  <c r="R895" i="7"/>
  <c r="P895" i="7"/>
  <c r="N896" i="7"/>
  <c r="T896" i="7"/>
  <c r="L896" i="7"/>
  <c r="I898" i="7"/>
  <c r="J897" i="7"/>
  <c r="L898" i="10" l="1"/>
  <c r="K898" i="10"/>
  <c r="M899" i="10"/>
  <c r="I899" i="10"/>
  <c r="J899" i="10"/>
  <c r="F900" i="10"/>
  <c r="N900" i="10"/>
  <c r="N901" i="10" s="1"/>
  <c r="O897" i="7"/>
  <c r="Q897" i="7" s="1"/>
  <c r="K898" i="7"/>
  <c r="O898" i="7" s="1"/>
  <c r="M897" i="7"/>
  <c r="V898" i="7"/>
  <c r="W898" i="7" s="1"/>
  <c r="S897" i="7"/>
  <c r="R896" i="7"/>
  <c r="P896" i="7"/>
  <c r="N897" i="7"/>
  <c r="T897" i="7"/>
  <c r="L897" i="7"/>
  <c r="I899" i="7"/>
  <c r="J898" i="7"/>
  <c r="O900" i="10" l="1"/>
  <c r="O901" i="10"/>
  <c r="F901" i="10"/>
  <c r="K899" i="10"/>
  <c r="L899" i="10"/>
  <c r="M900" i="10"/>
  <c r="I900" i="10"/>
  <c r="J900" i="10"/>
  <c r="U898" i="7"/>
  <c r="M898" i="7"/>
  <c r="K899" i="7"/>
  <c r="O899" i="7" s="1"/>
  <c r="V899" i="7"/>
  <c r="W899" i="7" s="1"/>
  <c r="S898" i="7"/>
  <c r="Q898" i="7"/>
  <c r="R897" i="7"/>
  <c r="P897" i="7"/>
  <c r="N898" i="7"/>
  <c r="T898" i="7"/>
  <c r="L898" i="7"/>
  <c r="I900" i="7"/>
  <c r="J899" i="7"/>
  <c r="M901" i="10" l="1"/>
  <c r="I901" i="10"/>
  <c r="J901" i="10"/>
  <c r="K900" i="10"/>
  <c r="L900" i="10"/>
  <c r="F902" i="10"/>
  <c r="N902" i="10"/>
  <c r="N903" i="10" s="1"/>
  <c r="M899" i="7"/>
  <c r="U899" i="7"/>
  <c r="K900" i="7"/>
  <c r="O900" i="7" s="1"/>
  <c r="V900" i="7"/>
  <c r="W900" i="7" s="1"/>
  <c r="S899" i="7"/>
  <c r="Q899" i="7"/>
  <c r="R898" i="7"/>
  <c r="P898" i="7"/>
  <c r="N899" i="7"/>
  <c r="T899" i="7"/>
  <c r="L899" i="7"/>
  <c r="I901" i="7"/>
  <c r="J900" i="7"/>
  <c r="O902" i="10" l="1"/>
  <c r="J902" i="10"/>
  <c r="M902" i="10"/>
  <c r="I902" i="10"/>
  <c r="N904" i="10"/>
  <c r="F903" i="10"/>
  <c r="O903" i="10"/>
  <c r="K901" i="10"/>
  <c r="L901" i="10"/>
  <c r="U900" i="7"/>
  <c r="K901" i="7"/>
  <c r="U901" i="7" s="1"/>
  <c r="M900" i="7"/>
  <c r="V901" i="7"/>
  <c r="W901" i="7" s="1"/>
  <c r="S900" i="7"/>
  <c r="Q900" i="7"/>
  <c r="R899" i="7"/>
  <c r="P899" i="7"/>
  <c r="N900" i="7"/>
  <c r="T900" i="7"/>
  <c r="L900" i="7"/>
  <c r="I902" i="7"/>
  <c r="J901" i="7"/>
  <c r="J903" i="10" l="1"/>
  <c r="M903" i="10"/>
  <c r="I903" i="10"/>
  <c r="O904" i="10"/>
  <c r="F904" i="10"/>
  <c r="L902" i="10"/>
  <c r="K902" i="10"/>
  <c r="O901" i="7"/>
  <c r="S901" i="7" s="1"/>
  <c r="M901" i="7"/>
  <c r="K902" i="7"/>
  <c r="O902" i="7" s="1"/>
  <c r="V902" i="7"/>
  <c r="W902" i="7" s="1"/>
  <c r="R900" i="7"/>
  <c r="P900" i="7"/>
  <c r="N901" i="7"/>
  <c r="T901" i="7"/>
  <c r="L901" i="7"/>
  <c r="I903" i="7"/>
  <c r="J902" i="7"/>
  <c r="F905" i="10" l="1"/>
  <c r="M904" i="10"/>
  <c r="I904" i="10"/>
  <c r="J904" i="10"/>
  <c r="L903" i="10"/>
  <c r="K903" i="10"/>
  <c r="N905" i="10"/>
  <c r="N906" i="10" s="1"/>
  <c r="Q901" i="7"/>
  <c r="U902" i="7"/>
  <c r="M902" i="7"/>
  <c r="K903" i="7"/>
  <c r="O903" i="7" s="1"/>
  <c r="V903" i="7"/>
  <c r="W903" i="7" s="1"/>
  <c r="S902" i="7"/>
  <c r="Q902" i="7"/>
  <c r="R901" i="7"/>
  <c r="P901" i="7"/>
  <c r="N902" i="7"/>
  <c r="T902" i="7"/>
  <c r="L902" i="7"/>
  <c r="I904" i="7"/>
  <c r="J903" i="7"/>
  <c r="M905" i="10" l="1"/>
  <c r="I905" i="10"/>
  <c r="J905" i="10"/>
  <c r="K904" i="10"/>
  <c r="L904" i="10"/>
  <c r="O906" i="10"/>
  <c r="F906" i="10"/>
  <c r="O905" i="10"/>
  <c r="U903" i="7"/>
  <c r="M903" i="7"/>
  <c r="K904" i="7"/>
  <c r="O904" i="7" s="1"/>
  <c r="V904" i="7"/>
  <c r="W904" i="7" s="1"/>
  <c r="S903" i="7"/>
  <c r="Q903" i="7"/>
  <c r="R902" i="7"/>
  <c r="P902" i="7"/>
  <c r="N903" i="7"/>
  <c r="T903" i="7"/>
  <c r="L903" i="7"/>
  <c r="I905" i="7"/>
  <c r="J904" i="7"/>
  <c r="F907" i="10" l="1"/>
  <c r="K905" i="10"/>
  <c r="L905" i="10"/>
  <c r="N907" i="10"/>
  <c r="N908" i="10" s="1"/>
  <c r="J906" i="10"/>
  <c r="M906" i="10"/>
  <c r="I906" i="10"/>
  <c r="U904" i="7"/>
  <c r="M904" i="7"/>
  <c r="K905" i="7"/>
  <c r="U905" i="7" s="1"/>
  <c r="V905" i="7"/>
  <c r="W905" i="7" s="1"/>
  <c r="S904" i="7"/>
  <c r="Q904" i="7"/>
  <c r="R903" i="7"/>
  <c r="P903" i="7"/>
  <c r="N904" i="7"/>
  <c r="T904" i="7"/>
  <c r="L904" i="7"/>
  <c r="I906" i="7"/>
  <c r="J905" i="7"/>
  <c r="O907" i="10" l="1"/>
  <c r="L906" i="10"/>
  <c r="K906" i="10"/>
  <c r="J907" i="10"/>
  <c r="M907" i="10"/>
  <c r="I907" i="10"/>
  <c r="O908" i="10"/>
  <c r="F908" i="10"/>
  <c r="O905" i="7"/>
  <c r="Q905" i="7" s="1"/>
  <c r="M905" i="7"/>
  <c r="K906" i="7"/>
  <c r="U906" i="7" s="1"/>
  <c r="V906" i="7"/>
  <c r="W906" i="7" s="1"/>
  <c r="R904" i="7"/>
  <c r="P904" i="7"/>
  <c r="N905" i="7"/>
  <c r="T905" i="7"/>
  <c r="L905" i="7"/>
  <c r="I907" i="7"/>
  <c r="J906" i="7"/>
  <c r="F909" i="10" l="1"/>
  <c r="M908" i="10"/>
  <c r="I908" i="10"/>
  <c r="J908" i="10"/>
  <c r="L907" i="10"/>
  <c r="K907" i="10"/>
  <c r="N909" i="10"/>
  <c r="N910" i="10" s="1"/>
  <c r="S905" i="7"/>
  <c r="M906" i="7"/>
  <c r="O906" i="7"/>
  <c r="S906" i="7" s="1"/>
  <c r="K907" i="7"/>
  <c r="O907" i="7" s="1"/>
  <c r="V907" i="7"/>
  <c r="W907" i="7" s="1"/>
  <c r="R905" i="7"/>
  <c r="P905" i="7"/>
  <c r="N906" i="7"/>
  <c r="T906" i="7"/>
  <c r="L906" i="7"/>
  <c r="I908" i="7"/>
  <c r="J907" i="7"/>
  <c r="M909" i="10" l="1"/>
  <c r="I909" i="10"/>
  <c r="J909" i="10"/>
  <c r="O910" i="10"/>
  <c r="F910" i="10"/>
  <c r="N911" i="10"/>
  <c r="K908" i="10"/>
  <c r="L908" i="10"/>
  <c r="O909" i="10"/>
  <c r="Q906" i="7"/>
  <c r="M907" i="7"/>
  <c r="U907" i="7"/>
  <c r="K908" i="7"/>
  <c r="O908" i="7" s="1"/>
  <c r="V908" i="7"/>
  <c r="W908" i="7" s="1"/>
  <c r="S907" i="7"/>
  <c r="Q907" i="7"/>
  <c r="R906" i="7"/>
  <c r="P906" i="7"/>
  <c r="N907" i="7"/>
  <c r="T907" i="7"/>
  <c r="L907" i="7"/>
  <c r="I909" i="7"/>
  <c r="J908" i="7"/>
  <c r="F911" i="10" l="1"/>
  <c r="O911" i="10"/>
  <c r="K909" i="10"/>
  <c r="L909" i="10"/>
  <c r="N912" i="10"/>
  <c r="J910" i="10"/>
  <c r="I910" i="10"/>
  <c r="M910" i="10"/>
  <c r="U908" i="7"/>
  <c r="M908" i="7"/>
  <c r="K909" i="7"/>
  <c r="U909" i="7" s="1"/>
  <c r="V909" i="7"/>
  <c r="W909" i="7" s="1"/>
  <c r="S908" i="7"/>
  <c r="Q908" i="7"/>
  <c r="R907" i="7"/>
  <c r="P907" i="7"/>
  <c r="N908" i="7"/>
  <c r="T908" i="7"/>
  <c r="L908" i="7"/>
  <c r="I910" i="7"/>
  <c r="J909" i="7"/>
  <c r="L910" i="10" l="1"/>
  <c r="K910" i="10"/>
  <c r="J911" i="10"/>
  <c r="M911" i="10"/>
  <c r="I911" i="10"/>
  <c r="O912" i="10"/>
  <c r="F912" i="10"/>
  <c r="M909" i="7"/>
  <c r="O909" i="7"/>
  <c r="S909" i="7" s="1"/>
  <c r="K910" i="7"/>
  <c r="O910" i="7" s="1"/>
  <c r="V910" i="7"/>
  <c r="W910" i="7" s="1"/>
  <c r="Q909" i="7"/>
  <c r="R908" i="7"/>
  <c r="P908" i="7"/>
  <c r="N909" i="7"/>
  <c r="T909" i="7"/>
  <c r="L909" i="7"/>
  <c r="I911" i="7"/>
  <c r="J910" i="7"/>
  <c r="F913" i="10" l="1"/>
  <c r="M912" i="10"/>
  <c r="I912" i="10"/>
  <c r="J912" i="10"/>
  <c r="L911" i="10"/>
  <c r="K911" i="10"/>
  <c r="N913" i="10"/>
  <c r="N914" i="10" s="1"/>
  <c r="U910" i="7"/>
  <c r="M910" i="7"/>
  <c r="K911" i="7"/>
  <c r="O911" i="7" s="1"/>
  <c r="V911" i="7"/>
  <c r="W911" i="7" s="1"/>
  <c r="S910" i="7"/>
  <c r="Q910" i="7"/>
  <c r="R909" i="7"/>
  <c r="P909" i="7"/>
  <c r="N910" i="7"/>
  <c r="T910" i="7"/>
  <c r="L910" i="7"/>
  <c r="I912" i="7"/>
  <c r="J911" i="7"/>
  <c r="M913" i="10" l="1"/>
  <c r="I913" i="10"/>
  <c r="J913" i="10"/>
  <c r="K912" i="10"/>
  <c r="L912" i="10"/>
  <c r="O914" i="10"/>
  <c r="N915" i="10"/>
  <c r="F914" i="10"/>
  <c r="O913" i="10"/>
  <c r="M911" i="7"/>
  <c r="U911" i="7"/>
  <c r="K912" i="7"/>
  <c r="U912" i="7" s="1"/>
  <c r="V912" i="7"/>
  <c r="W912" i="7" s="1"/>
  <c r="S911" i="7"/>
  <c r="Q911" i="7"/>
  <c r="R910" i="7"/>
  <c r="P910" i="7"/>
  <c r="N911" i="7"/>
  <c r="T911" i="7"/>
  <c r="L911" i="7"/>
  <c r="I913" i="7"/>
  <c r="J912" i="7"/>
  <c r="J914" i="10" l="1"/>
  <c r="I914" i="10"/>
  <c r="M914" i="10"/>
  <c r="K913" i="10"/>
  <c r="L913" i="10"/>
  <c r="F915" i="10"/>
  <c r="O915" i="10"/>
  <c r="O912" i="7"/>
  <c r="S912" i="7" s="1"/>
  <c r="M912" i="7"/>
  <c r="K913" i="7"/>
  <c r="O913" i="7" s="1"/>
  <c r="V913" i="7"/>
  <c r="W913" i="7" s="1"/>
  <c r="R911" i="7"/>
  <c r="P911" i="7"/>
  <c r="N912" i="7"/>
  <c r="T912" i="7"/>
  <c r="L912" i="7"/>
  <c r="I914" i="7"/>
  <c r="J913" i="7"/>
  <c r="L914" i="10" l="1"/>
  <c r="K914" i="10"/>
  <c r="F916" i="10"/>
  <c r="J915" i="10"/>
  <c r="M915" i="10"/>
  <c r="I915" i="10"/>
  <c r="N916" i="10"/>
  <c r="N917" i="10" s="1"/>
  <c r="Q912" i="7"/>
  <c r="M913" i="7"/>
  <c r="U913" i="7"/>
  <c r="K914" i="7"/>
  <c r="O914" i="7" s="1"/>
  <c r="V914" i="7"/>
  <c r="W914" i="7" s="1"/>
  <c r="S913" i="7"/>
  <c r="Q913" i="7"/>
  <c r="R912" i="7"/>
  <c r="P912" i="7"/>
  <c r="N913" i="7"/>
  <c r="T913" i="7"/>
  <c r="L913" i="7"/>
  <c r="I915" i="7"/>
  <c r="J914" i="7"/>
  <c r="M916" i="10" l="1"/>
  <c r="I916" i="10"/>
  <c r="J916" i="10"/>
  <c r="O917" i="10"/>
  <c r="N918" i="10"/>
  <c r="F917" i="10"/>
  <c r="L915" i="10"/>
  <c r="K915" i="10"/>
  <c r="O916" i="10"/>
  <c r="U914" i="7"/>
  <c r="M914" i="7"/>
  <c r="K915" i="7"/>
  <c r="U915" i="7" s="1"/>
  <c r="V915" i="7"/>
  <c r="W915" i="7" s="1"/>
  <c r="S914" i="7"/>
  <c r="Q914" i="7"/>
  <c r="R913" i="7"/>
  <c r="P913" i="7"/>
  <c r="N914" i="7"/>
  <c r="T914" i="7"/>
  <c r="L914" i="7"/>
  <c r="I916" i="7"/>
  <c r="J915" i="7"/>
  <c r="M917" i="10" l="1"/>
  <c r="I917" i="10"/>
  <c r="J917" i="10"/>
  <c r="K916" i="10"/>
  <c r="L916" i="10"/>
  <c r="O918" i="10"/>
  <c r="F918" i="10"/>
  <c r="M915" i="7"/>
  <c r="O915" i="7"/>
  <c r="S915" i="7" s="1"/>
  <c r="K916" i="7"/>
  <c r="O916" i="7" s="1"/>
  <c r="V916" i="7"/>
  <c r="W916" i="7" s="1"/>
  <c r="R914" i="7"/>
  <c r="P914" i="7"/>
  <c r="N915" i="7"/>
  <c r="T915" i="7"/>
  <c r="L915" i="7"/>
  <c r="I917" i="7"/>
  <c r="J916" i="7"/>
  <c r="F919" i="10" l="1"/>
  <c r="K917" i="10"/>
  <c r="L917" i="10"/>
  <c r="J918" i="10"/>
  <c r="I918" i="10"/>
  <c r="M918" i="10"/>
  <c r="N919" i="10"/>
  <c r="N920" i="10" s="1"/>
  <c r="Q915" i="7"/>
  <c r="U916" i="7"/>
  <c r="M916" i="7"/>
  <c r="K917" i="7"/>
  <c r="O917" i="7" s="1"/>
  <c r="V917" i="7"/>
  <c r="W917" i="7" s="1"/>
  <c r="S916" i="7"/>
  <c r="Q916" i="7"/>
  <c r="R915" i="7"/>
  <c r="P915" i="7"/>
  <c r="N916" i="7"/>
  <c r="T916" i="7"/>
  <c r="L916" i="7"/>
  <c r="I918" i="7"/>
  <c r="J917" i="7"/>
  <c r="O919" i="10" l="1"/>
  <c r="L918" i="10"/>
  <c r="K918" i="10"/>
  <c r="J919" i="10"/>
  <c r="M919" i="10"/>
  <c r="I919" i="10"/>
  <c r="O920" i="10"/>
  <c r="F920" i="10"/>
  <c r="U917" i="7"/>
  <c r="M917" i="7"/>
  <c r="K918" i="7"/>
  <c r="O918" i="7" s="1"/>
  <c r="V918" i="7"/>
  <c r="W918" i="7" s="1"/>
  <c r="S917" i="7"/>
  <c r="Q917" i="7"/>
  <c r="R916" i="7"/>
  <c r="P916" i="7"/>
  <c r="N917" i="7"/>
  <c r="T917" i="7"/>
  <c r="L917" i="7"/>
  <c r="I919" i="7"/>
  <c r="J918" i="7"/>
  <c r="F921" i="10" l="1"/>
  <c r="L919" i="10"/>
  <c r="K919" i="10"/>
  <c r="M920" i="10"/>
  <c r="I920" i="10"/>
  <c r="J920" i="10"/>
  <c r="N921" i="10"/>
  <c r="N922" i="10" s="1"/>
  <c r="U918" i="7"/>
  <c r="M918" i="7"/>
  <c r="K919" i="7"/>
  <c r="O919" i="7" s="1"/>
  <c r="V919" i="7"/>
  <c r="W919" i="7" s="1"/>
  <c r="S918" i="7"/>
  <c r="Q918" i="7"/>
  <c r="R917" i="7"/>
  <c r="P917" i="7"/>
  <c r="N918" i="7"/>
  <c r="T918" i="7"/>
  <c r="L918" i="7"/>
  <c r="I920" i="7"/>
  <c r="J919" i="7"/>
  <c r="O922" i="10" l="1"/>
  <c r="F922" i="10"/>
  <c r="M921" i="10"/>
  <c r="I921" i="10"/>
  <c r="J921" i="10"/>
  <c r="K920" i="10"/>
  <c r="L920" i="10"/>
  <c r="N923" i="10"/>
  <c r="O921" i="10"/>
  <c r="M919" i="7"/>
  <c r="U919" i="7"/>
  <c r="K920" i="7"/>
  <c r="O920" i="7" s="1"/>
  <c r="V920" i="7"/>
  <c r="W920" i="7" s="1"/>
  <c r="S919" i="7"/>
  <c r="Q919" i="7"/>
  <c r="R918" i="7"/>
  <c r="P918" i="7"/>
  <c r="N919" i="7"/>
  <c r="T919" i="7"/>
  <c r="L919" i="7"/>
  <c r="I921" i="7"/>
  <c r="J920" i="7"/>
  <c r="J922" i="10" l="1"/>
  <c r="M922" i="10"/>
  <c r="I922" i="10"/>
  <c r="K921" i="10"/>
  <c r="L921" i="10"/>
  <c r="F923" i="10"/>
  <c r="O923" i="10"/>
  <c r="U920" i="7"/>
  <c r="M920" i="7"/>
  <c r="K921" i="7"/>
  <c r="U921" i="7" s="1"/>
  <c r="V921" i="7"/>
  <c r="W921" i="7" s="1"/>
  <c r="S920" i="7"/>
  <c r="Q920" i="7"/>
  <c r="R919" i="7"/>
  <c r="P919" i="7"/>
  <c r="N920" i="7"/>
  <c r="T920" i="7"/>
  <c r="L920" i="7"/>
  <c r="I922" i="7"/>
  <c r="J921" i="7"/>
  <c r="F924" i="10" l="1"/>
  <c r="L922" i="10"/>
  <c r="K922" i="10"/>
  <c r="J923" i="10"/>
  <c r="M923" i="10"/>
  <c r="I923" i="10"/>
  <c r="N924" i="10"/>
  <c r="N925" i="10" s="1"/>
  <c r="O921" i="7"/>
  <c r="S921" i="7" s="1"/>
  <c r="M921" i="7"/>
  <c r="K922" i="7"/>
  <c r="O922" i="7" s="1"/>
  <c r="V922" i="7"/>
  <c r="W922" i="7" s="1"/>
  <c r="R920" i="7"/>
  <c r="P920" i="7"/>
  <c r="N921" i="7"/>
  <c r="T921" i="7"/>
  <c r="L921" i="7"/>
  <c r="I923" i="7"/>
  <c r="J922" i="7"/>
  <c r="M924" i="10" l="1"/>
  <c r="I924" i="10"/>
  <c r="J924" i="10"/>
  <c r="L923" i="10"/>
  <c r="K923" i="10"/>
  <c r="O925" i="10"/>
  <c r="F925" i="10"/>
  <c r="N926" i="10"/>
  <c r="O924" i="10"/>
  <c r="Q921" i="7"/>
  <c r="U922" i="7"/>
  <c r="M922" i="7"/>
  <c r="K923" i="7"/>
  <c r="O923" i="7" s="1"/>
  <c r="V923" i="7"/>
  <c r="W923" i="7" s="1"/>
  <c r="S922" i="7"/>
  <c r="Q922" i="7"/>
  <c r="R921" i="7"/>
  <c r="P921" i="7"/>
  <c r="N922" i="7"/>
  <c r="T922" i="7"/>
  <c r="L922" i="7"/>
  <c r="I924" i="7"/>
  <c r="J923" i="7"/>
  <c r="M925" i="10" l="1"/>
  <c r="I925" i="10"/>
  <c r="J925" i="10"/>
  <c r="O926" i="10"/>
  <c r="F926" i="10"/>
  <c r="K924" i="10"/>
  <c r="L924" i="10"/>
  <c r="N927" i="10"/>
  <c r="M923" i="7"/>
  <c r="U923" i="7"/>
  <c r="K924" i="7"/>
  <c r="O924" i="7" s="1"/>
  <c r="V924" i="7"/>
  <c r="W924" i="7" s="1"/>
  <c r="S923" i="7"/>
  <c r="Q923" i="7"/>
  <c r="R922" i="7"/>
  <c r="P922" i="7"/>
  <c r="N923" i="7"/>
  <c r="T923" i="7"/>
  <c r="L923" i="7"/>
  <c r="I925" i="7"/>
  <c r="J924" i="7"/>
  <c r="F927" i="10" l="1"/>
  <c r="O927" i="10"/>
  <c r="K925" i="10"/>
  <c r="L925" i="10"/>
  <c r="J926" i="10"/>
  <c r="M926" i="10"/>
  <c r="I926" i="10"/>
  <c r="U924" i="7"/>
  <c r="M924" i="7"/>
  <c r="K925" i="7"/>
  <c r="U925" i="7" s="1"/>
  <c r="V925" i="7"/>
  <c r="W925" i="7" s="1"/>
  <c r="S924" i="7"/>
  <c r="Q924" i="7"/>
  <c r="R923" i="7"/>
  <c r="P923" i="7"/>
  <c r="N924" i="7"/>
  <c r="T924" i="7"/>
  <c r="L924" i="7"/>
  <c r="I926" i="7"/>
  <c r="J925" i="7"/>
  <c r="F928" i="10" l="1"/>
  <c r="L926" i="10"/>
  <c r="K926" i="10"/>
  <c r="J927" i="10"/>
  <c r="M927" i="10"/>
  <c r="I927" i="10"/>
  <c r="N928" i="10"/>
  <c r="N929" i="10" s="1"/>
  <c r="M925" i="7"/>
  <c r="O925" i="7"/>
  <c r="Q925" i="7" s="1"/>
  <c r="K926" i="7"/>
  <c r="O926" i="7" s="1"/>
  <c r="V926" i="7"/>
  <c r="W926" i="7" s="1"/>
  <c r="R924" i="7"/>
  <c r="P924" i="7"/>
  <c r="N925" i="7"/>
  <c r="T925" i="7"/>
  <c r="L925" i="7"/>
  <c r="I927" i="7"/>
  <c r="J926" i="7"/>
  <c r="O928" i="10" l="1"/>
  <c r="O929" i="10"/>
  <c r="F929" i="10"/>
  <c r="L927" i="10"/>
  <c r="K927" i="10"/>
  <c r="M928" i="10"/>
  <c r="I928" i="10"/>
  <c r="J928" i="10"/>
  <c r="S925" i="7"/>
  <c r="U926" i="7"/>
  <c r="M926" i="7"/>
  <c r="K927" i="7"/>
  <c r="O927" i="7" s="1"/>
  <c r="V927" i="7"/>
  <c r="W927" i="7" s="1"/>
  <c r="S926" i="7"/>
  <c r="Q926" i="7"/>
  <c r="R925" i="7"/>
  <c r="P925" i="7"/>
  <c r="N926" i="7"/>
  <c r="T926" i="7"/>
  <c r="L926" i="7"/>
  <c r="I928" i="7"/>
  <c r="J927" i="7"/>
  <c r="F930" i="10" l="1"/>
  <c r="K928" i="10"/>
  <c r="L928" i="10"/>
  <c r="M929" i="10"/>
  <c r="I929" i="10"/>
  <c r="J929" i="10"/>
  <c r="N930" i="10"/>
  <c r="N931" i="10" s="1"/>
  <c r="M927" i="7"/>
  <c r="U927" i="7"/>
  <c r="K928" i="7"/>
  <c r="O928" i="7" s="1"/>
  <c r="V928" i="7"/>
  <c r="W928" i="7" s="1"/>
  <c r="S927" i="7"/>
  <c r="Q927" i="7"/>
  <c r="R926" i="7"/>
  <c r="P926" i="7"/>
  <c r="N927" i="7"/>
  <c r="T927" i="7"/>
  <c r="L927" i="7"/>
  <c r="I929" i="7"/>
  <c r="J928" i="7"/>
  <c r="J930" i="10" l="1"/>
  <c r="I930" i="10"/>
  <c r="M930" i="10"/>
  <c r="F931" i="10"/>
  <c r="O931" i="10"/>
  <c r="N932" i="10"/>
  <c r="K929" i="10"/>
  <c r="L929" i="10"/>
  <c r="O930" i="10"/>
  <c r="U928" i="7"/>
  <c r="M928" i="7"/>
  <c r="K929" i="7"/>
  <c r="O929" i="7" s="1"/>
  <c r="V929" i="7"/>
  <c r="W929" i="7" s="1"/>
  <c r="S928" i="7"/>
  <c r="Q928" i="7"/>
  <c r="R927" i="7"/>
  <c r="P927" i="7"/>
  <c r="N928" i="7"/>
  <c r="T928" i="7"/>
  <c r="L928" i="7"/>
  <c r="I930" i="7"/>
  <c r="J929" i="7"/>
  <c r="J931" i="10" l="1"/>
  <c r="M931" i="10"/>
  <c r="I931" i="10"/>
  <c r="N933" i="10"/>
  <c r="F932" i="10"/>
  <c r="O932" i="10"/>
  <c r="L930" i="10"/>
  <c r="K930" i="10"/>
  <c r="M929" i="7"/>
  <c r="U929" i="7"/>
  <c r="K930" i="7"/>
  <c r="O930" i="7" s="1"/>
  <c r="V930" i="7"/>
  <c r="W930" i="7" s="1"/>
  <c r="S929" i="7"/>
  <c r="Q929" i="7"/>
  <c r="R928" i="7"/>
  <c r="P928" i="7"/>
  <c r="N929" i="7"/>
  <c r="T929" i="7"/>
  <c r="L929" i="7"/>
  <c r="I931" i="7"/>
  <c r="J930" i="7"/>
  <c r="M932" i="10" l="1"/>
  <c r="I932" i="10"/>
  <c r="J932" i="10"/>
  <c r="O933" i="10"/>
  <c r="F933" i="10"/>
  <c r="L931" i="10"/>
  <c r="K931" i="10"/>
  <c r="U930" i="7"/>
  <c r="M930" i="7"/>
  <c r="K931" i="7"/>
  <c r="U931" i="7" s="1"/>
  <c r="V931" i="7"/>
  <c r="W931" i="7" s="1"/>
  <c r="S930" i="7"/>
  <c r="Q930" i="7"/>
  <c r="R929" i="7"/>
  <c r="P929" i="7"/>
  <c r="N930" i="7"/>
  <c r="T930" i="7"/>
  <c r="L930" i="7"/>
  <c r="I932" i="7"/>
  <c r="J931" i="7"/>
  <c r="F934" i="10" l="1"/>
  <c r="N934" i="10"/>
  <c r="N935" i="10" s="1"/>
  <c r="K932" i="10"/>
  <c r="L932" i="10"/>
  <c r="M933" i="10"/>
  <c r="I933" i="10"/>
  <c r="J933" i="10"/>
  <c r="O931" i="7"/>
  <c r="S931" i="7" s="1"/>
  <c r="M931" i="7"/>
  <c r="K932" i="7"/>
  <c r="U932" i="7" s="1"/>
  <c r="V932" i="7"/>
  <c r="W932" i="7" s="1"/>
  <c r="R930" i="7"/>
  <c r="P930" i="7"/>
  <c r="N931" i="7"/>
  <c r="T931" i="7"/>
  <c r="L931" i="7"/>
  <c r="I933" i="7"/>
  <c r="J932" i="7"/>
  <c r="F935" i="10" l="1"/>
  <c r="O935" i="10"/>
  <c r="N936" i="10"/>
  <c r="J934" i="10"/>
  <c r="M934" i="10"/>
  <c r="I934" i="10"/>
  <c r="K933" i="10"/>
  <c r="L933" i="10"/>
  <c r="O934" i="10"/>
  <c r="Q931" i="7"/>
  <c r="O932" i="7"/>
  <c r="S932" i="7" s="1"/>
  <c r="M932" i="7"/>
  <c r="K933" i="7"/>
  <c r="U933" i="7" s="1"/>
  <c r="V933" i="7"/>
  <c r="W933" i="7" s="1"/>
  <c r="R931" i="7"/>
  <c r="P931" i="7"/>
  <c r="N932" i="7"/>
  <c r="T932" i="7"/>
  <c r="L932" i="7"/>
  <c r="I934" i="7"/>
  <c r="J933" i="7"/>
  <c r="L934" i="10" l="1"/>
  <c r="K934" i="10"/>
  <c r="J935" i="10"/>
  <c r="M935" i="10"/>
  <c r="I935" i="10"/>
  <c r="F936" i="10"/>
  <c r="O936" i="10"/>
  <c r="N937" i="10"/>
  <c r="O933" i="7"/>
  <c r="S933" i="7" s="1"/>
  <c r="Q932" i="7"/>
  <c r="M933" i="7"/>
  <c r="K934" i="7"/>
  <c r="O934" i="7" s="1"/>
  <c r="V934" i="7"/>
  <c r="W934" i="7" s="1"/>
  <c r="R932" i="7"/>
  <c r="P932" i="7"/>
  <c r="N933" i="7"/>
  <c r="T933" i="7"/>
  <c r="L933" i="7"/>
  <c r="I935" i="7"/>
  <c r="J934" i="7"/>
  <c r="O937" i="10" l="1"/>
  <c r="F937" i="10"/>
  <c r="L935" i="10"/>
  <c r="K935" i="10"/>
  <c r="M936" i="10"/>
  <c r="I936" i="10"/>
  <c r="J936" i="10"/>
  <c r="Q933" i="7"/>
  <c r="U934" i="7"/>
  <c r="M934" i="7"/>
  <c r="K935" i="7"/>
  <c r="O935" i="7" s="1"/>
  <c r="V935" i="7"/>
  <c r="W935" i="7" s="1"/>
  <c r="S934" i="7"/>
  <c r="Q934" i="7"/>
  <c r="R933" i="7"/>
  <c r="P933" i="7"/>
  <c r="N934" i="7"/>
  <c r="T934" i="7"/>
  <c r="L934" i="7"/>
  <c r="I936" i="7"/>
  <c r="J935" i="7"/>
  <c r="M937" i="10" l="1"/>
  <c r="I937" i="10"/>
  <c r="J937" i="10"/>
  <c r="K936" i="10"/>
  <c r="L936" i="10"/>
  <c r="F938" i="10"/>
  <c r="N938" i="10"/>
  <c r="N939" i="10" s="1"/>
  <c r="M935" i="7"/>
  <c r="U935" i="7"/>
  <c r="K936" i="7"/>
  <c r="O936" i="7" s="1"/>
  <c r="V936" i="7"/>
  <c r="W936" i="7" s="1"/>
  <c r="S935" i="7"/>
  <c r="Q935" i="7"/>
  <c r="R934" i="7"/>
  <c r="P934" i="7"/>
  <c r="N935" i="7"/>
  <c r="T935" i="7"/>
  <c r="L935" i="7"/>
  <c r="I937" i="7"/>
  <c r="J936" i="7"/>
  <c r="K937" i="10" l="1"/>
  <c r="L937" i="10"/>
  <c r="O938" i="10"/>
  <c r="J938" i="10"/>
  <c r="M938" i="10"/>
  <c r="I938" i="10"/>
  <c r="F939" i="10"/>
  <c r="O939" i="10"/>
  <c r="U936" i="7"/>
  <c r="M936" i="7"/>
  <c r="K937" i="7"/>
  <c r="U937" i="7" s="1"/>
  <c r="V937" i="7"/>
  <c r="W937" i="7" s="1"/>
  <c r="S936" i="7"/>
  <c r="Q936" i="7"/>
  <c r="R935" i="7"/>
  <c r="P935" i="7"/>
  <c r="N936" i="7"/>
  <c r="T936" i="7"/>
  <c r="L936" i="7"/>
  <c r="I938" i="7"/>
  <c r="J937" i="7"/>
  <c r="F940" i="10" l="1"/>
  <c r="L938" i="10"/>
  <c r="K938" i="10"/>
  <c r="J939" i="10"/>
  <c r="M939" i="10"/>
  <c r="I939" i="10"/>
  <c r="N940" i="10"/>
  <c r="N941" i="10" s="1"/>
  <c r="O937" i="7"/>
  <c r="S937" i="7" s="1"/>
  <c r="K938" i="7"/>
  <c r="U938" i="7" s="1"/>
  <c r="M937" i="7"/>
  <c r="V938" i="7"/>
  <c r="W938" i="7" s="1"/>
  <c r="R936" i="7"/>
  <c r="P936" i="7"/>
  <c r="N937" i="7"/>
  <c r="T937" i="7"/>
  <c r="L937" i="7"/>
  <c r="I939" i="7"/>
  <c r="J938" i="7"/>
  <c r="O940" i="10" l="1"/>
  <c r="L939" i="10"/>
  <c r="K939" i="10"/>
  <c r="M940" i="10"/>
  <c r="I940" i="10"/>
  <c r="J940" i="10"/>
  <c r="O941" i="10"/>
  <c r="N942" i="10"/>
  <c r="F941" i="10"/>
  <c r="M938" i="7"/>
  <c r="Q937" i="7"/>
  <c r="O938" i="7"/>
  <c r="Q938" i="7" s="1"/>
  <c r="K939" i="7"/>
  <c r="O939" i="7" s="1"/>
  <c r="V939" i="7"/>
  <c r="W939" i="7" s="1"/>
  <c r="R937" i="7"/>
  <c r="P937" i="7"/>
  <c r="N938" i="7"/>
  <c r="T938" i="7"/>
  <c r="L938" i="7"/>
  <c r="I940" i="7"/>
  <c r="J939" i="7"/>
  <c r="M941" i="10" l="1"/>
  <c r="I941" i="10"/>
  <c r="J941" i="10"/>
  <c r="O942" i="10"/>
  <c r="F942" i="10"/>
  <c r="K940" i="10"/>
  <c r="L940" i="10"/>
  <c r="S938" i="7"/>
  <c r="M939" i="7"/>
  <c r="U939" i="7"/>
  <c r="K940" i="7"/>
  <c r="O940" i="7" s="1"/>
  <c r="V940" i="7"/>
  <c r="W940" i="7" s="1"/>
  <c r="S939" i="7"/>
  <c r="Q939" i="7"/>
  <c r="R938" i="7"/>
  <c r="P938" i="7"/>
  <c r="N939" i="7"/>
  <c r="T939" i="7"/>
  <c r="L939" i="7"/>
  <c r="I941" i="7"/>
  <c r="J940" i="7"/>
  <c r="J942" i="10" l="1"/>
  <c r="M942" i="10"/>
  <c r="I942" i="10"/>
  <c r="K941" i="10"/>
  <c r="L941" i="10"/>
  <c r="F943" i="10"/>
  <c r="N943" i="10"/>
  <c r="N944" i="10" s="1"/>
  <c r="U940" i="7"/>
  <c r="M940" i="7"/>
  <c r="K941" i="7"/>
  <c r="U941" i="7" s="1"/>
  <c r="V941" i="7"/>
  <c r="W941" i="7" s="1"/>
  <c r="S940" i="7"/>
  <c r="Q940" i="7"/>
  <c r="R939" i="7"/>
  <c r="P939" i="7"/>
  <c r="N940" i="7"/>
  <c r="T940" i="7"/>
  <c r="L940" i="7"/>
  <c r="I942" i="7"/>
  <c r="J941" i="7"/>
  <c r="O943" i="10" l="1"/>
  <c r="J943" i="10"/>
  <c r="M943" i="10"/>
  <c r="I943" i="10"/>
  <c r="N945" i="10"/>
  <c r="F944" i="10"/>
  <c r="O944" i="10"/>
  <c r="L942" i="10"/>
  <c r="K942" i="10"/>
  <c r="O941" i="7"/>
  <c r="S941" i="7" s="1"/>
  <c r="M941" i="7"/>
  <c r="K942" i="7"/>
  <c r="U942" i="7" s="1"/>
  <c r="V942" i="7"/>
  <c r="W942" i="7" s="1"/>
  <c r="R940" i="7"/>
  <c r="P940" i="7"/>
  <c r="N941" i="7"/>
  <c r="T941" i="7"/>
  <c r="L941" i="7"/>
  <c r="I943" i="7"/>
  <c r="J942" i="7"/>
  <c r="O945" i="10" l="1"/>
  <c r="F945" i="10"/>
  <c r="L943" i="10"/>
  <c r="K943" i="10"/>
  <c r="M944" i="10"/>
  <c r="I944" i="10"/>
  <c r="J944" i="10"/>
  <c r="Q941" i="7"/>
  <c r="O942" i="7"/>
  <c r="Q942" i="7" s="1"/>
  <c r="M942" i="7"/>
  <c r="K943" i="7"/>
  <c r="U943" i="7" s="1"/>
  <c r="V943" i="7"/>
  <c r="W943" i="7" s="1"/>
  <c r="R941" i="7"/>
  <c r="P941" i="7"/>
  <c r="N942" i="7"/>
  <c r="T942" i="7"/>
  <c r="L942" i="7"/>
  <c r="I944" i="7"/>
  <c r="J943" i="7"/>
  <c r="K944" i="10" l="1"/>
  <c r="L944" i="10"/>
  <c r="M945" i="10"/>
  <c r="I945" i="10"/>
  <c r="J945" i="10"/>
  <c r="F946" i="10"/>
  <c r="N946" i="10"/>
  <c r="N947" i="10" s="1"/>
  <c r="S942" i="7"/>
  <c r="O943" i="7"/>
  <c r="S943" i="7" s="1"/>
  <c r="M943" i="7"/>
  <c r="K944" i="7"/>
  <c r="O944" i="7" s="1"/>
  <c r="V944" i="7"/>
  <c r="W944" i="7" s="1"/>
  <c r="R942" i="7"/>
  <c r="P942" i="7"/>
  <c r="N943" i="7"/>
  <c r="T943" i="7"/>
  <c r="L943" i="7"/>
  <c r="I945" i="7"/>
  <c r="J944" i="7"/>
  <c r="F947" i="10" l="1"/>
  <c r="O947" i="10"/>
  <c r="O946" i="10"/>
  <c r="J946" i="10"/>
  <c r="M946" i="10"/>
  <c r="I946" i="10"/>
  <c r="K945" i="10"/>
  <c r="L945" i="10"/>
  <c r="M944" i="7"/>
  <c r="Q943" i="7"/>
  <c r="U944" i="7"/>
  <c r="K945" i="7"/>
  <c r="U945" i="7" s="1"/>
  <c r="V945" i="7"/>
  <c r="W945" i="7" s="1"/>
  <c r="S944" i="7"/>
  <c r="Q944" i="7"/>
  <c r="R943" i="7"/>
  <c r="P943" i="7"/>
  <c r="N944" i="7"/>
  <c r="T944" i="7"/>
  <c r="L944" i="7"/>
  <c r="I946" i="7"/>
  <c r="J945" i="7"/>
  <c r="F948" i="10" l="1"/>
  <c r="L946" i="10"/>
  <c r="K946" i="10"/>
  <c r="J947" i="10"/>
  <c r="M947" i="10"/>
  <c r="I947" i="10"/>
  <c r="N948" i="10"/>
  <c r="N949" i="10" s="1"/>
  <c r="O945" i="7"/>
  <c r="S945" i="7" s="1"/>
  <c r="M945" i="7"/>
  <c r="K946" i="7"/>
  <c r="O946" i="7" s="1"/>
  <c r="V946" i="7"/>
  <c r="W946" i="7" s="1"/>
  <c r="R944" i="7"/>
  <c r="P944" i="7"/>
  <c r="N945" i="7"/>
  <c r="T945" i="7"/>
  <c r="L945" i="7"/>
  <c r="I947" i="7"/>
  <c r="J946" i="7"/>
  <c r="O948" i="10" l="1"/>
  <c r="O949" i="10"/>
  <c r="F949" i="10"/>
  <c r="L947" i="10"/>
  <c r="K947" i="10"/>
  <c r="N950" i="10"/>
  <c r="M948" i="10"/>
  <c r="I948" i="10"/>
  <c r="J948" i="10"/>
  <c r="Q945" i="7"/>
  <c r="U946" i="7"/>
  <c r="M946" i="7"/>
  <c r="K947" i="7"/>
  <c r="U947" i="7" s="1"/>
  <c r="V947" i="7"/>
  <c r="W947" i="7" s="1"/>
  <c r="S946" i="7"/>
  <c r="Q946" i="7"/>
  <c r="R945" i="7"/>
  <c r="P945" i="7"/>
  <c r="N946" i="7"/>
  <c r="T946" i="7"/>
  <c r="L946" i="7"/>
  <c r="I948" i="7"/>
  <c r="J947" i="7"/>
  <c r="O950" i="10" l="1"/>
  <c r="N951" i="10"/>
  <c r="F950" i="10"/>
  <c r="K948" i="10"/>
  <c r="L948" i="10"/>
  <c r="M949" i="10"/>
  <c r="I949" i="10"/>
  <c r="J949" i="10"/>
  <c r="O947" i="7"/>
  <c r="Q947" i="7" s="1"/>
  <c r="M947" i="7"/>
  <c r="K948" i="7"/>
  <c r="U948" i="7" s="1"/>
  <c r="V948" i="7"/>
  <c r="W948" i="7" s="1"/>
  <c r="R946" i="7"/>
  <c r="P946" i="7"/>
  <c r="N947" i="7"/>
  <c r="T947" i="7"/>
  <c r="L947" i="7"/>
  <c r="I949" i="7"/>
  <c r="J948" i="7"/>
  <c r="K949" i="10" l="1"/>
  <c r="L949" i="10"/>
  <c r="J950" i="10"/>
  <c r="I950" i="10"/>
  <c r="M950" i="10"/>
  <c r="F951" i="10"/>
  <c r="O951" i="10"/>
  <c r="S947" i="7"/>
  <c r="O948" i="7"/>
  <c r="Q948" i="7" s="1"/>
  <c r="M948" i="7"/>
  <c r="K949" i="7"/>
  <c r="O949" i="7" s="1"/>
  <c r="V949" i="7"/>
  <c r="W949" i="7" s="1"/>
  <c r="R947" i="7"/>
  <c r="P947" i="7"/>
  <c r="N948" i="7"/>
  <c r="T948" i="7"/>
  <c r="L948" i="7"/>
  <c r="I950" i="7"/>
  <c r="J949" i="7"/>
  <c r="J951" i="10" l="1"/>
  <c r="M951" i="10"/>
  <c r="I951" i="10"/>
  <c r="F952" i="10"/>
  <c r="L950" i="10"/>
  <c r="K950" i="10"/>
  <c r="N952" i="10"/>
  <c r="N953" i="10" s="1"/>
  <c r="S948" i="7"/>
  <c r="M949" i="7"/>
  <c r="U949" i="7"/>
  <c r="K950" i="7"/>
  <c r="O950" i="7" s="1"/>
  <c r="V950" i="7"/>
  <c r="W950" i="7" s="1"/>
  <c r="S949" i="7"/>
  <c r="Q949" i="7"/>
  <c r="R948" i="7"/>
  <c r="P948" i="7"/>
  <c r="N949" i="7"/>
  <c r="T949" i="7"/>
  <c r="L949" i="7"/>
  <c r="I951" i="7"/>
  <c r="J950" i="7"/>
  <c r="O953" i="10" l="1"/>
  <c r="F953" i="10"/>
  <c r="N954" i="10"/>
  <c r="O952" i="10"/>
  <c r="M952" i="10"/>
  <c r="I952" i="10"/>
  <c r="J952" i="10"/>
  <c r="L951" i="10"/>
  <c r="K951" i="10"/>
  <c r="U950" i="7"/>
  <c r="M950" i="7"/>
  <c r="K951" i="7"/>
  <c r="U951" i="7" s="1"/>
  <c r="V951" i="7"/>
  <c r="W951" i="7" s="1"/>
  <c r="S950" i="7"/>
  <c r="Q950" i="7"/>
  <c r="R949" i="7"/>
  <c r="P949" i="7"/>
  <c r="N950" i="7"/>
  <c r="T950" i="7"/>
  <c r="L950" i="7"/>
  <c r="I952" i="7"/>
  <c r="J951" i="7"/>
  <c r="M953" i="10" l="1"/>
  <c r="I953" i="10"/>
  <c r="J953" i="10"/>
  <c r="O954" i="10"/>
  <c r="F954" i="10"/>
  <c r="K952" i="10"/>
  <c r="L952" i="10"/>
  <c r="N955" i="10"/>
  <c r="M951" i="7"/>
  <c r="O951" i="7"/>
  <c r="S951" i="7" s="1"/>
  <c r="K952" i="7"/>
  <c r="O952" i="7" s="1"/>
  <c r="V952" i="7"/>
  <c r="W952" i="7" s="1"/>
  <c r="R950" i="7"/>
  <c r="P950" i="7"/>
  <c r="N951" i="7"/>
  <c r="T951" i="7"/>
  <c r="L951" i="7"/>
  <c r="I953" i="7"/>
  <c r="J952" i="7"/>
  <c r="F955" i="10" l="1"/>
  <c r="O955" i="10"/>
  <c r="K953" i="10"/>
  <c r="L953" i="10"/>
  <c r="J954" i="10"/>
  <c r="M954" i="10"/>
  <c r="I954" i="10"/>
  <c r="Q951" i="7"/>
  <c r="U952" i="7"/>
  <c r="M952" i="7"/>
  <c r="K953" i="7"/>
  <c r="U953" i="7" s="1"/>
  <c r="V953" i="7"/>
  <c r="W953" i="7" s="1"/>
  <c r="S952" i="7"/>
  <c r="Q952" i="7"/>
  <c r="R951" i="7"/>
  <c r="P951" i="7"/>
  <c r="N952" i="7"/>
  <c r="T952" i="7"/>
  <c r="L952" i="7"/>
  <c r="I954" i="7"/>
  <c r="J953" i="7"/>
  <c r="L954" i="10" l="1"/>
  <c r="K954" i="10"/>
  <c r="J955" i="10"/>
  <c r="M955" i="10"/>
  <c r="I955" i="10"/>
  <c r="F956" i="10"/>
  <c r="N956" i="10"/>
  <c r="N957" i="10" s="1"/>
  <c r="O953" i="7"/>
  <c r="S953" i="7" s="1"/>
  <c r="M953" i="7"/>
  <c r="K954" i="7"/>
  <c r="O954" i="7" s="1"/>
  <c r="V954" i="7"/>
  <c r="W954" i="7" s="1"/>
  <c r="R952" i="7"/>
  <c r="P952" i="7"/>
  <c r="N953" i="7"/>
  <c r="T953" i="7"/>
  <c r="L953" i="7"/>
  <c r="I955" i="7"/>
  <c r="J954" i="7"/>
  <c r="M956" i="10" l="1"/>
  <c r="I956" i="10"/>
  <c r="J956" i="10"/>
  <c r="O956" i="10"/>
  <c r="L955" i="10"/>
  <c r="K955" i="10"/>
  <c r="O957" i="10"/>
  <c r="N958" i="10"/>
  <c r="F957" i="10"/>
  <c r="Q953" i="7"/>
  <c r="U954" i="7"/>
  <c r="M954" i="7"/>
  <c r="K955" i="7"/>
  <c r="O955" i="7" s="1"/>
  <c r="V955" i="7"/>
  <c r="W955" i="7" s="1"/>
  <c r="S954" i="7"/>
  <c r="Q954" i="7"/>
  <c r="R953" i="7"/>
  <c r="P953" i="7"/>
  <c r="N954" i="7"/>
  <c r="T954" i="7"/>
  <c r="L954" i="7"/>
  <c r="I956" i="7"/>
  <c r="J955" i="7"/>
  <c r="M957" i="10" l="1"/>
  <c r="I957" i="10"/>
  <c r="J957" i="10"/>
  <c r="K956" i="10"/>
  <c r="L956" i="10"/>
  <c r="O958" i="10"/>
  <c r="F958" i="10"/>
  <c r="M955" i="7"/>
  <c r="U955" i="7"/>
  <c r="K956" i="7"/>
  <c r="O956" i="7" s="1"/>
  <c r="V956" i="7"/>
  <c r="W956" i="7" s="1"/>
  <c r="S955" i="7"/>
  <c r="Q955" i="7"/>
  <c r="R954" i="7"/>
  <c r="P954" i="7"/>
  <c r="N955" i="7"/>
  <c r="T955" i="7"/>
  <c r="L955" i="7"/>
  <c r="I957" i="7"/>
  <c r="J956" i="7"/>
  <c r="J958" i="10" l="1"/>
  <c r="M958" i="10"/>
  <c r="I958" i="10"/>
  <c r="K957" i="10"/>
  <c r="L957" i="10"/>
  <c r="F959" i="10"/>
  <c r="N959" i="10"/>
  <c r="N960" i="10" s="1"/>
  <c r="U956" i="7"/>
  <c r="M956" i="7"/>
  <c r="K957" i="7"/>
  <c r="O957" i="7" s="1"/>
  <c r="V957" i="7"/>
  <c r="W957" i="7" s="1"/>
  <c r="S956" i="7"/>
  <c r="Q956" i="7"/>
  <c r="R955" i="7"/>
  <c r="P955" i="7"/>
  <c r="N956" i="7"/>
  <c r="T956" i="7"/>
  <c r="L956" i="7"/>
  <c r="I958" i="7"/>
  <c r="J957" i="7"/>
  <c r="O960" i="10" l="1"/>
  <c r="F960" i="10"/>
  <c r="O959" i="10"/>
  <c r="J959" i="10"/>
  <c r="M959" i="10"/>
  <c r="I959" i="10"/>
  <c r="N961" i="10"/>
  <c r="L958" i="10"/>
  <c r="K958" i="10"/>
  <c r="M957" i="7"/>
  <c r="U957" i="7"/>
  <c r="K958" i="7"/>
  <c r="O958" i="7" s="1"/>
  <c r="V958" i="7"/>
  <c r="W958" i="7" s="1"/>
  <c r="S957" i="7"/>
  <c r="Q957" i="7"/>
  <c r="R956" i="7"/>
  <c r="P956" i="7"/>
  <c r="N957" i="7"/>
  <c r="T957" i="7"/>
  <c r="L957" i="7"/>
  <c r="I959" i="7"/>
  <c r="J958" i="7"/>
  <c r="L959" i="10" l="1"/>
  <c r="K959" i="10"/>
  <c r="O961" i="10"/>
  <c r="N962" i="10"/>
  <c r="F961" i="10"/>
  <c r="M960" i="10"/>
  <c r="I960" i="10"/>
  <c r="J960" i="10"/>
  <c r="U958" i="7"/>
  <c r="M958" i="7"/>
  <c r="K959" i="7"/>
  <c r="U959" i="7" s="1"/>
  <c r="V959" i="7"/>
  <c r="W959" i="7" s="1"/>
  <c r="S958" i="7"/>
  <c r="Q958" i="7"/>
  <c r="R957" i="7"/>
  <c r="P957" i="7"/>
  <c r="N958" i="7"/>
  <c r="T958" i="7"/>
  <c r="L958" i="7"/>
  <c r="I960" i="7"/>
  <c r="J959" i="7"/>
  <c r="M961" i="10" l="1"/>
  <c r="I961" i="10"/>
  <c r="J961" i="10"/>
  <c r="K960" i="10"/>
  <c r="L960" i="10"/>
  <c r="O962" i="10"/>
  <c r="F962" i="10"/>
  <c r="O959" i="7"/>
  <c r="Q959" i="7" s="1"/>
  <c r="M959" i="7"/>
  <c r="K960" i="7"/>
  <c r="O960" i="7" s="1"/>
  <c r="V960" i="7"/>
  <c r="W960" i="7" s="1"/>
  <c r="R958" i="7"/>
  <c r="P958" i="7"/>
  <c r="N959" i="7"/>
  <c r="T959" i="7"/>
  <c r="L959" i="7"/>
  <c r="I961" i="7"/>
  <c r="J960" i="7"/>
  <c r="F963" i="10" l="1"/>
  <c r="K961" i="10"/>
  <c r="L961" i="10"/>
  <c r="M962" i="10"/>
  <c r="I962" i="10"/>
  <c r="J962" i="10"/>
  <c r="N963" i="10"/>
  <c r="N964" i="10" s="1"/>
  <c r="S959" i="7"/>
  <c r="M960" i="7"/>
  <c r="U960" i="7"/>
  <c r="K961" i="7"/>
  <c r="U961" i="7" s="1"/>
  <c r="V961" i="7"/>
  <c r="W961" i="7" s="1"/>
  <c r="S960" i="7"/>
  <c r="Q960" i="7"/>
  <c r="R959" i="7"/>
  <c r="P959" i="7"/>
  <c r="N960" i="7"/>
  <c r="T960" i="7"/>
  <c r="L960" i="7"/>
  <c r="I962" i="7"/>
  <c r="J961" i="7"/>
  <c r="J963" i="10" l="1"/>
  <c r="M963" i="10"/>
  <c r="I963" i="10"/>
  <c r="O964" i="10"/>
  <c r="F964" i="10"/>
  <c r="O963" i="10"/>
  <c r="K962" i="10"/>
  <c r="L962" i="10"/>
  <c r="O961" i="7"/>
  <c r="Q961" i="7" s="1"/>
  <c r="M961" i="7"/>
  <c r="K962" i="7"/>
  <c r="O962" i="7" s="1"/>
  <c r="V962" i="7"/>
  <c r="W962" i="7" s="1"/>
  <c r="R960" i="7"/>
  <c r="P960" i="7"/>
  <c r="N961" i="7"/>
  <c r="T961" i="7"/>
  <c r="L961" i="7"/>
  <c r="I963" i="7"/>
  <c r="J962" i="7"/>
  <c r="J964" i="10" l="1"/>
  <c r="M964" i="10"/>
  <c r="I964" i="10"/>
  <c r="F965" i="10"/>
  <c r="N965" i="10"/>
  <c r="N966" i="10" s="1"/>
  <c r="L963" i="10"/>
  <c r="K963" i="10"/>
  <c r="S961" i="7"/>
  <c r="U962" i="7"/>
  <c r="M962" i="7"/>
  <c r="K963" i="7"/>
  <c r="U963" i="7" s="1"/>
  <c r="V963" i="7"/>
  <c r="W963" i="7" s="1"/>
  <c r="S962" i="7"/>
  <c r="Q962" i="7"/>
  <c r="R961" i="7"/>
  <c r="P961" i="7"/>
  <c r="N962" i="7"/>
  <c r="T962" i="7"/>
  <c r="L962" i="7"/>
  <c r="I964" i="7"/>
  <c r="J963" i="7"/>
  <c r="M965" i="10" l="1"/>
  <c r="I965" i="10"/>
  <c r="J965" i="10"/>
  <c r="N967" i="10"/>
  <c r="O966" i="10"/>
  <c r="F966" i="10"/>
  <c r="O965" i="10"/>
  <c r="L964" i="10"/>
  <c r="K964" i="10"/>
  <c r="O963" i="7"/>
  <c r="S963" i="7" s="1"/>
  <c r="M963" i="7"/>
  <c r="K964" i="7"/>
  <c r="O964" i="7" s="1"/>
  <c r="V964" i="7"/>
  <c r="W964" i="7" s="1"/>
  <c r="R962" i="7"/>
  <c r="P962" i="7"/>
  <c r="N963" i="7"/>
  <c r="T963" i="7"/>
  <c r="L963" i="7"/>
  <c r="I965" i="7"/>
  <c r="J964" i="7"/>
  <c r="M966" i="10" l="1"/>
  <c r="I966" i="10"/>
  <c r="J966" i="10"/>
  <c r="K965" i="10"/>
  <c r="L965" i="10"/>
  <c r="O967" i="10"/>
  <c r="F967" i="10"/>
  <c r="Q963" i="7"/>
  <c r="U964" i="7"/>
  <c r="M964" i="7"/>
  <c r="K965" i="7"/>
  <c r="O965" i="7" s="1"/>
  <c r="V965" i="7"/>
  <c r="W965" i="7" s="1"/>
  <c r="S964" i="7"/>
  <c r="Q964" i="7"/>
  <c r="R963" i="7"/>
  <c r="P963" i="7"/>
  <c r="N964" i="7"/>
  <c r="T964" i="7"/>
  <c r="L964" i="7"/>
  <c r="I966" i="7"/>
  <c r="J965" i="7"/>
  <c r="J967" i="10" l="1"/>
  <c r="M967" i="10"/>
  <c r="I967" i="10"/>
  <c r="K966" i="10"/>
  <c r="L966" i="10"/>
  <c r="F968" i="10"/>
  <c r="N968" i="10"/>
  <c r="N969" i="10" s="1"/>
  <c r="U965" i="7"/>
  <c r="M965" i="7"/>
  <c r="K966" i="7"/>
  <c r="O966" i="7" s="1"/>
  <c r="V966" i="7"/>
  <c r="W966" i="7" s="1"/>
  <c r="S965" i="7"/>
  <c r="Q965" i="7"/>
  <c r="R964" i="7"/>
  <c r="P964" i="7"/>
  <c r="N965" i="7"/>
  <c r="T965" i="7"/>
  <c r="L965" i="7"/>
  <c r="I967" i="7"/>
  <c r="J966" i="7"/>
  <c r="J968" i="10" l="1"/>
  <c r="M968" i="10"/>
  <c r="I968" i="10"/>
  <c r="O969" i="10"/>
  <c r="F969" i="10"/>
  <c r="N970" i="10"/>
  <c r="O968" i="10"/>
  <c r="L967" i="10"/>
  <c r="K967" i="10"/>
  <c r="U966" i="7"/>
  <c r="M966" i="7"/>
  <c r="K967" i="7"/>
  <c r="O967" i="7" s="1"/>
  <c r="V967" i="7"/>
  <c r="W967" i="7" s="1"/>
  <c r="S966" i="7"/>
  <c r="Q966" i="7"/>
  <c r="R965" i="7"/>
  <c r="P965" i="7"/>
  <c r="N966" i="7"/>
  <c r="T966" i="7"/>
  <c r="L966" i="7"/>
  <c r="I968" i="7"/>
  <c r="J967" i="7"/>
  <c r="O970" i="10" l="1"/>
  <c r="F970" i="10"/>
  <c r="J969" i="10"/>
  <c r="M969" i="10"/>
  <c r="I969" i="10"/>
  <c r="L968" i="10"/>
  <c r="K968" i="10"/>
  <c r="M967" i="7"/>
  <c r="U967" i="7"/>
  <c r="K968" i="7"/>
  <c r="O968" i="7" s="1"/>
  <c r="V968" i="7"/>
  <c r="W968" i="7" s="1"/>
  <c r="S967" i="7"/>
  <c r="Q967" i="7"/>
  <c r="R966" i="7"/>
  <c r="P966" i="7"/>
  <c r="N967" i="7"/>
  <c r="T967" i="7"/>
  <c r="L967" i="7"/>
  <c r="I969" i="7"/>
  <c r="J968" i="7"/>
  <c r="L969" i="10" l="1"/>
  <c r="K969" i="10"/>
  <c r="F971" i="10"/>
  <c r="N971" i="10"/>
  <c r="N972" i="10" s="1"/>
  <c r="M970" i="10"/>
  <c r="I970" i="10"/>
  <c r="J970" i="10"/>
  <c r="U968" i="7"/>
  <c r="M968" i="7"/>
  <c r="K969" i="7"/>
  <c r="O969" i="7" s="1"/>
  <c r="V969" i="7"/>
  <c r="W969" i="7" s="1"/>
  <c r="S968" i="7"/>
  <c r="Q968" i="7"/>
  <c r="R967" i="7"/>
  <c r="P967" i="7"/>
  <c r="N968" i="7"/>
  <c r="T968" i="7"/>
  <c r="L968" i="7"/>
  <c r="I970" i="7"/>
  <c r="J969" i="7"/>
  <c r="O971" i="10" l="1"/>
  <c r="K970" i="10"/>
  <c r="L970" i="10"/>
  <c r="M971" i="10"/>
  <c r="I971" i="10"/>
  <c r="J971" i="10"/>
  <c r="O972" i="10"/>
  <c r="F972" i="10"/>
  <c r="M969" i="7"/>
  <c r="U969" i="7"/>
  <c r="K970" i="7"/>
  <c r="O970" i="7" s="1"/>
  <c r="V970" i="7"/>
  <c r="W970" i="7" s="1"/>
  <c r="S969" i="7"/>
  <c r="Q969" i="7"/>
  <c r="R968" i="7"/>
  <c r="P968" i="7"/>
  <c r="N969" i="7"/>
  <c r="T969" i="7"/>
  <c r="L969" i="7"/>
  <c r="I971" i="7"/>
  <c r="J970" i="7"/>
  <c r="F973" i="10" l="1"/>
  <c r="K971" i="10"/>
  <c r="L971" i="10"/>
  <c r="J972" i="10"/>
  <c r="I972" i="10"/>
  <c r="M972" i="10"/>
  <c r="N973" i="10"/>
  <c r="N974" i="10" s="1"/>
  <c r="U970" i="7"/>
  <c r="M970" i="7"/>
  <c r="K971" i="7"/>
  <c r="O971" i="7" s="1"/>
  <c r="V971" i="7"/>
  <c r="W971" i="7" s="1"/>
  <c r="S970" i="7"/>
  <c r="Q970" i="7"/>
  <c r="R969" i="7"/>
  <c r="P969" i="7"/>
  <c r="N970" i="7"/>
  <c r="T970" i="7"/>
  <c r="L970" i="7"/>
  <c r="I972" i="7"/>
  <c r="J971" i="7"/>
  <c r="L972" i="10" l="1"/>
  <c r="K972" i="10"/>
  <c r="O973" i="10"/>
  <c r="J973" i="10"/>
  <c r="M973" i="10"/>
  <c r="I973" i="10"/>
  <c r="O974" i="10"/>
  <c r="F974" i="10"/>
  <c r="M971" i="7"/>
  <c r="U971" i="7"/>
  <c r="K972" i="7"/>
  <c r="O972" i="7" s="1"/>
  <c r="V972" i="7"/>
  <c r="W972" i="7" s="1"/>
  <c r="S971" i="7"/>
  <c r="Q971" i="7"/>
  <c r="R970" i="7"/>
  <c r="P970" i="7"/>
  <c r="N971" i="7"/>
  <c r="T971" i="7"/>
  <c r="L971" i="7"/>
  <c r="I973" i="7"/>
  <c r="J972" i="7"/>
  <c r="F975" i="10" l="1"/>
  <c r="N975" i="10"/>
  <c r="L973" i="10"/>
  <c r="K973" i="10"/>
  <c r="M974" i="10"/>
  <c r="I974" i="10"/>
  <c r="J974" i="10"/>
  <c r="U972" i="7"/>
  <c r="M972" i="7"/>
  <c r="K973" i="7"/>
  <c r="U973" i="7" s="1"/>
  <c r="V973" i="7"/>
  <c r="W973" i="7" s="1"/>
  <c r="S972" i="7"/>
  <c r="Q972" i="7"/>
  <c r="R971" i="7"/>
  <c r="P971" i="7"/>
  <c r="N972" i="7"/>
  <c r="T972" i="7"/>
  <c r="L972" i="7"/>
  <c r="I974" i="7"/>
  <c r="J973" i="7"/>
  <c r="F976" i="10" l="1"/>
  <c r="K974" i="10"/>
  <c r="L974" i="10"/>
  <c r="N976" i="10"/>
  <c r="N977" i="10" s="1"/>
  <c r="O975" i="10"/>
  <c r="M975" i="10"/>
  <c r="I975" i="10"/>
  <c r="J975" i="10"/>
  <c r="M973" i="7"/>
  <c r="O973" i="7"/>
  <c r="Q973" i="7" s="1"/>
  <c r="K974" i="7"/>
  <c r="O974" i="7" s="1"/>
  <c r="V974" i="7"/>
  <c r="W974" i="7" s="1"/>
  <c r="R972" i="7"/>
  <c r="P972" i="7"/>
  <c r="N973" i="7"/>
  <c r="T973" i="7"/>
  <c r="L973" i="7"/>
  <c r="I975" i="7"/>
  <c r="J974" i="7"/>
  <c r="J976" i="10" l="1"/>
  <c r="I976" i="10"/>
  <c r="M976" i="10"/>
  <c r="K975" i="10"/>
  <c r="L975" i="10"/>
  <c r="F977" i="10"/>
  <c r="O977" i="10"/>
  <c r="O976" i="10"/>
  <c r="S973" i="7"/>
  <c r="U974" i="7"/>
  <c r="M974" i="7"/>
  <c r="K975" i="7"/>
  <c r="O975" i="7" s="1"/>
  <c r="V975" i="7"/>
  <c r="W975" i="7" s="1"/>
  <c r="S974" i="7"/>
  <c r="Q974" i="7"/>
  <c r="R973" i="7"/>
  <c r="P973" i="7"/>
  <c r="N974" i="7"/>
  <c r="T974" i="7"/>
  <c r="L974" i="7"/>
  <c r="I976" i="7"/>
  <c r="J975" i="7"/>
  <c r="J977" i="10" l="1"/>
  <c r="M977" i="10"/>
  <c r="I977" i="10"/>
  <c r="L976" i="10"/>
  <c r="K976" i="10"/>
  <c r="F978" i="10"/>
  <c r="N978" i="10"/>
  <c r="N979" i="10" s="1"/>
  <c r="M975" i="7"/>
  <c r="U975" i="7"/>
  <c r="K976" i="7"/>
  <c r="O976" i="7" s="1"/>
  <c r="V976" i="7"/>
  <c r="W976" i="7" s="1"/>
  <c r="S975" i="7"/>
  <c r="Q975" i="7"/>
  <c r="R974" i="7"/>
  <c r="P974" i="7"/>
  <c r="N975" i="7"/>
  <c r="T975" i="7"/>
  <c r="L975" i="7"/>
  <c r="I977" i="7"/>
  <c r="J976" i="7"/>
  <c r="O978" i="10" l="1"/>
  <c r="L977" i="10"/>
  <c r="K977" i="10"/>
  <c r="M978" i="10"/>
  <c r="I978" i="10"/>
  <c r="J978" i="10"/>
  <c r="O979" i="10"/>
  <c r="F979" i="10"/>
  <c r="U976" i="7"/>
  <c r="M976" i="7"/>
  <c r="K977" i="7"/>
  <c r="O977" i="7" s="1"/>
  <c r="V977" i="7"/>
  <c r="W977" i="7" s="1"/>
  <c r="S976" i="7"/>
  <c r="Q976" i="7"/>
  <c r="R975" i="7"/>
  <c r="P975" i="7"/>
  <c r="N976" i="7"/>
  <c r="T976" i="7"/>
  <c r="L976" i="7"/>
  <c r="I978" i="7"/>
  <c r="J977" i="7"/>
  <c r="F980" i="10" l="1"/>
  <c r="M979" i="10"/>
  <c r="I979" i="10"/>
  <c r="J979" i="10"/>
  <c r="K978" i="10"/>
  <c r="L978" i="10"/>
  <c r="N980" i="10"/>
  <c r="N981" i="10" s="1"/>
  <c r="M977" i="7"/>
  <c r="U977" i="7"/>
  <c r="K978" i="7"/>
  <c r="O978" i="7" s="1"/>
  <c r="V978" i="7"/>
  <c r="W978" i="7" s="1"/>
  <c r="S977" i="7"/>
  <c r="Q977" i="7"/>
  <c r="R976" i="7"/>
  <c r="P976" i="7"/>
  <c r="N977" i="7"/>
  <c r="T977" i="7"/>
  <c r="L977" i="7"/>
  <c r="I979" i="7"/>
  <c r="J978" i="7"/>
  <c r="K979" i="10" l="1"/>
  <c r="L979" i="10"/>
  <c r="O980" i="10"/>
  <c r="J980" i="10"/>
  <c r="M980" i="10"/>
  <c r="I980" i="10"/>
  <c r="O981" i="10"/>
  <c r="F981" i="10"/>
  <c r="U978" i="7"/>
  <c r="M978" i="7"/>
  <c r="K979" i="7"/>
  <c r="U979" i="7" s="1"/>
  <c r="V979" i="7"/>
  <c r="W979" i="7" s="1"/>
  <c r="S978" i="7"/>
  <c r="Q978" i="7"/>
  <c r="R977" i="7"/>
  <c r="P977" i="7"/>
  <c r="N978" i="7"/>
  <c r="T978" i="7"/>
  <c r="L978" i="7"/>
  <c r="M979" i="7"/>
  <c r="I980" i="7"/>
  <c r="J979" i="7"/>
  <c r="L980" i="10" l="1"/>
  <c r="K980" i="10"/>
  <c r="F982" i="10"/>
  <c r="M981" i="10"/>
  <c r="J981" i="10"/>
  <c r="I981" i="10"/>
  <c r="N982" i="10"/>
  <c r="O979" i="7"/>
  <c r="S979" i="7" s="1"/>
  <c r="K980" i="7"/>
  <c r="O980" i="7" s="1"/>
  <c r="V980" i="7"/>
  <c r="W980" i="7" s="1"/>
  <c r="R978" i="7"/>
  <c r="P978" i="7"/>
  <c r="N979" i="7"/>
  <c r="T979" i="7"/>
  <c r="L979" i="7"/>
  <c r="I981" i="7"/>
  <c r="J980" i="7"/>
  <c r="N983" i="10" l="1"/>
  <c r="O983" i="10" s="1"/>
  <c r="K981" i="10"/>
  <c r="L981" i="10"/>
  <c r="O982" i="10"/>
  <c r="M982" i="10"/>
  <c r="I982" i="10"/>
  <c r="J982" i="10"/>
  <c r="F983" i="10"/>
  <c r="Q979" i="7"/>
  <c r="U980" i="7"/>
  <c r="M980" i="7"/>
  <c r="K981" i="7"/>
  <c r="O981" i="7" s="1"/>
  <c r="V981" i="7"/>
  <c r="W981" i="7" s="1"/>
  <c r="S980" i="7"/>
  <c r="Q980" i="7"/>
  <c r="R979" i="7"/>
  <c r="P979" i="7"/>
  <c r="N980" i="7"/>
  <c r="T980" i="7"/>
  <c r="L980" i="7"/>
  <c r="I982" i="7"/>
  <c r="J981" i="7"/>
  <c r="J983" i="10" l="1"/>
  <c r="M983" i="10"/>
  <c r="I983" i="10"/>
  <c r="L982" i="10"/>
  <c r="K982" i="10"/>
  <c r="F984" i="10"/>
  <c r="N984" i="10"/>
  <c r="N985" i="10" s="1"/>
  <c r="M981" i="7"/>
  <c r="U981" i="7"/>
  <c r="K982" i="7"/>
  <c r="O982" i="7" s="1"/>
  <c r="V982" i="7"/>
  <c r="W982" i="7" s="1"/>
  <c r="S981" i="7"/>
  <c r="Q981" i="7"/>
  <c r="R980" i="7"/>
  <c r="P980" i="7"/>
  <c r="N981" i="7"/>
  <c r="T981" i="7"/>
  <c r="L981" i="7"/>
  <c r="I983" i="7"/>
  <c r="J982" i="7"/>
  <c r="N986" i="10" l="1"/>
  <c r="F985" i="10"/>
  <c r="O985" i="10"/>
  <c r="O984" i="10"/>
  <c r="L983" i="10"/>
  <c r="K983" i="10"/>
  <c r="J984" i="10"/>
  <c r="M984" i="10"/>
  <c r="I984" i="10"/>
  <c r="U982" i="7"/>
  <c r="M982" i="7"/>
  <c r="K983" i="7"/>
  <c r="U983" i="7" s="1"/>
  <c r="V983" i="7"/>
  <c r="W983" i="7" s="1"/>
  <c r="S982" i="7"/>
  <c r="Q982" i="7"/>
  <c r="R981" i="7"/>
  <c r="P981" i="7"/>
  <c r="N982" i="7"/>
  <c r="T982" i="7"/>
  <c r="L982" i="7"/>
  <c r="I984" i="7"/>
  <c r="J983" i="7"/>
  <c r="L984" i="10" l="1"/>
  <c r="K984" i="10"/>
  <c r="M985" i="10"/>
  <c r="I985" i="10"/>
  <c r="J985" i="10"/>
  <c r="O986" i="10"/>
  <c r="F986" i="10"/>
  <c r="N987" i="10"/>
  <c r="O983" i="7"/>
  <c r="S983" i="7" s="1"/>
  <c r="M983" i="7"/>
  <c r="K984" i="7"/>
  <c r="O984" i="7" s="1"/>
  <c r="V984" i="7"/>
  <c r="W984" i="7" s="1"/>
  <c r="R982" i="7"/>
  <c r="P982" i="7"/>
  <c r="N983" i="7"/>
  <c r="T983" i="7"/>
  <c r="L983" i="7"/>
  <c r="I985" i="7"/>
  <c r="J984" i="7"/>
  <c r="K985" i="10" l="1"/>
  <c r="L985" i="10"/>
  <c r="O987" i="10"/>
  <c r="F987" i="10"/>
  <c r="M986" i="10"/>
  <c r="I986" i="10"/>
  <c r="J986" i="10"/>
  <c r="Q983" i="7"/>
  <c r="U984" i="7"/>
  <c r="M984" i="7"/>
  <c r="K985" i="7"/>
  <c r="U985" i="7" s="1"/>
  <c r="V985" i="7"/>
  <c r="W985" i="7" s="1"/>
  <c r="S984" i="7"/>
  <c r="Q984" i="7"/>
  <c r="R983" i="7"/>
  <c r="P983" i="7"/>
  <c r="N984" i="7"/>
  <c r="T984" i="7"/>
  <c r="L984" i="7"/>
  <c r="I986" i="7"/>
  <c r="J985" i="7"/>
  <c r="K986" i="10" l="1"/>
  <c r="L986" i="10"/>
  <c r="F988" i="10"/>
  <c r="J987" i="10"/>
  <c r="M987" i="10"/>
  <c r="I987" i="10"/>
  <c r="N988" i="10"/>
  <c r="N989" i="10" s="1"/>
  <c r="O985" i="7"/>
  <c r="S985" i="7" s="1"/>
  <c r="M985" i="7"/>
  <c r="K986" i="7"/>
  <c r="O986" i="7" s="1"/>
  <c r="V986" i="7"/>
  <c r="W986" i="7" s="1"/>
  <c r="R984" i="7"/>
  <c r="P984" i="7"/>
  <c r="N985" i="7"/>
  <c r="T985" i="7"/>
  <c r="L985" i="7"/>
  <c r="I987" i="7"/>
  <c r="J986" i="7"/>
  <c r="L987" i="10" l="1"/>
  <c r="K987" i="10"/>
  <c r="J988" i="10"/>
  <c r="I988" i="10"/>
  <c r="M988" i="10"/>
  <c r="F989" i="10"/>
  <c r="O989" i="10"/>
  <c r="O988" i="10"/>
  <c r="Q985" i="7"/>
  <c r="U986" i="7"/>
  <c r="M986" i="7"/>
  <c r="K987" i="7"/>
  <c r="U987" i="7" s="1"/>
  <c r="V987" i="7"/>
  <c r="W987" i="7" s="1"/>
  <c r="S986" i="7"/>
  <c r="Q986" i="7"/>
  <c r="R985" i="7"/>
  <c r="P985" i="7"/>
  <c r="N986" i="7"/>
  <c r="T986" i="7"/>
  <c r="L986" i="7"/>
  <c r="I988" i="7"/>
  <c r="J987" i="7"/>
  <c r="M989" i="10" l="1"/>
  <c r="I989" i="10"/>
  <c r="J989" i="10"/>
  <c r="L988" i="10"/>
  <c r="K988" i="10"/>
  <c r="F990" i="10"/>
  <c r="N990" i="10"/>
  <c r="N991" i="10" s="1"/>
  <c r="O987" i="7"/>
  <c r="S987" i="7" s="1"/>
  <c r="M987" i="7"/>
  <c r="K988" i="7"/>
  <c r="O988" i="7" s="1"/>
  <c r="V988" i="7"/>
  <c r="W988" i="7" s="1"/>
  <c r="R986" i="7"/>
  <c r="P986" i="7"/>
  <c r="N987" i="7"/>
  <c r="T987" i="7"/>
  <c r="L987" i="7"/>
  <c r="I989" i="7"/>
  <c r="J988" i="7"/>
  <c r="O990" i="10" l="1"/>
  <c r="O991" i="10"/>
  <c r="N992" i="10"/>
  <c r="F991" i="10"/>
  <c r="K989" i="10"/>
  <c r="L989" i="10"/>
  <c r="M990" i="10"/>
  <c r="I990" i="10"/>
  <c r="J990" i="10"/>
  <c r="Q987" i="7"/>
  <c r="U988" i="7"/>
  <c r="M988" i="7"/>
  <c r="K989" i="7"/>
  <c r="U989" i="7" s="1"/>
  <c r="V989" i="7"/>
  <c r="W989" i="7" s="1"/>
  <c r="S988" i="7"/>
  <c r="Q988" i="7"/>
  <c r="R987" i="7"/>
  <c r="P987" i="7"/>
  <c r="N988" i="7"/>
  <c r="T988" i="7"/>
  <c r="L988" i="7"/>
  <c r="I990" i="7"/>
  <c r="J989" i="7"/>
  <c r="J991" i="10" l="1"/>
  <c r="M991" i="10"/>
  <c r="I991" i="10"/>
  <c r="K990" i="10"/>
  <c r="L990" i="10"/>
  <c r="F992" i="10"/>
  <c r="O992" i="10"/>
  <c r="O989" i="7"/>
  <c r="S989" i="7" s="1"/>
  <c r="M989" i="7"/>
  <c r="K990" i="7"/>
  <c r="O990" i="7" s="1"/>
  <c r="V990" i="7"/>
  <c r="W990" i="7" s="1"/>
  <c r="R988" i="7"/>
  <c r="P988" i="7"/>
  <c r="N989" i="7"/>
  <c r="T989" i="7"/>
  <c r="L989" i="7"/>
  <c r="I991" i="7"/>
  <c r="J990" i="7"/>
  <c r="J992" i="10" l="1"/>
  <c r="I992" i="10"/>
  <c r="M992" i="10"/>
  <c r="F993" i="10"/>
  <c r="L991" i="10"/>
  <c r="K991" i="10"/>
  <c r="N993" i="10"/>
  <c r="N994" i="10" s="1"/>
  <c r="Q989" i="7"/>
  <c r="U990" i="7"/>
  <c r="M990" i="7"/>
  <c r="K991" i="7"/>
  <c r="O991" i="7" s="1"/>
  <c r="V991" i="7"/>
  <c r="W991" i="7" s="1"/>
  <c r="S990" i="7"/>
  <c r="Q990" i="7"/>
  <c r="R989" i="7"/>
  <c r="P989" i="7"/>
  <c r="N990" i="7"/>
  <c r="T990" i="7"/>
  <c r="L990" i="7"/>
  <c r="I992" i="7"/>
  <c r="J991" i="7"/>
  <c r="O993" i="10" l="1"/>
  <c r="M993" i="10"/>
  <c r="I993" i="10"/>
  <c r="J993" i="10"/>
  <c r="O994" i="10"/>
  <c r="F994" i="10"/>
  <c r="L992" i="10"/>
  <c r="K992" i="10"/>
  <c r="M991" i="7"/>
  <c r="U991" i="7"/>
  <c r="K992" i="7"/>
  <c r="U992" i="7" s="1"/>
  <c r="V992" i="7"/>
  <c r="W992" i="7" s="1"/>
  <c r="S991" i="7"/>
  <c r="Q991" i="7"/>
  <c r="R990" i="7"/>
  <c r="P990" i="7"/>
  <c r="N991" i="7"/>
  <c r="T991" i="7"/>
  <c r="M992" i="7"/>
  <c r="L991" i="7"/>
  <c r="I993" i="7"/>
  <c r="J992" i="7"/>
  <c r="M994" i="10" l="1"/>
  <c r="I994" i="10"/>
  <c r="J994" i="10"/>
  <c r="K993" i="10"/>
  <c r="L993" i="10"/>
  <c r="F995" i="10"/>
  <c r="N995" i="10"/>
  <c r="O992" i="7"/>
  <c r="Q992" i="7" s="1"/>
  <c r="K993" i="7"/>
  <c r="O993" i="7" s="1"/>
  <c r="V993" i="7"/>
  <c r="W993" i="7" s="1"/>
  <c r="R991" i="7"/>
  <c r="P991" i="7"/>
  <c r="N992" i="7"/>
  <c r="T992" i="7"/>
  <c r="L992" i="7"/>
  <c r="I994" i="7"/>
  <c r="J993" i="7"/>
  <c r="J995" i="10" l="1"/>
  <c r="M995" i="10"/>
  <c r="I995" i="10"/>
  <c r="F996" i="10"/>
  <c r="N996" i="10"/>
  <c r="N997" i="10" s="1"/>
  <c r="O995" i="10"/>
  <c r="K994" i="10"/>
  <c r="L994" i="10"/>
  <c r="S992" i="7"/>
  <c r="M993" i="7"/>
  <c r="U993" i="7"/>
  <c r="K994" i="7"/>
  <c r="O994" i="7" s="1"/>
  <c r="V994" i="7"/>
  <c r="W994" i="7" s="1"/>
  <c r="S993" i="7"/>
  <c r="Q993" i="7"/>
  <c r="R992" i="7"/>
  <c r="P992" i="7"/>
  <c r="N993" i="7"/>
  <c r="T993" i="7"/>
  <c r="L993" i="7"/>
  <c r="I995" i="7"/>
  <c r="J994" i="7"/>
  <c r="F997" i="10" l="1"/>
  <c r="O997" i="10"/>
  <c r="O996" i="10"/>
  <c r="J996" i="10"/>
  <c r="M996" i="10"/>
  <c r="I996" i="10"/>
  <c r="L995" i="10"/>
  <c r="K995" i="10"/>
  <c r="U994" i="7"/>
  <c r="M994" i="7"/>
  <c r="K995" i="7"/>
  <c r="O995" i="7" s="1"/>
  <c r="V995" i="7"/>
  <c r="W995" i="7" s="1"/>
  <c r="S994" i="7"/>
  <c r="Q994" i="7"/>
  <c r="R993" i="7"/>
  <c r="P993" i="7"/>
  <c r="N994" i="7"/>
  <c r="T994" i="7"/>
  <c r="L994" i="7"/>
  <c r="I996" i="7"/>
  <c r="J995" i="7"/>
  <c r="M997" i="10" l="1"/>
  <c r="I997" i="10"/>
  <c r="J997" i="10"/>
  <c r="F998" i="10"/>
  <c r="L996" i="10"/>
  <c r="K996" i="10"/>
  <c r="N998" i="10"/>
  <c r="N999" i="10" s="1"/>
  <c r="M995" i="7"/>
  <c r="U995" i="7"/>
  <c r="K996" i="7"/>
  <c r="U996" i="7" s="1"/>
  <c r="V996" i="7"/>
  <c r="W996" i="7" s="1"/>
  <c r="S995" i="7"/>
  <c r="Q995" i="7"/>
  <c r="R994" i="7"/>
  <c r="P994" i="7"/>
  <c r="N995" i="7"/>
  <c r="T995" i="7"/>
  <c r="M996" i="7"/>
  <c r="L995" i="7"/>
  <c r="I997" i="7"/>
  <c r="J996" i="7"/>
  <c r="O998" i="10" l="1"/>
  <c r="M998" i="10"/>
  <c r="I998" i="10"/>
  <c r="J998" i="10"/>
  <c r="K997" i="10"/>
  <c r="L997" i="10"/>
  <c r="O999" i="10"/>
  <c r="N1000" i="10"/>
  <c r="F999" i="10"/>
  <c r="O996" i="7"/>
  <c r="Q996" i="7" s="1"/>
  <c r="K997" i="7"/>
  <c r="O997" i="7" s="1"/>
  <c r="V997" i="7"/>
  <c r="W997" i="7" s="1"/>
  <c r="R995" i="7"/>
  <c r="P995" i="7"/>
  <c r="N996" i="7"/>
  <c r="T996" i="7"/>
  <c r="L996" i="7"/>
  <c r="I998" i="7"/>
  <c r="J997" i="7"/>
  <c r="K998" i="10" l="1"/>
  <c r="L998" i="10"/>
  <c r="J999" i="10"/>
  <c r="M999" i="10"/>
  <c r="I999" i="10"/>
  <c r="F1000" i="10"/>
  <c r="O1000" i="10"/>
  <c r="S996" i="7"/>
  <c r="M997" i="7"/>
  <c r="U997" i="7"/>
  <c r="K998" i="7"/>
  <c r="U998" i="7" s="1"/>
  <c r="V998" i="7"/>
  <c r="W998" i="7" s="1"/>
  <c r="S997" i="7"/>
  <c r="Q997" i="7"/>
  <c r="R996" i="7"/>
  <c r="P996" i="7"/>
  <c r="N997" i="7"/>
  <c r="T997" i="7"/>
  <c r="L997" i="7"/>
  <c r="I999" i="7"/>
  <c r="J998" i="7"/>
  <c r="F1001" i="10" l="1"/>
  <c r="J1000" i="10"/>
  <c r="M1000" i="10"/>
  <c r="I1000" i="10"/>
  <c r="L999" i="10"/>
  <c r="K999" i="10"/>
  <c r="N1001" i="10"/>
  <c r="N1002" i="10" s="1"/>
  <c r="M998" i="7"/>
  <c r="O998" i="7"/>
  <c r="S998" i="7" s="1"/>
  <c r="K999" i="7"/>
  <c r="O999" i="7" s="1"/>
  <c r="V999" i="7"/>
  <c r="W999" i="7" s="1"/>
  <c r="R997" i="7"/>
  <c r="P997" i="7"/>
  <c r="N998" i="7"/>
  <c r="T998" i="7"/>
  <c r="L998" i="7"/>
  <c r="I1000" i="7"/>
  <c r="J999" i="7"/>
  <c r="Y10" i="13" l="1"/>
  <c r="AA10" i="13" s="1"/>
  <c r="M1001" i="10"/>
  <c r="I1001" i="10"/>
  <c r="J1001" i="10"/>
  <c r="O1002" i="10"/>
  <c r="F1002" i="10"/>
  <c r="L1000" i="10"/>
  <c r="K1000" i="10"/>
  <c r="O1001" i="10"/>
  <c r="Q998" i="7"/>
  <c r="M999" i="7"/>
  <c r="U999" i="7"/>
  <c r="K1000" i="7"/>
  <c r="O1000" i="7" s="1"/>
  <c r="V1000" i="7"/>
  <c r="W1000" i="7" s="1"/>
  <c r="S999" i="7"/>
  <c r="Q999" i="7"/>
  <c r="R998" i="7"/>
  <c r="P998" i="7"/>
  <c r="N999" i="7"/>
  <c r="T999" i="7"/>
  <c r="L999" i="7"/>
  <c r="I1001" i="7"/>
  <c r="J1000" i="7"/>
  <c r="X30" i="13" l="1"/>
  <c r="U24" i="10" a="1"/>
  <c r="U24" i="10" s="1"/>
  <c r="F1003" i="10"/>
  <c r="N1003" i="10"/>
  <c r="M1002" i="10"/>
  <c r="I1002" i="10"/>
  <c r="J1002" i="10"/>
  <c r="K1001" i="10"/>
  <c r="L1001" i="10"/>
  <c r="U1000" i="7"/>
  <c r="M1000" i="7"/>
  <c r="K1001" i="7"/>
  <c r="O1001" i="7" s="1"/>
  <c r="V1001" i="7"/>
  <c r="W1001" i="7" s="1"/>
  <c r="S1000" i="7"/>
  <c r="Q1000" i="7"/>
  <c r="R999" i="7"/>
  <c r="P999" i="7"/>
  <c r="N1000" i="7"/>
  <c r="T1000" i="7"/>
  <c r="L1000" i="7"/>
  <c r="I1002" i="7"/>
  <c r="J1001" i="7"/>
  <c r="Y30" i="13" l="1"/>
  <c r="AA30" i="13" s="1"/>
  <c r="U13" i="10"/>
  <c r="U14" i="10"/>
  <c r="U12" i="10"/>
  <c r="U16" i="10" s="1"/>
  <c r="V16" i="10" s="1"/>
  <c r="U19" i="10"/>
  <c r="U20" i="10" s="1"/>
  <c r="O1003" i="10"/>
  <c r="N1004" i="10"/>
  <c r="V24" i="10"/>
  <c r="J1003" i="10"/>
  <c r="M1003" i="10"/>
  <c r="I1003" i="10"/>
  <c r="U18" i="10" s="1"/>
  <c r="K1002" i="10"/>
  <c r="L1002" i="10"/>
  <c r="M1001" i="7"/>
  <c r="U1001" i="7"/>
  <c r="K1002" i="7"/>
  <c r="U1002" i="7" s="1"/>
  <c r="V1002" i="7"/>
  <c r="W1002" i="7" s="1"/>
  <c r="S1001" i="7"/>
  <c r="Q1001" i="7"/>
  <c r="R1000" i="7"/>
  <c r="P1000" i="7"/>
  <c r="N1001" i="7"/>
  <c r="T1001" i="7"/>
  <c r="L1001" i="7"/>
  <c r="I1003" i="7"/>
  <c r="J1002" i="7"/>
  <c r="U28" i="10" l="1"/>
  <c r="U27" i="10"/>
  <c r="V27" i="10" s="1"/>
  <c r="O1004" i="10"/>
  <c r="N1005" i="10"/>
  <c r="U21" i="10"/>
  <c r="L1003" i="10"/>
  <c r="U26" i="10" s="1"/>
  <c r="K1003" i="10"/>
  <c r="M1002" i="7"/>
  <c r="O1002" i="7"/>
  <c r="Q1002" i="7" s="1"/>
  <c r="K1003" i="7"/>
  <c r="U1003" i="7" s="1"/>
  <c r="V1003" i="7"/>
  <c r="W1003" i="7" s="1"/>
  <c r="AB24" i="7" s="1"/>
  <c r="R1001" i="7"/>
  <c r="P1001" i="7"/>
  <c r="N1002" i="7"/>
  <c r="T1002" i="7"/>
  <c r="L1002" i="7"/>
  <c r="AD6" i="7"/>
  <c r="J1003" i="7"/>
  <c r="V28" i="10" l="1"/>
  <c r="O1005" i="10"/>
  <c r="U22" i="10"/>
  <c r="S1002" i="7"/>
  <c r="AD25" i="7"/>
  <c r="M1003" i="7"/>
  <c r="AD13" i="7" s="1"/>
  <c r="AD7" i="7" a="1"/>
  <c r="AD7" i="7" s="1"/>
  <c r="AD11" i="7" s="1" a="1"/>
  <c r="AD11" i="7" s="1"/>
  <c r="O1003" i="7"/>
  <c r="S1003" i="7" s="1"/>
  <c r="AD21" i="7" s="1"/>
  <c r="AD14" i="7"/>
  <c r="AD15" i="7" s="1"/>
  <c r="AD19" i="7" a="1"/>
  <c r="AD19" i="7" s="1"/>
  <c r="R1002" i="7"/>
  <c r="P1002" i="7"/>
  <c r="N1003" i="7"/>
  <c r="T1003" i="7"/>
  <c r="AB19" i="7" a="1"/>
  <c r="AB19" i="7" s="1"/>
  <c r="AC19" i="7" s="1"/>
  <c r="AB14" i="7"/>
  <c r="AC14" i="7" s="1"/>
  <c r="AD17" i="7"/>
  <c r="L1003" i="7"/>
  <c r="AB6" i="7"/>
  <c r="AB25" i="7" s="1"/>
  <c r="AC25" i="7" s="1"/>
  <c r="AD12" i="7" a="1"/>
  <c r="AD12" i="7" s="1"/>
  <c r="AD9" i="7" a="1"/>
  <c r="AD9" i="7" s="1"/>
  <c r="AD8" i="7" a="1"/>
  <c r="AD8" i="7" s="1"/>
  <c r="AB8" i="7"/>
  <c r="AC8" i="7" s="1"/>
  <c r="AB9" i="7"/>
  <c r="AC9" i="7" s="1"/>
  <c r="AB7" i="7"/>
  <c r="U30" i="10" l="1"/>
  <c r="V30" i="10" s="1"/>
  <c r="Q1003" i="7"/>
  <c r="AD23" i="7" s="1"/>
  <c r="AD16" i="7"/>
  <c r="AD20" i="7"/>
  <c r="AD22" i="7"/>
  <c r="R1003" i="7"/>
  <c r="AB21" i="7" s="1"/>
  <c r="AC21" i="7" s="1"/>
  <c r="P1003" i="7"/>
  <c r="AB23" i="7" s="1"/>
  <c r="AB22" i="7"/>
  <c r="AB20" i="7"/>
  <c r="AC20" i="7" s="1"/>
  <c r="AB15" i="7"/>
  <c r="AC15" i="7" s="1"/>
  <c r="AC6" i="7"/>
  <c r="AB16" i="7"/>
  <c r="AC16" i="7" s="1"/>
  <c r="AB13" i="7"/>
  <c r="AC13" i="7" s="1"/>
  <c r="AC7" i="7"/>
  <c r="AB12" i="7"/>
  <c r="AC12" i="7" s="1"/>
  <c r="AB11" i="7"/>
  <c r="AC11" i="7" s="1"/>
  <c r="AB17" i="7" l="1"/>
  <c r="AC17" i="7" s="1"/>
</calcChain>
</file>

<file path=xl/sharedStrings.xml><?xml version="1.0" encoding="utf-8"?>
<sst xmlns="http://schemas.openxmlformats.org/spreadsheetml/2006/main" count="308" uniqueCount="104">
  <si>
    <t>DATE</t>
  </si>
  <si>
    <t>open</t>
  </si>
  <si>
    <t>high</t>
  </si>
  <si>
    <t>low</t>
  </si>
  <si>
    <t>close</t>
  </si>
  <si>
    <t>volume</t>
  </si>
  <si>
    <t>Changes with</t>
  </si>
  <si>
    <t>Initial money</t>
  </si>
  <si>
    <t>Monthly money</t>
  </si>
  <si>
    <t>total return</t>
  </si>
  <si>
    <t>annual returns</t>
  </si>
  <si>
    <t>returns</t>
  </si>
  <si>
    <t>logreturns</t>
  </si>
  <si>
    <t>period returns</t>
  </si>
  <si>
    <t>sharpe ratio</t>
  </si>
  <si>
    <t>vwr</t>
  </si>
  <si>
    <t>equity returns yearly</t>
  </si>
  <si>
    <t>drawdown</t>
  </si>
  <si>
    <t>TimeDrawdown</t>
  </si>
  <si>
    <t>Timedrawdown</t>
  </si>
  <si>
    <t>Fund  True/False (no monthly money)</t>
  </si>
  <si>
    <t>No</t>
  </si>
  <si>
    <t>Yes</t>
  </si>
  <si>
    <t>Initial money  (fund true)</t>
  </si>
  <si>
    <t>Monthly money  (fund true)</t>
  </si>
  <si>
    <t>Monthly money  (fund False)</t>
  </si>
  <si>
    <t>Fund Flag (no monthly)</t>
  </si>
  <si>
    <t>Fund Flag (monthly)</t>
  </si>
  <si>
    <t>I don't know</t>
  </si>
  <si>
    <t>Problems?</t>
  </si>
  <si>
    <t>Calculated</t>
  </si>
  <si>
    <t>Returns</t>
  </si>
  <si>
    <t>Logret</t>
  </si>
  <si>
    <t>annualized ret</t>
  </si>
  <si>
    <t>tot ret</t>
  </si>
  <si>
    <t>SR (r=0%)</t>
  </si>
  <si>
    <t>SR (r=1%)</t>
  </si>
  <si>
    <t>pct</t>
  </si>
  <si>
    <t>logret</t>
  </si>
  <si>
    <t>Money</t>
  </si>
  <si>
    <t>Running sum</t>
  </si>
  <si>
    <t>total ret</t>
  </si>
  <si>
    <t>Match with Excel metrics</t>
  </si>
  <si>
    <t>logrets</t>
  </si>
  <si>
    <t>initial money 1m (fund true, no monthly)</t>
  </si>
  <si>
    <t>yes</t>
  </si>
  <si>
    <t>drowdown</t>
  </si>
  <si>
    <t>daily</t>
  </si>
  <si>
    <t>mu</t>
  </si>
  <si>
    <t>sigma</t>
  </si>
  <si>
    <t>N(0,1)</t>
  </si>
  <si>
    <t>S</t>
  </si>
  <si>
    <t>stddev</t>
  </si>
  <si>
    <t>annualised</t>
  </si>
  <si>
    <t>from annual data</t>
  </si>
  <si>
    <t>skewness</t>
  </si>
  <si>
    <t>kurtosis</t>
  </si>
  <si>
    <t>Dt</t>
  </si>
  <si>
    <t>Unif(0,1)</t>
  </si>
  <si>
    <t>daily logret</t>
  </si>
  <si>
    <t>weekly logret</t>
  </si>
  <si>
    <t>corr</t>
  </si>
  <si>
    <t>Portfolio</t>
  </si>
  <si>
    <t>treynor ratio</t>
  </si>
  <si>
    <t>rf</t>
  </si>
  <si>
    <t>market mu</t>
  </si>
  <si>
    <t>market sigma</t>
  </si>
  <si>
    <t>beta</t>
  </si>
  <si>
    <t>sharpe</t>
  </si>
  <si>
    <t>information ratio</t>
  </si>
  <si>
    <t>logret - bench (daily)</t>
  </si>
  <si>
    <t>logret - bench (weekly)</t>
  </si>
  <si>
    <t>average</t>
  </si>
  <si>
    <t>var</t>
  </si>
  <si>
    <t>cvar</t>
  </si>
  <si>
    <t>excess var</t>
  </si>
  <si>
    <t>conditional sharpe ratio</t>
  </si>
  <si>
    <t>omega_ratio</t>
  </si>
  <si>
    <t>sortino_ratio</t>
  </si>
  <si>
    <t>kappa_three_ratio</t>
  </si>
  <si>
    <t>gain_loss_ratio</t>
  </si>
  <si>
    <t>upside_potential_ratio</t>
  </si>
  <si>
    <t>target</t>
  </si>
  <si>
    <t>for sortino</t>
  </si>
  <si>
    <t>lpm 3</t>
  </si>
  <si>
    <t>lpm 1</t>
  </si>
  <si>
    <t>hpm 1</t>
  </si>
  <si>
    <t>lpm2</t>
  </si>
  <si>
    <t>lpm 2</t>
  </si>
  <si>
    <t>calmar ratio</t>
  </si>
  <si>
    <t>running chg</t>
  </si>
  <si>
    <t>peak</t>
  </si>
  <si>
    <t>max dd</t>
  </si>
  <si>
    <t>daily ret</t>
  </si>
  <si>
    <t>tot value</t>
  </si>
  <si>
    <t>tot_return</t>
  </si>
  <si>
    <t>Backtrader</t>
  </si>
  <si>
    <t>diff</t>
  </si>
  <si>
    <t>Annual return</t>
  </si>
  <si>
    <t>Backtrader rets</t>
  </si>
  <si>
    <t>Max money drawdown</t>
  </si>
  <si>
    <t>Max percentage drawdown</t>
  </si>
  <si>
    <t>excel with backtrader returns</t>
  </si>
  <si>
    <t>depends on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</si>
</sst>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_-* #,##0.0000_-;\-* #,##0.0000_-;_-* &quot;-&quot;??_-;_-@_-"/>
    <numFmt numFmtId="165" formatCode="0.000000"/>
    <numFmt numFmtId="166" formatCode="_-* #,##0_-;\-* #,##0_-;_-* &quot;-&quot;??_-;_-@_-"/>
    <numFmt numFmtId="167" formatCode="0.00000000000000"/>
    <numFmt numFmtId="168" formatCode="_-* #,##0.00000_-;\-* #,##0.00000_-;_-* &quot;-&quot;??_-;_-@_-"/>
    <numFmt numFmtId="169" formatCode="_-* #,##0.0000000_-;\-* #,##0.0000000_-;_-* &quot;-&quot;??_-;_-@_-"/>
    <numFmt numFmtId="170" formatCode="_-* #,##0.000000000_-;\-* #,##0.000000000_-;_-* &quot;-&quot;??_-;_-@_-"/>
    <numFmt numFmtId="171" formatCode="0.000%"/>
    <numFmt numFmtId="172" formatCode="0.000000000000"/>
    <numFmt numFmtId="177" formatCode="0.000000000000000%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3" fillId="0" borderId="0" xfId="0" applyFont="1"/>
    <xf numFmtId="164" fontId="0" fillId="0" borderId="0" xfId="1" applyNumberFormat="1" applyFont="1"/>
    <xf numFmtId="43" fontId="0" fillId="0" borderId="0" xfId="0" applyNumberFormat="1"/>
    <xf numFmtId="0" fontId="0" fillId="0" borderId="0" xfId="0" applyFill="1"/>
    <xf numFmtId="164" fontId="0" fillId="0" borderId="0" xfId="1" applyNumberFormat="1" applyFont="1" applyFill="1"/>
    <xf numFmtId="0" fontId="0" fillId="3" borderId="1" xfId="0" applyFill="1" applyBorder="1"/>
    <xf numFmtId="164" fontId="0" fillId="3" borderId="1" xfId="1" applyNumberFormat="1" applyFont="1" applyFill="1" applyBorder="1"/>
    <xf numFmtId="0" fontId="0" fillId="3" borderId="2" xfId="0" applyFill="1" applyBorder="1"/>
    <xf numFmtId="0" fontId="3" fillId="0" borderId="0" xfId="0" applyFont="1" applyFill="1"/>
    <xf numFmtId="0" fontId="0" fillId="3" borderId="3" xfId="0" applyFill="1" applyBorder="1"/>
    <xf numFmtId="0" fontId="0" fillId="3" borderId="0" xfId="0" applyFill="1" applyBorder="1"/>
    <xf numFmtId="0" fontId="0" fillId="0" borderId="3" xfId="0" applyFill="1" applyBorder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0" borderId="0" xfId="0" applyFill="1" applyBorder="1"/>
    <xf numFmtId="14" fontId="0" fillId="0" borderId="0" xfId="0" applyNumberFormat="1" applyFill="1"/>
    <xf numFmtId="0" fontId="3" fillId="7" borderId="0" xfId="0" applyFont="1" applyFill="1"/>
    <xf numFmtId="9" fontId="0" fillId="0" borderId="0" xfId="2" applyFont="1"/>
    <xf numFmtId="43" fontId="0" fillId="0" borderId="0" xfId="1" applyFont="1"/>
    <xf numFmtId="166" fontId="0" fillId="0" borderId="0" xfId="1" applyNumberFormat="1" applyFont="1"/>
    <xf numFmtId="43" fontId="0" fillId="0" borderId="0" xfId="1" applyNumberFormat="1" applyFont="1"/>
    <xf numFmtId="9" fontId="0" fillId="7" borderId="0" xfId="0" applyNumberFormat="1" applyFill="1"/>
    <xf numFmtId="0" fontId="0" fillId="0" borderId="0" xfId="0" applyFont="1" applyFill="1"/>
    <xf numFmtId="10" fontId="0" fillId="4" borderId="0" xfId="2" applyNumberFormat="1" applyFont="1" applyFill="1"/>
    <xf numFmtId="10" fontId="0" fillId="0" borderId="0" xfId="2" applyNumberFormat="1" applyFont="1" applyFill="1"/>
    <xf numFmtId="10" fontId="0" fillId="5" borderId="0" xfId="2" applyNumberFormat="1" applyFont="1" applyFill="1"/>
    <xf numFmtId="10" fontId="0" fillId="3" borderId="1" xfId="2" applyNumberFormat="1" applyFont="1" applyFill="1" applyBorder="1"/>
    <xf numFmtId="10" fontId="0" fillId="3" borderId="2" xfId="2" applyNumberFormat="1" applyFont="1" applyFill="1" applyBorder="1"/>
    <xf numFmtId="10" fontId="0" fillId="0" borderId="0" xfId="0" applyNumberFormat="1"/>
    <xf numFmtId="10" fontId="3" fillId="7" borderId="0" xfId="2" applyNumberFormat="1" applyFont="1" applyFill="1"/>
    <xf numFmtId="43" fontId="0" fillId="2" borderId="0" xfId="1" applyFont="1" applyFill="1"/>
    <xf numFmtId="0" fontId="2" fillId="0" borderId="0" xfId="0" applyFont="1" applyFill="1"/>
    <xf numFmtId="10" fontId="2" fillId="0" borderId="0" xfId="2" applyNumberFormat="1" applyFont="1" applyFill="1"/>
    <xf numFmtId="10" fontId="4" fillId="4" borderId="0" xfId="2" applyNumberFormat="1" applyFont="1" applyFill="1"/>
    <xf numFmtId="14" fontId="0" fillId="0" borderId="0" xfId="0" applyNumberFormat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0" borderId="0" xfId="0" applyFont="1" applyFill="1"/>
    <xf numFmtId="165" fontId="0" fillId="0" borderId="0" xfId="0" applyNumberFormat="1"/>
    <xf numFmtId="167" fontId="0" fillId="0" borderId="0" xfId="0" applyNumberFormat="1"/>
    <xf numFmtId="10" fontId="0" fillId="0" borderId="0" xfId="2" applyNumberFormat="1" applyFont="1"/>
    <xf numFmtId="10" fontId="0" fillId="0" borderId="0" xfId="0" applyNumberFormat="1" applyFill="1"/>
    <xf numFmtId="0" fontId="2" fillId="0" borderId="0" xfId="0" applyFont="1"/>
    <xf numFmtId="0" fontId="5" fillId="9" borderId="0" xfId="0" applyFont="1" applyFill="1"/>
    <xf numFmtId="0" fontId="0" fillId="9" borderId="0" xfId="0" applyFill="1"/>
    <xf numFmtId="171" fontId="0" fillId="0" borderId="0" xfId="2" applyNumberFormat="1" applyFont="1"/>
    <xf numFmtId="172" fontId="0" fillId="0" borderId="0" xfId="0" applyNumberFormat="1"/>
    <xf numFmtId="2" fontId="0" fillId="0" borderId="0" xfId="0" applyNumberFormat="1"/>
    <xf numFmtId="171" fontId="0" fillId="9" borderId="0" xfId="0" applyNumberFormat="1" applyFill="1"/>
    <xf numFmtId="168" fontId="0" fillId="0" borderId="0" xfId="1" applyNumberFormat="1" applyFont="1"/>
    <xf numFmtId="170" fontId="0" fillId="0" borderId="0" xfId="1" applyNumberFormat="1" applyFont="1"/>
    <xf numFmtId="0" fontId="6" fillId="0" borderId="0" xfId="0" applyFont="1" applyAlignment="1">
      <alignment vertical="center"/>
    </xf>
    <xf numFmtId="10" fontId="0" fillId="9" borderId="0" xfId="0" applyNumberFormat="1" applyFill="1"/>
    <xf numFmtId="0" fontId="5" fillId="0" borderId="0" xfId="0" applyFont="1" applyFill="1"/>
    <xf numFmtId="171" fontId="0" fillId="0" borderId="0" xfId="0" applyNumberFormat="1" applyFill="1"/>
    <xf numFmtId="11" fontId="0" fillId="0" borderId="0" xfId="0" applyNumberFormat="1"/>
    <xf numFmtId="0" fontId="0" fillId="8" borderId="0" xfId="0" applyFill="1" applyBorder="1"/>
    <xf numFmtId="0" fontId="0" fillId="11" borderId="0" xfId="0" applyFill="1" applyBorder="1"/>
    <xf numFmtId="10" fontId="0" fillId="10" borderId="0" xfId="2" applyNumberFormat="1" applyFont="1" applyFill="1" applyBorder="1"/>
    <xf numFmtId="169" fontId="0" fillId="8" borderId="0" xfId="1" applyNumberFormat="1" applyFont="1" applyFill="1" applyBorder="1"/>
    <xf numFmtId="0" fontId="0" fillId="10" borderId="0" xfId="0" applyFill="1" applyBorder="1"/>
    <xf numFmtId="0" fontId="4" fillId="8" borderId="0" xfId="0" applyFont="1" applyFill="1" applyBorder="1"/>
    <xf numFmtId="10" fontId="2" fillId="10" borderId="0" xfId="2" applyNumberFormat="1" applyFont="1" applyFill="1" applyBorder="1"/>
    <xf numFmtId="170" fontId="0" fillId="8" borderId="0" xfId="1" applyNumberFormat="1" applyFont="1" applyFill="1" applyBorder="1"/>
    <xf numFmtId="0" fontId="0" fillId="0" borderId="2" xfId="0" applyFill="1" applyBorder="1"/>
    <xf numFmtId="0" fontId="0" fillId="8" borderId="2" xfId="0" applyFill="1" applyBorder="1"/>
    <xf numFmtId="0" fontId="0" fillId="11" borderId="2" xfId="0" applyFill="1" applyBorder="1"/>
    <xf numFmtId="10" fontId="2" fillId="10" borderId="2" xfId="2" applyNumberFormat="1" applyFont="1" applyFill="1" applyBorder="1"/>
    <xf numFmtId="0" fontId="0" fillId="0" borderId="1" xfId="0" applyFill="1" applyBorder="1"/>
    <xf numFmtId="0" fontId="0" fillId="8" borderId="1" xfId="0" applyFill="1" applyBorder="1"/>
    <xf numFmtId="166" fontId="0" fillId="8" borderId="1" xfId="1" applyNumberFormat="1" applyFont="1" applyFill="1" applyBorder="1"/>
    <xf numFmtId="166" fontId="0" fillId="11" borderId="1" xfId="1" applyNumberFormat="1" applyFont="1" applyFill="1" applyBorder="1"/>
    <xf numFmtId="43" fontId="0" fillId="10" borderId="1" xfId="1" applyFont="1" applyFill="1" applyBorder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0" fontId="0" fillId="0" borderId="7" xfId="2" applyNumberFormat="1" applyFont="1" applyBorder="1"/>
    <xf numFmtId="0" fontId="0" fillId="0" borderId="8" xfId="0" applyBorder="1"/>
    <xf numFmtId="10" fontId="0" fillId="0" borderId="9" xfId="2" applyNumberFormat="1" applyFont="1" applyBorder="1"/>
    <xf numFmtId="171" fontId="0" fillId="0" borderId="5" xfId="2" applyNumberFormat="1" applyFont="1" applyBorder="1"/>
    <xf numFmtId="171" fontId="0" fillId="0" borderId="9" xfId="2" applyNumberFormat="1" applyFont="1" applyBorder="1"/>
    <xf numFmtId="0" fontId="0" fillId="0" borderId="10" xfId="0" applyBorder="1"/>
    <xf numFmtId="2" fontId="0" fillId="0" borderId="11" xfId="0" applyNumberFormat="1" applyBorder="1"/>
    <xf numFmtId="0" fontId="5" fillId="11" borderId="0" xfId="0" applyFont="1" applyFill="1" applyBorder="1"/>
    <xf numFmtId="0" fontId="5" fillId="11" borderId="2" xfId="0" applyFont="1" applyFill="1" applyBorder="1"/>
    <xf numFmtId="0" fontId="0" fillId="11" borderId="0" xfId="0" applyFont="1" applyFill="1" applyBorder="1"/>
    <xf numFmtId="177" fontId="0" fillId="8" borderId="0" xfId="0" applyNumberFormat="1" applyFill="1" applyBorder="1"/>
    <xf numFmtId="10" fontId="4" fillId="10" borderId="0" xfId="2" applyNumberFormat="1" applyFont="1" applyFill="1" applyBorder="1"/>
    <xf numFmtId="0" fontId="3" fillId="0" borderId="0" xfId="0" applyFont="1" applyFill="1" applyBorder="1"/>
    <xf numFmtId="0" fontId="0" fillId="12" borderId="0" xfId="0" applyFill="1" applyBorder="1"/>
    <xf numFmtId="10" fontId="2" fillId="12" borderId="0" xfId="2" applyNumberFormat="1" applyFont="1" applyFill="1" applyBorder="1"/>
    <xf numFmtId="0" fontId="5" fillId="12" borderId="0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'Calc metrics (yearly)'!$E$2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'Calc metrics (yearly)'!$E$3:$E$47</c:f>
              <c:numCache>
                <c:formatCode>General</c:formatCode>
                <c:ptCount val="45"/>
                <c:pt idx="0">
                  <c:v>1.0232625494580201</c:v>
                </c:pt>
                <c:pt idx="1">
                  <c:v>0.33980214158422711</c:v>
                </c:pt>
                <c:pt idx="2">
                  <c:v>0.58376766491132182</c:v>
                </c:pt>
                <c:pt idx="3">
                  <c:v>0.62615216334843427</c:v>
                </c:pt>
                <c:pt idx="4">
                  <c:v>0.46470285826094671</c:v>
                </c:pt>
                <c:pt idx="5">
                  <c:v>0.33797433515330355</c:v>
                </c:pt>
                <c:pt idx="6">
                  <c:v>0.51942402151490796</c:v>
                </c:pt>
                <c:pt idx="7">
                  <c:v>1.0631739627785726</c:v>
                </c:pt>
                <c:pt idx="8">
                  <c:v>1.822121056140928</c:v>
                </c:pt>
                <c:pt idx="9">
                  <c:v>4.7136098852626631</c:v>
                </c:pt>
                <c:pt idx="10">
                  <c:v>3.5990092430459737</c:v>
                </c:pt>
                <c:pt idx="11">
                  <c:v>4.1532256879654339</c:v>
                </c:pt>
                <c:pt idx="12">
                  <c:v>5.1236464508938644</c:v>
                </c:pt>
                <c:pt idx="13">
                  <c:v>8.0767612613053323</c:v>
                </c:pt>
                <c:pt idx="14">
                  <c:v>17.043401492432075</c:v>
                </c:pt>
                <c:pt idx="15">
                  <c:v>33.806410203427916</c:v>
                </c:pt>
                <c:pt idx="16">
                  <c:v>54.487260901855848</c:v>
                </c:pt>
                <c:pt idx="17">
                  <c:v>56.007694725223757</c:v>
                </c:pt>
                <c:pt idx="18">
                  <c:v>177.75018260795517</c:v>
                </c:pt>
                <c:pt idx="19">
                  <c:v>431.37610122660573</c:v>
                </c:pt>
                <c:pt idx="20">
                  <c:v>516.57340513003544</c:v>
                </c:pt>
                <c:pt idx="21">
                  <c:v>385.36537993776363</c:v>
                </c:pt>
                <c:pt idx="22">
                  <c:v>989.13167546254351</c:v>
                </c:pt>
                <c:pt idx="23">
                  <c:v>1458.7812625199333</c:v>
                </c:pt>
                <c:pt idx="24">
                  <c:v>1435.9301760462804</c:v>
                </c:pt>
                <c:pt idx="25">
                  <c:v>3142.0241743094493</c:v>
                </c:pt>
                <c:pt idx="26">
                  <c:v>2312.0366596513204</c:v>
                </c:pt>
                <c:pt idx="27">
                  <c:v>4201.1992433159157</c:v>
                </c:pt>
                <c:pt idx="28">
                  <c:v>6652.9836297770689</c:v>
                </c:pt>
                <c:pt idx="29">
                  <c:v>9469.687704741702</c:v>
                </c:pt>
                <c:pt idx="30">
                  <c:v>7323.2011925558772</c:v>
                </c:pt>
                <c:pt idx="31">
                  <c:v>12893.482394485953</c:v>
                </c:pt>
                <c:pt idx="32">
                  <c:v>19591.560878530228</c:v>
                </c:pt>
                <c:pt idx="33">
                  <c:v>13585.202499973635</c:v>
                </c:pt>
                <c:pt idx="34">
                  <c:v>14536.9521110075</c:v>
                </c:pt>
                <c:pt idx="35">
                  <c:v>21271.78957852058</c:v>
                </c:pt>
                <c:pt idx="36">
                  <c:v>38287.119444403033</c:v>
                </c:pt>
                <c:pt idx="37">
                  <c:v>22314.157585355326</c:v>
                </c:pt>
                <c:pt idx="38">
                  <c:v>9240.6617359534666</c:v>
                </c:pt>
                <c:pt idx="39">
                  <c:v>24117.89426251351</c:v>
                </c:pt>
                <c:pt idx="40">
                  <c:v>44427.15215661066</c:v>
                </c:pt>
                <c:pt idx="41">
                  <c:v>36979.931323680175</c:v>
                </c:pt>
                <c:pt idx="42">
                  <c:v>46380.482829136214</c:v>
                </c:pt>
                <c:pt idx="43">
                  <c:v>76261.494177268673</c:v>
                </c:pt>
                <c:pt idx="44">
                  <c:v>165702.75086732669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F4-448D-AE06-91100C126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003808"/>
        <c:axId val="1948383232"/>
      </c:lineChart>
      <c:catAx>
        <c:axId val="1916003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383232"/>
        <c:crosses val="autoZero"/>
        <c:auto val="1"/>
        <c:lblAlgn val="ctr"/>
        <c:lblOffset val="100"/>
        <c:noMultiLvlLbl val="0"/>
      </c:catAx>
      <c:valAx>
        <c:axId val="194838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00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'Calc metrics (daily)'!$E$2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'Calc metrics (daily)'!$E$3:$E$1005</c:f>
              <c:numCache>
                <c:formatCode>General</c:formatCode>
                <c:ptCount val="1003"/>
                <c:pt idx="0">
                  <c:v>2079.0600589999999</c:v>
                </c:pt>
                <c:pt idx="1">
                  <c:v>2075.320068</c:v>
                </c:pt>
                <c:pt idx="2">
                  <c:v>2071.5</c:v>
                </c:pt>
                <c:pt idx="3">
                  <c:v>2077.98999</c:v>
                </c:pt>
                <c:pt idx="4">
                  <c:v>2071.219971</c:v>
                </c:pt>
                <c:pt idx="5">
                  <c:v>2083.25</c:v>
                </c:pt>
                <c:pt idx="6">
                  <c:v>2088.8999020000001</c:v>
                </c:pt>
                <c:pt idx="7">
                  <c:v>2085.4499510000001</c:v>
                </c:pt>
                <c:pt idx="8">
                  <c:v>2113.320068</c:v>
                </c:pt>
                <c:pt idx="9">
                  <c:v>2037.410034</c:v>
                </c:pt>
                <c:pt idx="10">
                  <c:v>2000.540039</c:v>
                </c:pt>
                <c:pt idx="11">
                  <c:v>2036.089966</c:v>
                </c:pt>
                <c:pt idx="12">
                  <c:v>2070.7700199999999</c:v>
                </c:pt>
                <c:pt idx="13">
                  <c:v>2098.860107</c:v>
                </c:pt>
                <c:pt idx="14">
                  <c:v>2102.9499510000001</c:v>
                </c:pt>
                <c:pt idx="15">
                  <c:v>2088.5500489999999</c:v>
                </c:pt>
                <c:pt idx="16">
                  <c:v>2099.7299800000001</c:v>
                </c:pt>
                <c:pt idx="17">
                  <c:v>2097.8999020000001</c:v>
                </c:pt>
                <c:pt idx="18">
                  <c:v>2129.8999020000001</c:v>
                </c:pt>
                <c:pt idx="19">
                  <c:v>2137.1599120000001</c:v>
                </c:pt>
                <c:pt idx="20">
                  <c:v>2152.139893</c:v>
                </c:pt>
                <c:pt idx="21">
                  <c:v>2152.429932</c:v>
                </c:pt>
                <c:pt idx="22">
                  <c:v>2163.75</c:v>
                </c:pt>
                <c:pt idx="23">
                  <c:v>2161.73999</c:v>
                </c:pt>
                <c:pt idx="24">
                  <c:v>2166.889893</c:v>
                </c:pt>
                <c:pt idx="25">
                  <c:v>2163.780029</c:v>
                </c:pt>
                <c:pt idx="26">
                  <c:v>2173.0200199999999</c:v>
                </c:pt>
                <c:pt idx="27">
                  <c:v>2165.169922</c:v>
                </c:pt>
                <c:pt idx="28">
                  <c:v>2175.030029</c:v>
                </c:pt>
                <c:pt idx="29">
                  <c:v>2168.4799800000001</c:v>
                </c:pt>
                <c:pt idx="30">
                  <c:v>2169.179932</c:v>
                </c:pt>
                <c:pt idx="31">
                  <c:v>2166.580078</c:v>
                </c:pt>
                <c:pt idx="32">
                  <c:v>2170.0600589999999</c:v>
                </c:pt>
                <c:pt idx="33">
                  <c:v>2173.6000979999999</c:v>
                </c:pt>
                <c:pt idx="34">
                  <c:v>2170.8400879999999</c:v>
                </c:pt>
                <c:pt idx="35">
                  <c:v>2157.030029</c:v>
                </c:pt>
                <c:pt idx="36">
                  <c:v>2163.790039</c:v>
                </c:pt>
                <c:pt idx="37">
                  <c:v>2164.25</c:v>
                </c:pt>
                <c:pt idx="38">
                  <c:v>2182.8701169999999</c:v>
                </c:pt>
                <c:pt idx="39">
                  <c:v>2180.889893</c:v>
                </c:pt>
                <c:pt idx="40">
                  <c:v>2181.73999</c:v>
                </c:pt>
                <c:pt idx="41">
                  <c:v>2175.48999</c:v>
                </c:pt>
                <c:pt idx="42">
                  <c:v>2185.790039</c:v>
                </c:pt>
                <c:pt idx="43">
                  <c:v>2184.0500489999999</c:v>
                </c:pt>
                <c:pt idx="44">
                  <c:v>2190.1499020000001</c:v>
                </c:pt>
                <c:pt idx="45">
                  <c:v>2178.1499020000001</c:v>
                </c:pt>
                <c:pt idx="46">
                  <c:v>2182.219971</c:v>
                </c:pt>
                <c:pt idx="47">
                  <c:v>2187.0200199999999</c:v>
                </c:pt>
                <c:pt idx="48">
                  <c:v>2183.8701169999999</c:v>
                </c:pt>
                <c:pt idx="49">
                  <c:v>2182.639893</c:v>
                </c:pt>
                <c:pt idx="50">
                  <c:v>2186.8999020000001</c:v>
                </c:pt>
                <c:pt idx="51">
                  <c:v>2175.4399410000001</c:v>
                </c:pt>
                <c:pt idx="52">
                  <c:v>2172.469971</c:v>
                </c:pt>
                <c:pt idx="53">
                  <c:v>2169.040039</c:v>
                </c:pt>
                <c:pt idx="54">
                  <c:v>2180.3798830000001</c:v>
                </c:pt>
                <c:pt idx="55">
                  <c:v>2176.1201169999999</c:v>
                </c:pt>
                <c:pt idx="56">
                  <c:v>2170.9499510000001</c:v>
                </c:pt>
                <c:pt idx="57">
                  <c:v>2170.860107</c:v>
                </c:pt>
                <c:pt idx="58">
                  <c:v>2179.9799800000001</c:v>
                </c:pt>
                <c:pt idx="59">
                  <c:v>2186.4799800000001</c:v>
                </c:pt>
                <c:pt idx="60">
                  <c:v>2186.1599120000001</c:v>
                </c:pt>
                <c:pt idx="61">
                  <c:v>2181.3000489999999</c:v>
                </c:pt>
                <c:pt idx="62">
                  <c:v>2127.8100589999999</c:v>
                </c:pt>
                <c:pt idx="63">
                  <c:v>2159.040039</c:v>
                </c:pt>
                <c:pt idx="64">
                  <c:v>2127.0200199999999</c:v>
                </c:pt>
                <c:pt idx="65">
                  <c:v>2125.7700199999999</c:v>
                </c:pt>
                <c:pt idx="66">
                  <c:v>2147.26001</c:v>
                </c:pt>
                <c:pt idx="67">
                  <c:v>2139.1599120000001</c:v>
                </c:pt>
                <c:pt idx="68">
                  <c:v>2139.1201169999999</c:v>
                </c:pt>
                <c:pt idx="69">
                  <c:v>2139.76001</c:v>
                </c:pt>
                <c:pt idx="70">
                  <c:v>2163.1201169999999</c:v>
                </c:pt>
                <c:pt idx="71">
                  <c:v>2177.179932</c:v>
                </c:pt>
                <c:pt idx="72">
                  <c:v>2164.6899410000001</c:v>
                </c:pt>
                <c:pt idx="73">
                  <c:v>2146.1000979999999</c:v>
                </c:pt>
                <c:pt idx="74">
                  <c:v>2159.929932</c:v>
                </c:pt>
                <c:pt idx="75">
                  <c:v>2171.3701169999999</c:v>
                </c:pt>
                <c:pt idx="76">
                  <c:v>2151.1298830000001</c:v>
                </c:pt>
                <c:pt idx="77">
                  <c:v>2168.2700199999999</c:v>
                </c:pt>
                <c:pt idx="78">
                  <c:v>2161.1999510000001</c:v>
                </c:pt>
                <c:pt idx="79">
                  <c:v>2150.48999</c:v>
                </c:pt>
                <c:pt idx="80">
                  <c:v>2159.7299800000001</c:v>
                </c:pt>
                <c:pt idx="81">
                  <c:v>2160.7700199999999</c:v>
                </c:pt>
                <c:pt idx="82">
                  <c:v>2153.73999</c:v>
                </c:pt>
                <c:pt idx="83">
                  <c:v>2163.6599120000001</c:v>
                </c:pt>
                <c:pt idx="84">
                  <c:v>2136.7299800000001</c:v>
                </c:pt>
                <c:pt idx="85">
                  <c:v>2139.179932</c:v>
                </c:pt>
                <c:pt idx="86">
                  <c:v>2132.5500489999999</c:v>
                </c:pt>
                <c:pt idx="87">
                  <c:v>2132.9799800000001</c:v>
                </c:pt>
                <c:pt idx="88">
                  <c:v>2126.5</c:v>
                </c:pt>
                <c:pt idx="89">
                  <c:v>2139.6000979999999</c:v>
                </c:pt>
                <c:pt idx="90">
                  <c:v>2144.290039</c:v>
                </c:pt>
                <c:pt idx="91">
                  <c:v>2141.3400879999999</c:v>
                </c:pt>
                <c:pt idx="92">
                  <c:v>2141.1599120000001</c:v>
                </c:pt>
                <c:pt idx="93">
                  <c:v>2151.330078</c:v>
                </c:pt>
                <c:pt idx="94">
                  <c:v>2143.1599120000001</c:v>
                </c:pt>
                <c:pt idx="95">
                  <c:v>2139.429932</c:v>
                </c:pt>
                <c:pt idx="96">
                  <c:v>2133.040039</c:v>
                </c:pt>
                <c:pt idx="97">
                  <c:v>2126.4099120000001</c:v>
                </c:pt>
                <c:pt idx="98">
                  <c:v>2126.1499020000001</c:v>
                </c:pt>
                <c:pt idx="99">
                  <c:v>2111.719971</c:v>
                </c:pt>
                <c:pt idx="100">
                  <c:v>2097.9399410000001</c:v>
                </c:pt>
                <c:pt idx="101">
                  <c:v>2088.6599120000001</c:v>
                </c:pt>
                <c:pt idx="102">
                  <c:v>2085.179932</c:v>
                </c:pt>
                <c:pt idx="103">
                  <c:v>2131.5200199999999</c:v>
                </c:pt>
                <c:pt idx="104">
                  <c:v>2139.5600589999999</c:v>
                </c:pt>
                <c:pt idx="105">
                  <c:v>2163.26001</c:v>
                </c:pt>
                <c:pt idx="106">
                  <c:v>2167.4799800000001</c:v>
                </c:pt>
                <c:pt idx="107">
                  <c:v>2164.4499510000001</c:v>
                </c:pt>
                <c:pt idx="108">
                  <c:v>2164.1999510000001</c:v>
                </c:pt>
                <c:pt idx="109">
                  <c:v>2180.389893</c:v>
                </c:pt>
                <c:pt idx="110">
                  <c:v>2176.9399410000001</c:v>
                </c:pt>
                <c:pt idx="111">
                  <c:v>2187.1201169999999</c:v>
                </c:pt>
                <c:pt idx="112">
                  <c:v>2181.8999020000001</c:v>
                </c:pt>
                <c:pt idx="113">
                  <c:v>2198.179932</c:v>
                </c:pt>
                <c:pt idx="114">
                  <c:v>2202.9399410000001</c:v>
                </c:pt>
                <c:pt idx="115">
                  <c:v>2204.719971</c:v>
                </c:pt>
                <c:pt idx="116">
                  <c:v>2213.3500979999999</c:v>
                </c:pt>
                <c:pt idx="117">
                  <c:v>2201.719971</c:v>
                </c:pt>
                <c:pt idx="118">
                  <c:v>2204.6599120000001</c:v>
                </c:pt>
                <c:pt idx="119">
                  <c:v>2198.8100589999999</c:v>
                </c:pt>
                <c:pt idx="120">
                  <c:v>2191.080078</c:v>
                </c:pt>
                <c:pt idx="121">
                  <c:v>2191.9499510000001</c:v>
                </c:pt>
                <c:pt idx="122">
                  <c:v>2204.709961</c:v>
                </c:pt>
                <c:pt idx="123">
                  <c:v>2212.2299800000001</c:v>
                </c:pt>
                <c:pt idx="124">
                  <c:v>2241.3500979999999</c:v>
                </c:pt>
                <c:pt idx="125">
                  <c:v>2246.1899410000001</c:v>
                </c:pt>
                <c:pt idx="126">
                  <c:v>2259.530029</c:v>
                </c:pt>
                <c:pt idx="127">
                  <c:v>2256.959961</c:v>
                </c:pt>
                <c:pt idx="128">
                  <c:v>2271.719971</c:v>
                </c:pt>
                <c:pt idx="129">
                  <c:v>2253.280029</c:v>
                </c:pt>
                <c:pt idx="130">
                  <c:v>2262.030029</c:v>
                </c:pt>
                <c:pt idx="131">
                  <c:v>2258.070068</c:v>
                </c:pt>
                <c:pt idx="132">
                  <c:v>2262.530029</c:v>
                </c:pt>
                <c:pt idx="133">
                  <c:v>2270.76001</c:v>
                </c:pt>
                <c:pt idx="134">
                  <c:v>2265.179932</c:v>
                </c:pt>
                <c:pt idx="135">
                  <c:v>2260.959961</c:v>
                </c:pt>
                <c:pt idx="136">
                  <c:v>2263.790039</c:v>
                </c:pt>
                <c:pt idx="137">
                  <c:v>2268.8798830000001</c:v>
                </c:pt>
                <c:pt idx="138">
                  <c:v>2249.919922</c:v>
                </c:pt>
                <c:pt idx="139">
                  <c:v>2249.26001</c:v>
                </c:pt>
                <c:pt idx="140">
                  <c:v>2238.830078</c:v>
                </c:pt>
                <c:pt idx="141">
                  <c:v>2257.830078</c:v>
                </c:pt>
                <c:pt idx="142">
                  <c:v>2270.75</c:v>
                </c:pt>
                <c:pt idx="143">
                  <c:v>2269</c:v>
                </c:pt>
                <c:pt idx="144">
                  <c:v>2276.9799800000001</c:v>
                </c:pt>
                <c:pt idx="145">
                  <c:v>2268.8999020000001</c:v>
                </c:pt>
                <c:pt idx="146">
                  <c:v>2268.8999020000001</c:v>
                </c:pt>
                <c:pt idx="147">
                  <c:v>2275.320068</c:v>
                </c:pt>
                <c:pt idx="148">
                  <c:v>2270.4399410000001</c:v>
                </c:pt>
                <c:pt idx="149">
                  <c:v>2274.639893</c:v>
                </c:pt>
                <c:pt idx="150">
                  <c:v>2267.889893</c:v>
                </c:pt>
                <c:pt idx="151">
                  <c:v>2271.889893</c:v>
                </c:pt>
                <c:pt idx="152">
                  <c:v>2263.6899410000001</c:v>
                </c:pt>
                <c:pt idx="153">
                  <c:v>2271.3100589999999</c:v>
                </c:pt>
                <c:pt idx="154">
                  <c:v>2265.1999510000001</c:v>
                </c:pt>
                <c:pt idx="155">
                  <c:v>2280.070068</c:v>
                </c:pt>
                <c:pt idx="156">
                  <c:v>2298.3701169999999</c:v>
                </c:pt>
                <c:pt idx="157">
                  <c:v>2296.679932</c:v>
                </c:pt>
                <c:pt idx="158">
                  <c:v>2294.6899410000001</c:v>
                </c:pt>
                <c:pt idx="159">
                  <c:v>2280.8999020000001</c:v>
                </c:pt>
                <c:pt idx="160">
                  <c:v>2278.8701169999999</c:v>
                </c:pt>
                <c:pt idx="161">
                  <c:v>2279.5500489999999</c:v>
                </c:pt>
                <c:pt idx="162">
                  <c:v>2280.8500979999999</c:v>
                </c:pt>
                <c:pt idx="163">
                  <c:v>2297.419922</c:v>
                </c:pt>
                <c:pt idx="164">
                  <c:v>2292.5600589999999</c:v>
                </c:pt>
                <c:pt idx="165">
                  <c:v>2293.080078</c:v>
                </c:pt>
                <c:pt idx="166">
                  <c:v>2294.669922</c:v>
                </c:pt>
                <c:pt idx="167">
                  <c:v>2307.8701169999999</c:v>
                </c:pt>
                <c:pt idx="168">
                  <c:v>2316.1000979999999</c:v>
                </c:pt>
                <c:pt idx="169">
                  <c:v>2328.25</c:v>
                </c:pt>
                <c:pt idx="170">
                  <c:v>2337.580078</c:v>
                </c:pt>
                <c:pt idx="171">
                  <c:v>2349.25</c:v>
                </c:pt>
                <c:pt idx="172">
                  <c:v>2347.219971</c:v>
                </c:pt>
                <c:pt idx="173">
                  <c:v>2351.1599120000001</c:v>
                </c:pt>
                <c:pt idx="174">
                  <c:v>2365.3798830000001</c:v>
                </c:pt>
                <c:pt idx="175">
                  <c:v>2362.820068</c:v>
                </c:pt>
                <c:pt idx="176">
                  <c:v>2363.8100589999999</c:v>
                </c:pt>
                <c:pt idx="177">
                  <c:v>2367.3400879999999</c:v>
                </c:pt>
                <c:pt idx="178">
                  <c:v>2369.75</c:v>
                </c:pt>
                <c:pt idx="179">
                  <c:v>2363.639893</c:v>
                </c:pt>
                <c:pt idx="180">
                  <c:v>2395.959961</c:v>
                </c:pt>
                <c:pt idx="181">
                  <c:v>2381.919922</c:v>
                </c:pt>
                <c:pt idx="182">
                  <c:v>2383.1201169999999</c:v>
                </c:pt>
                <c:pt idx="183">
                  <c:v>2375.3100589999999</c:v>
                </c:pt>
                <c:pt idx="184">
                  <c:v>2368.389893</c:v>
                </c:pt>
                <c:pt idx="185">
                  <c:v>2362.9799800000001</c:v>
                </c:pt>
                <c:pt idx="186">
                  <c:v>2364.8701169999999</c:v>
                </c:pt>
                <c:pt idx="187">
                  <c:v>2372.6000979999999</c:v>
                </c:pt>
                <c:pt idx="188">
                  <c:v>2373.469971</c:v>
                </c:pt>
                <c:pt idx="189">
                  <c:v>2365.4499510000001</c:v>
                </c:pt>
                <c:pt idx="190">
                  <c:v>2385.26001</c:v>
                </c:pt>
                <c:pt idx="191">
                  <c:v>2381.3798830000001</c:v>
                </c:pt>
                <c:pt idx="192">
                  <c:v>2378.25</c:v>
                </c:pt>
                <c:pt idx="193">
                  <c:v>2373.469971</c:v>
                </c:pt>
                <c:pt idx="194">
                  <c:v>2344.0200199999999</c:v>
                </c:pt>
                <c:pt idx="195">
                  <c:v>2348.4499510000001</c:v>
                </c:pt>
                <c:pt idx="196">
                  <c:v>2345.959961</c:v>
                </c:pt>
                <c:pt idx="197">
                  <c:v>2343.9799800000001</c:v>
                </c:pt>
                <c:pt idx="198">
                  <c:v>2341.5900879999999</c:v>
                </c:pt>
                <c:pt idx="199">
                  <c:v>2358.570068</c:v>
                </c:pt>
                <c:pt idx="200">
                  <c:v>2361.1298830000001</c:v>
                </c:pt>
                <c:pt idx="201">
                  <c:v>2368.0600589999999</c:v>
                </c:pt>
                <c:pt idx="202">
                  <c:v>2362.719971</c:v>
                </c:pt>
                <c:pt idx="203">
                  <c:v>2358.8400879999999</c:v>
                </c:pt>
                <c:pt idx="204">
                  <c:v>2360.1599120000001</c:v>
                </c:pt>
                <c:pt idx="205">
                  <c:v>2352.9499510000001</c:v>
                </c:pt>
                <c:pt idx="206">
                  <c:v>2357.48999</c:v>
                </c:pt>
                <c:pt idx="207">
                  <c:v>2355.540039</c:v>
                </c:pt>
                <c:pt idx="208">
                  <c:v>2357.1599120000001</c:v>
                </c:pt>
                <c:pt idx="209">
                  <c:v>2353.780029</c:v>
                </c:pt>
                <c:pt idx="210">
                  <c:v>2344.929932</c:v>
                </c:pt>
                <c:pt idx="211">
                  <c:v>2328.9499510000001</c:v>
                </c:pt>
                <c:pt idx="212">
                  <c:v>2349.01001</c:v>
                </c:pt>
                <c:pt idx="213">
                  <c:v>2342.1899410000001</c:v>
                </c:pt>
                <c:pt idx="214">
                  <c:v>2338.169922</c:v>
                </c:pt>
                <c:pt idx="215">
                  <c:v>2355.8400879999999</c:v>
                </c:pt>
                <c:pt idx="216">
                  <c:v>2348.6899410000001</c:v>
                </c:pt>
                <c:pt idx="217">
                  <c:v>2374.1499020000001</c:v>
                </c:pt>
                <c:pt idx="218">
                  <c:v>2388.610107</c:v>
                </c:pt>
                <c:pt idx="219">
                  <c:v>2387.4499510000001</c:v>
                </c:pt>
                <c:pt idx="220">
                  <c:v>2388.7700199999999</c:v>
                </c:pt>
                <c:pt idx="221">
                  <c:v>2384.1999510000001</c:v>
                </c:pt>
                <c:pt idx="222">
                  <c:v>2388.330078</c:v>
                </c:pt>
                <c:pt idx="223">
                  <c:v>2391.169922</c:v>
                </c:pt>
                <c:pt idx="224">
                  <c:v>2388.1298830000001</c:v>
                </c:pt>
                <c:pt idx="225">
                  <c:v>2389.5200199999999</c:v>
                </c:pt>
                <c:pt idx="226">
                  <c:v>2399.290039</c:v>
                </c:pt>
                <c:pt idx="227">
                  <c:v>2399.3798830000001</c:v>
                </c:pt>
                <c:pt idx="228">
                  <c:v>2396.919922</c:v>
                </c:pt>
                <c:pt idx="229">
                  <c:v>2399.6298830000001</c:v>
                </c:pt>
                <c:pt idx="230">
                  <c:v>2394.4399410000001</c:v>
                </c:pt>
                <c:pt idx="231">
                  <c:v>2390.8999020000001</c:v>
                </c:pt>
                <c:pt idx="232">
                  <c:v>2402.320068</c:v>
                </c:pt>
                <c:pt idx="233">
                  <c:v>2400.669922</c:v>
                </c:pt>
                <c:pt idx="234">
                  <c:v>2357.030029</c:v>
                </c:pt>
                <c:pt idx="235">
                  <c:v>2365.719971</c:v>
                </c:pt>
                <c:pt idx="236">
                  <c:v>2381.7299800000001</c:v>
                </c:pt>
                <c:pt idx="237">
                  <c:v>2394.0200199999999</c:v>
                </c:pt>
                <c:pt idx="238">
                  <c:v>2398.419922</c:v>
                </c:pt>
                <c:pt idx="239">
                  <c:v>2404.389893</c:v>
                </c:pt>
                <c:pt idx="240">
                  <c:v>2415.070068</c:v>
                </c:pt>
                <c:pt idx="241">
                  <c:v>2415.820068</c:v>
                </c:pt>
                <c:pt idx="242">
                  <c:v>2412.9099120000001</c:v>
                </c:pt>
                <c:pt idx="243">
                  <c:v>2411.8000489999999</c:v>
                </c:pt>
                <c:pt idx="244">
                  <c:v>2430.0600589999999</c:v>
                </c:pt>
                <c:pt idx="245">
                  <c:v>2439.070068</c:v>
                </c:pt>
                <c:pt idx="246">
                  <c:v>2436.1000979999999</c:v>
                </c:pt>
                <c:pt idx="247">
                  <c:v>2429.330078</c:v>
                </c:pt>
                <c:pt idx="248">
                  <c:v>2433.139893</c:v>
                </c:pt>
                <c:pt idx="249">
                  <c:v>2433.790039</c:v>
                </c:pt>
                <c:pt idx="250">
                  <c:v>2431.7700199999999</c:v>
                </c:pt>
                <c:pt idx="251">
                  <c:v>2429.389893</c:v>
                </c:pt>
                <c:pt idx="252">
                  <c:v>2440.3500979999999</c:v>
                </c:pt>
                <c:pt idx="253">
                  <c:v>2437.919922</c:v>
                </c:pt>
                <c:pt idx="254">
                  <c:v>2432.459961</c:v>
                </c:pt>
                <c:pt idx="255">
                  <c:v>2433.1499020000001</c:v>
                </c:pt>
                <c:pt idx="256">
                  <c:v>2453.459961</c:v>
                </c:pt>
                <c:pt idx="257">
                  <c:v>2437.030029</c:v>
                </c:pt>
                <c:pt idx="258">
                  <c:v>2435.610107</c:v>
                </c:pt>
                <c:pt idx="259">
                  <c:v>2434.5</c:v>
                </c:pt>
                <c:pt idx="260">
                  <c:v>2438.3000489999999</c:v>
                </c:pt>
                <c:pt idx="261">
                  <c:v>2439.070068</c:v>
                </c:pt>
                <c:pt idx="262">
                  <c:v>2419.3798830000001</c:v>
                </c:pt>
                <c:pt idx="263">
                  <c:v>2440.6899410000001</c:v>
                </c:pt>
                <c:pt idx="264">
                  <c:v>2419.6999510000001</c:v>
                </c:pt>
                <c:pt idx="265">
                  <c:v>2423.4099120000001</c:v>
                </c:pt>
                <c:pt idx="266">
                  <c:v>2429.01001</c:v>
                </c:pt>
                <c:pt idx="267">
                  <c:v>2432.540039</c:v>
                </c:pt>
                <c:pt idx="268">
                  <c:v>2409.75</c:v>
                </c:pt>
                <c:pt idx="269">
                  <c:v>2425.179932</c:v>
                </c:pt>
                <c:pt idx="270">
                  <c:v>2427.429932</c:v>
                </c:pt>
                <c:pt idx="271">
                  <c:v>2425.530029</c:v>
                </c:pt>
                <c:pt idx="272">
                  <c:v>2443.25</c:v>
                </c:pt>
                <c:pt idx="273">
                  <c:v>2447.830078</c:v>
                </c:pt>
                <c:pt idx="274">
                  <c:v>2459.2700199999999</c:v>
                </c:pt>
                <c:pt idx="275">
                  <c:v>2459.139893</c:v>
                </c:pt>
                <c:pt idx="276">
                  <c:v>2460.610107</c:v>
                </c:pt>
                <c:pt idx="277">
                  <c:v>2473.830078</c:v>
                </c:pt>
                <c:pt idx="278">
                  <c:v>2473.4499510000001</c:v>
                </c:pt>
                <c:pt idx="279">
                  <c:v>2472.540039</c:v>
                </c:pt>
                <c:pt idx="280">
                  <c:v>2469.9099120000001</c:v>
                </c:pt>
                <c:pt idx="281">
                  <c:v>2477.1298830000001</c:v>
                </c:pt>
                <c:pt idx="282">
                  <c:v>2477.830078</c:v>
                </c:pt>
                <c:pt idx="283">
                  <c:v>2475.419922</c:v>
                </c:pt>
                <c:pt idx="284">
                  <c:v>2472.1000979999999</c:v>
                </c:pt>
                <c:pt idx="285">
                  <c:v>2470.3000489999999</c:v>
                </c:pt>
                <c:pt idx="286">
                  <c:v>2476.3500979999999</c:v>
                </c:pt>
                <c:pt idx="287">
                  <c:v>2477.570068</c:v>
                </c:pt>
                <c:pt idx="288">
                  <c:v>2472.1599120000001</c:v>
                </c:pt>
                <c:pt idx="289">
                  <c:v>2476.830078</c:v>
                </c:pt>
                <c:pt idx="290">
                  <c:v>2480.9099120000001</c:v>
                </c:pt>
                <c:pt idx="291">
                  <c:v>2474.919922</c:v>
                </c:pt>
                <c:pt idx="292">
                  <c:v>2474.0200199999999</c:v>
                </c:pt>
                <c:pt idx="293">
                  <c:v>2438.209961</c:v>
                </c:pt>
                <c:pt idx="294">
                  <c:v>2441.320068</c:v>
                </c:pt>
                <c:pt idx="295">
                  <c:v>2465.8400879999999</c:v>
                </c:pt>
                <c:pt idx="296">
                  <c:v>2464.610107</c:v>
                </c:pt>
                <c:pt idx="297">
                  <c:v>2468.110107</c:v>
                </c:pt>
                <c:pt idx="298">
                  <c:v>2430.01001</c:v>
                </c:pt>
                <c:pt idx="299">
                  <c:v>2425.5500489999999</c:v>
                </c:pt>
                <c:pt idx="300">
                  <c:v>2428.3701169999999</c:v>
                </c:pt>
                <c:pt idx="301">
                  <c:v>2452.51001</c:v>
                </c:pt>
                <c:pt idx="302">
                  <c:v>2444.040039</c:v>
                </c:pt>
                <c:pt idx="303">
                  <c:v>2438.969971</c:v>
                </c:pt>
                <c:pt idx="304">
                  <c:v>2443.0500489999999</c:v>
                </c:pt>
                <c:pt idx="305">
                  <c:v>2444.23999</c:v>
                </c:pt>
                <c:pt idx="306">
                  <c:v>2446.3000489999999</c:v>
                </c:pt>
                <c:pt idx="307">
                  <c:v>2457.5900879999999</c:v>
                </c:pt>
                <c:pt idx="308">
                  <c:v>2471.6499020000001</c:v>
                </c:pt>
                <c:pt idx="309">
                  <c:v>2476.5500489999999</c:v>
                </c:pt>
                <c:pt idx="310">
                  <c:v>2457.8500979999999</c:v>
                </c:pt>
                <c:pt idx="311">
                  <c:v>2465.540039</c:v>
                </c:pt>
                <c:pt idx="312">
                  <c:v>2465.1000979999999</c:v>
                </c:pt>
                <c:pt idx="313">
                  <c:v>2461.429932</c:v>
                </c:pt>
                <c:pt idx="314">
                  <c:v>2488.110107</c:v>
                </c:pt>
                <c:pt idx="315">
                  <c:v>2496.4799800000001</c:v>
                </c:pt>
                <c:pt idx="316">
                  <c:v>2498.3701169999999</c:v>
                </c:pt>
                <c:pt idx="317">
                  <c:v>2495.6201169999999</c:v>
                </c:pt>
                <c:pt idx="318">
                  <c:v>2500.2299800000001</c:v>
                </c:pt>
                <c:pt idx="319">
                  <c:v>2503.8701169999999</c:v>
                </c:pt>
                <c:pt idx="320">
                  <c:v>2506.6499020000001</c:v>
                </c:pt>
                <c:pt idx="321">
                  <c:v>2508.23999</c:v>
                </c:pt>
                <c:pt idx="322">
                  <c:v>2500.6000979999999</c:v>
                </c:pt>
                <c:pt idx="323">
                  <c:v>2502.219971</c:v>
                </c:pt>
                <c:pt idx="324">
                  <c:v>2496.6599120000001</c:v>
                </c:pt>
                <c:pt idx="325">
                  <c:v>2496.8400879999999</c:v>
                </c:pt>
                <c:pt idx="326">
                  <c:v>2507.040039</c:v>
                </c:pt>
                <c:pt idx="327">
                  <c:v>2510.0600589999999</c:v>
                </c:pt>
                <c:pt idx="328">
                  <c:v>2519.360107</c:v>
                </c:pt>
                <c:pt idx="329">
                  <c:v>2529.1201169999999</c:v>
                </c:pt>
                <c:pt idx="330">
                  <c:v>2534.580078</c:v>
                </c:pt>
                <c:pt idx="331">
                  <c:v>2537.73999</c:v>
                </c:pt>
                <c:pt idx="332">
                  <c:v>2552.070068</c:v>
                </c:pt>
                <c:pt idx="333">
                  <c:v>2549.330078</c:v>
                </c:pt>
                <c:pt idx="334">
                  <c:v>2544.7299800000001</c:v>
                </c:pt>
                <c:pt idx="335">
                  <c:v>2550.639893</c:v>
                </c:pt>
                <c:pt idx="336">
                  <c:v>2555.23999</c:v>
                </c:pt>
                <c:pt idx="337">
                  <c:v>2550.929932</c:v>
                </c:pt>
                <c:pt idx="338">
                  <c:v>2553.169922</c:v>
                </c:pt>
                <c:pt idx="339">
                  <c:v>2557.639893</c:v>
                </c:pt>
                <c:pt idx="340">
                  <c:v>2559.360107</c:v>
                </c:pt>
                <c:pt idx="341">
                  <c:v>2561.26001</c:v>
                </c:pt>
                <c:pt idx="342">
                  <c:v>2562.1000979999999</c:v>
                </c:pt>
                <c:pt idx="343">
                  <c:v>2575.209961</c:v>
                </c:pt>
                <c:pt idx="344">
                  <c:v>2564.9799800000001</c:v>
                </c:pt>
                <c:pt idx="345">
                  <c:v>2569.1298830000001</c:v>
                </c:pt>
                <c:pt idx="346">
                  <c:v>2557.1499020000001</c:v>
                </c:pt>
                <c:pt idx="347">
                  <c:v>2560.3999020000001</c:v>
                </c:pt>
                <c:pt idx="348">
                  <c:v>2581.070068</c:v>
                </c:pt>
                <c:pt idx="349">
                  <c:v>2572.830078</c:v>
                </c:pt>
                <c:pt idx="350">
                  <c:v>2575.26001</c:v>
                </c:pt>
                <c:pt idx="351">
                  <c:v>2579.360107</c:v>
                </c:pt>
                <c:pt idx="352">
                  <c:v>2579.8500979999999</c:v>
                </c:pt>
                <c:pt idx="353">
                  <c:v>2587.8400879999999</c:v>
                </c:pt>
                <c:pt idx="354">
                  <c:v>2591.1298830000001</c:v>
                </c:pt>
                <c:pt idx="355">
                  <c:v>2590.639893</c:v>
                </c:pt>
                <c:pt idx="356">
                  <c:v>2594.3798830000001</c:v>
                </c:pt>
                <c:pt idx="357">
                  <c:v>2584.6201169999999</c:v>
                </c:pt>
                <c:pt idx="358">
                  <c:v>2582.3000489999999</c:v>
                </c:pt>
                <c:pt idx="359">
                  <c:v>2584.8400879999999</c:v>
                </c:pt>
                <c:pt idx="360">
                  <c:v>2578.8701169999999</c:v>
                </c:pt>
                <c:pt idx="361">
                  <c:v>2564.6201169999999</c:v>
                </c:pt>
                <c:pt idx="362">
                  <c:v>2585.639893</c:v>
                </c:pt>
                <c:pt idx="363">
                  <c:v>2578.8500979999999</c:v>
                </c:pt>
                <c:pt idx="364">
                  <c:v>2582.139893</c:v>
                </c:pt>
                <c:pt idx="365">
                  <c:v>2599.030029</c:v>
                </c:pt>
                <c:pt idx="366">
                  <c:v>2597.080078</c:v>
                </c:pt>
                <c:pt idx="367">
                  <c:v>2602.419922</c:v>
                </c:pt>
                <c:pt idx="368">
                  <c:v>2601.419922</c:v>
                </c:pt>
                <c:pt idx="369">
                  <c:v>2627.040039</c:v>
                </c:pt>
                <c:pt idx="370">
                  <c:v>2626.070068</c:v>
                </c:pt>
                <c:pt idx="371">
                  <c:v>2647.580078</c:v>
                </c:pt>
                <c:pt idx="372">
                  <c:v>2642.219971</c:v>
                </c:pt>
                <c:pt idx="373">
                  <c:v>2639.4399410000001</c:v>
                </c:pt>
                <c:pt idx="374">
                  <c:v>2629.570068</c:v>
                </c:pt>
                <c:pt idx="375">
                  <c:v>2629.2700199999999</c:v>
                </c:pt>
                <c:pt idx="376">
                  <c:v>2636.9799800000001</c:v>
                </c:pt>
                <c:pt idx="377">
                  <c:v>2651.5</c:v>
                </c:pt>
                <c:pt idx="378">
                  <c:v>2659.98999</c:v>
                </c:pt>
                <c:pt idx="379">
                  <c:v>2664.110107</c:v>
                </c:pt>
                <c:pt idx="380">
                  <c:v>2662.8500979999999</c:v>
                </c:pt>
                <c:pt idx="381">
                  <c:v>2652.01001</c:v>
                </c:pt>
                <c:pt idx="382">
                  <c:v>2675.8100589999999</c:v>
                </c:pt>
                <c:pt idx="383">
                  <c:v>2690.1599120000001</c:v>
                </c:pt>
                <c:pt idx="384">
                  <c:v>2681.469971</c:v>
                </c:pt>
                <c:pt idx="385">
                  <c:v>2679.25</c:v>
                </c:pt>
                <c:pt idx="386">
                  <c:v>2684.570068</c:v>
                </c:pt>
                <c:pt idx="387">
                  <c:v>2683.3400879999999</c:v>
                </c:pt>
                <c:pt idx="388">
                  <c:v>2680.5</c:v>
                </c:pt>
                <c:pt idx="389">
                  <c:v>2682.6201169999999</c:v>
                </c:pt>
                <c:pt idx="390">
                  <c:v>2687.540039</c:v>
                </c:pt>
                <c:pt idx="391">
                  <c:v>2673.610107</c:v>
                </c:pt>
                <c:pt idx="392">
                  <c:v>2695.8100589999999</c:v>
                </c:pt>
                <c:pt idx="393">
                  <c:v>2713.0600589999999</c:v>
                </c:pt>
                <c:pt idx="394">
                  <c:v>2723.98999</c:v>
                </c:pt>
                <c:pt idx="395">
                  <c:v>2743.1499020000001</c:v>
                </c:pt>
                <c:pt idx="396">
                  <c:v>2747.709961</c:v>
                </c:pt>
                <c:pt idx="397">
                  <c:v>2751.290039</c:v>
                </c:pt>
                <c:pt idx="398">
                  <c:v>2748.2299800000001</c:v>
                </c:pt>
                <c:pt idx="399">
                  <c:v>2767.5600589999999</c:v>
                </c:pt>
                <c:pt idx="400">
                  <c:v>2786.23999</c:v>
                </c:pt>
                <c:pt idx="401">
                  <c:v>2776.419922</c:v>
                </c:pt>
                <c:pt idx="402">
                  <c:v>2802.5600589999999</c:v>
                </c:pt>
                <c:pt idx="403">
                  <c:v>2798.030029</c:v>
                </c:pt>
                <c:pt idx="404">
                  <c:v>2810.3000489999999</c:v>
                </c:pt>
                <c:pt idx="405">
                  <c:v>2832.969971</c:v>
                </c:pt>
                <c:pt idx="406">
                  <c:v>2839.1298830000001</c:v>
                </c:pt>
                <c:pt idx="407">
                  <c:v>2837.540039</c:v>
                </c:pt>
                <c:pt idx="408">
                  <c:v>2839.25</c:v>
                </c:pt>
                <c:pt idx="409">
                  <c:v>2872.8701169999999</c:v>
                </c:pt>
                <c:pt idx="410">
                  <c:v>2853.530029</c:v>
                </c:pt>
                <c:pt idx="411">
                  <c:v>2822.429932</c:v>
                </c:pt>
                <c:pt idx="412">
                  <c:v>2823.8100589999999</c:v>
                </c:pt>
                <c:pt idx="413">
                  <c:v>2821.9799800000001</c:v>
                </c:pt>
                <c:pt idx="414">
                  <c:v>2762.1298830000001</c:v>
                </c:pt>
                <c:pt idx="415">
                  <c:v>2648.9399410000001</c:v>
                </c:pt>
                <c:pt idx="416">
                  <c:v>2695.139893</c:v>
                </c:pt>
                <c:pt idx="417">
                  <c:v>2681.6599120000001</c:v>
                </c:pt>
                <c:pt idx="418">
                  <c:v>2581</c:v>
                </c:pt>
                <c:pt idx="419">
                  <c:v>2619.5500489999999</c:v>
                </c:pt>
                <c:pt idx="420">
                  <c:v>2656</c:v>
                </c:pt>
                <c:pt idx="421">
                  <c:v>2662.9399410000001</c:v>
                </c:pt>
                <c:pt idx="422">
                  <c:v>2698.6298830000001</c:v>
                </c:pt>
                <c:pt idx="423">
                  <c:v>2731.1999510000001</c:v>
                </c:pt>
                <c:pt idx="424">
                  <c:v>2732.219971</c:v>
                </c:pt>
                <c:pt idx="425">
                  <c:v>2716.26001</c:v>
                </c:pt>
                <c:pt idx="426">
                  <c:v>2701.330078</c:v>
                </c:pt>
                <c:pt idx="427">
                  <c:v>2703.959961</c:v>
                </c:pt>
                <c:pt idx="428">
                  <c:v>2747.3000489999999</c:v>
                </c:pt>
                <c:pt idx="429">
                  <c:v>2779.6000979999999</c:v>
                </c:pt>
                <c:pt idx="430">
                  <c:v>2744.280029</c:v>
                </c:pt>
                <c:pt idx="431">
                  <c:v>2713.830078</c:v>
                </c:pt>
                <c:pt idx="432">
                  <c:v>2677.669922</c:v>
                </c:pt>
                <c:pt idx="433">
                  <c:v>2691.25</c:v>
                </c:pt>
                <c:pt idx="434">
                  <c:v>2720.9399410000001</c:v>
                </c:pt>
                <c:pt idx="435">
                  <c:v>2728.1201169999999</c:v>
                </c:pt>
                <c:pt idx="436">
                  <c:v>2726.8000489999999</c:v>
                </c:pt>
                <c:pt idx="437">
                  <c:v>2738.969971</c:v>
                </c:pt>
                <c:pt idx="438">
                  <c:v>2786.570068</c:v>
                </c:pt>
                <c:pt idx="439">
                  <c:v>2783.0200199999999</c:v>
                </c:pt>
                <c:pt idx="440">
                  <c:v>2765.3100589999999</c:v>
                </c:pt>
                <c:pt idx="441">
                  <c:v>2749.4799800000001</c:v>
                </c:pt>
                <c:pt idx="442">
                  <c:v>2747.330078</c:v>
                </c:pt>
                <c:pt idx="443">
                  <c:v>2752.01001</c:v>
                </c:pt>
                <c:pt idx="444">
                  <c:v>2712.919922</c:v>
                </c:pt>
                <c:pt idx="445">
                  <c:v>2716.9399410000001</c:v>
                </c:pt>
                <c:pt idx="446">
                  <c:v>2711.929932</c:v>
                </c:pt>
                <c:pt idx="447">
                  <c:v>2643.6899410000001</c:v>
                </c:pt>
                <c:pt idx="448">
                  <c:v>2588.26001</c:v>
                </c:pt>
                <c:pt idx="449">
                  <c:v>2658.5500489999999</c:v>
                </c:pt>
                <c:pt idx="450">
                  <c:v>2612.6201169999999</c:v>
                </c:pt>
                <c:pt idx="451">
                  <c:v>2605</c:v>
                </c:pt>
                <c:pt idx="452">
                  <c:v>2640.8701169999999</c:v>
                </c:pt>
                <c:pt idx="453">
                  <c:v>2581.8798830000001</c:v>
                </c:pt>
                <c:pt idx="454">
                  <c:v>2614.4499510000001</c:v>
                </c:pt>
                <c:pt idx="455">
                  <c:v>2644.6899410000001</c:v>
                </c:pt>
                <c:pt idx="456">
                  <c:v>2662.8400879999999</c:v>
                </c:pt>
                <c:pt idx="457">
                  <c:v>2604.469971</c:v>
                </c:pt>
                <c:pt idx="458">
                  <c:v>2613.1599120000001</c:v>
                </c:pt>
                <c:pt idx="459">
                  <c:v>2656.8701169999999</c:v>
                </c:pt>
                <c:pt idx="460">
                  <c:v>2642.1899410000001</c:v>
                </c:pt>
                <c:pt idx="461">
                  <c:v>2663.98999</c:v>
                </c:pt>
                <c:pt idx="462">
                  <c:v>2656.3000489999999</c:v>
                </c:pt>
                <c:pt idx="463">
                  <c:v>2677.8400879999999</c:v>
                </c:pt>
                <c:pt idx="464">
                  <c:v>2706.389893</c:v>
                </c:pt>
                <c:pt idx="465">
                  <c:v>2708.639893</c:v>
                </c:pt>
                <c:pt idx="466">
                  <c:v>2693.1298830000001</c:v>
                </c:pt>
                <c:pt idx="467">
                  <c:v>2670.139893</c:v>
                </c:pt>
                <c:pt idx="468">
                  <c:v>2670.290039</c:v>
                </c:pt>
                <c:pt idx="469">
                  <c:v>2634.5600589999999</c:v>
                </c:pt>
                <c:pt idx="470">
                  <c:v>2639.3999020000001</c:v>
                </c:pt>
                <c:pt idx="471">
                  <c:v>2666.9399410000001</c:v>
                </c:pt>
                <c:pt idx="472">
                  <c:v>2669.9099120000001</c:v>
                </c:pt>
                <c:pt idx="473">
                  <c:v>2648.0500489999999</c:v>
                </c:pt>
                <c:pt idx="474">
                  <c:v>2654.8000489999999</c:v>
                </c:pt>
                <c:pt idx="475">
                  <c:v>2635.669922</c:v>
                </c:pt>
                <c:pt idx="476">
                  <c:v>2629.7299800000001</c:v>
                </c:pt>
                <c:pt idx="477">
                  <c:v>2663.419922</c:v>
                </c:pt>
                <c:pt idx="478">
                  <c:v>2672.6298830000001</c:v>
                </c:pt>
                <c:pt idx="479">
                  <c:v>2671.919922</c:v>
                </c:pt>
                <c:pt idx="480">
                  <c:v>2697.790039</c:v>
                </c:pt>
                <c:pt idx="481">
                  <c:v>2723.070068</c:v>
                </c:pt>
                <c:pt idx="482">
                  <c:v>2727.719971</c:v>
                </c:pt>
                <c:pt idx="483">
                  <c:v>2730.1298830000001</c:v>
                </c:pt>
                <c:pt idx="484">
                  <c:v>2711.4499510000001</c:v>
                </c:pt>
                <c:pt idx="485">
                  <c:v>2722.459961</c:v>
                </c:pt>
                <c:pt idx="486">
                  <c:v>2720.1298830000001</c:v>
                </c:pt>
                <c:pt idx="487">
                  <c:v>2712.969971</c:v>
                </c:pt>
                <c:pt idx="488">
                  <c:v>2733.01001</c:v>
                </c:pt>
                <c:pt idx="489">
                  <c:v>2724.4399410000001</c:v>
                </c:pt>
                <c:pt idx="490">
                  <c:v>2733.290039</c:v>
                </c:pt>
                <c:pt idx="491">
                  <c:v>2727.76001</c:v>
                </c:pt>
                <c:pt idx="492">
                  <c:v>2721.330078</c:v>
                </c:pt>
                <c:pt idx="493">
                  <c:v>2689.860107</c:v>
                </c:pt>
                <c:pt idx="494">
                  <c:v>2724.01001</c:v>
                </c:pt>
                <c:pt idx="495">
                  <c:v>2705.2700199999999</c:v>
                </c:pt>
                <c:pt idx="496">
                  <c:v>2734.6201169999999</c:v>
                </c:pt>
                <c:pt idx="497">
                  <c:v>2746.8701169999999</c:v>
                </c:pt>
                <c:pt idx="498">
                  <c:v>2748.8000489999999</c:v>
                </c:pt>
                <c:pt idx="499">
                  <c:v>2772.3500979999999</c:v>
                </c:pt>
                <c:pt idx="500">
                  <c:v>2770.3701169999999</c:v>
                </c:pt>
                <c:pt idx="501">
                  <c:v>2779.030029</c:v>
                </c:pt>
                <c:pt idx="502">
                  <c:v>2782</c:v>
                </c:pt>
                <c:pt idx="503">
                  <c:v>2786.8500979999999</c:v>
                </c:pt>
                <c:pt idx="504">
                  <c:v>2775.6298830000001</c:v>
                </c:pt>
                <c:pt idx="505">
                  <c:v>2782.48999</c:v>
                </c:pt>
                <c:pt idx="506">
                  <c:v>2779.6599120000001</c:v>
                </c:pt>
                <c:pt idx="507">
                  <c:v>2773.75</c:v>
                </c:pt>
                <c:pt idx="508">
                  <c:v>2762.5900879999999</c:v>
                </c:pt>
                <c:pt idx="509">
                  <c:v>2767.320068</c:v>
                </c:pt>
                <c:pt idx="510">
                  <c:v>2749.76001</c:v>
                </c:pt>
                <c:pt idx="511">
                  <c:v>2754.8798830000001</c:v>
                </c:pt>
                <c:pt idx="512">
                  <c:v>2717.070068</c:v>
                </c:pt>
                <c:pt idx="513">
                  <c:v>2723.0600589999999</c:v>
                </c:pt>
                <c:pt idx="514">
                  <c:v>2699.6298830000001</c:v>
                </c:pt>
                <c:pt idx="515">
                  <c:v>2716.3100589999999</c:v>
                </c:pt>
                <c:pt idx="516">
                  <c:v>2718.3701169999999</c:v>
                </c:pt>
                <c:pt idx="517">
                  <c:v>2726.709961</c:v>
                </c:pt>
                <c:pt idx="518">
                  <c:v>2713.219971</c:v>
                </c:pt>
                <c:pt idx="519">
                  <c:v>2736.610107</c:v>
                </c:pt>
                <c:pt idx="520">
                  <c:v>2759.820068</c:v>
                </c:pt>
                <c:pt idx="521">
                  <c:v>2784.169922</c:v>
                </c:pt>
                <c:pt idx="522">
                  <c:v>2793.8400879999999</c:v>
                </c:pt>
                <c:pt idx="523">
                  <c:v>2774.0200199999999</c:v>
                </c:pt>
                <c:pt idx="524">
                  <c:v>2798.290039</c:v>
                </c:pt>
                <c:pt idx="525">
                  <c:v>2801.3100589999999</c:v>
                </c:pt>
                <c:pt idx="526">
                  <c:v>2798.429932</c:v>
                </c:pt>
                <c:pt idx="527">
                  <c:v>2809.5500489999999</c:v>
                </c:pt>
                <c:pt idx="528">
                  <c:v>2815.6201169999999</c:v>
                </c:pt>
                <c:pt idx="529">
                  <c:v>2804.48999</c:v>
                </c:pt>
                <c:pt idx="530">
                  <c:v>2801.830078</c:v>
                </c:pt>
                <c:pt idx="531">
                  <c:v>2806.9799800000001</c:v>
                </c:pt>
                <c:pt idx="532">
                  <c:v>2820.3999020000001</c:v>
                </c:pt>
                <c:pt idx="533">
                  <c:v>2846.070068</c:v>
                </c:pt>
                <c:pt idx="534">
                  <c:v>2837.4399410000001</c:v>
                </c:pt>
                <c:pt idx="535">
                  <c:v>2818.820068</c:v>
                </c:pt>
                <c:pt idx="536">
                  <c:v>2802.6000979999999</c:v>
                </c:pt>
                <c:pt idx="537">
                  <c:v>2816.290039</c:v>
                </c:pt>
                <c:pt idx="538">
                  <c:v>2813.360107</c:v>
                </c:pt>
                <c:pt idx="539">
                  <c:v>2827.219971</c:v>
                </c:pt>
                <c:pt idx="540">
                  <c:v>2840.3500979999999</c:v>
                </c:pt>
                <c:pt idx="541">
                  <c:v>2850.3999020000001</c:v>
                </c:pt>
                <c:pt idx="542">
                  <c:v>2858.4499510000001</c:v>
                </c:pt>
                <c:pt idx="543">
                  <c:v>2857.6999510000001</c:v>
                </c:pt>
                <c:pt idx="544">
                  <c:v>2853.580078</c:v>
                </c:pt>
                <c:pt idx="545">
                  <c:v>2833.280029</c:v>
                </c:pt>
                <c:pt idx="546">
                  <c:v>2821.929932</c:v>
                </c:pt>
                <c:pt idx="547">
                  <c:v>2839.959961</c:v>
                </c:pt>
                <c:pt idx="548">
                  <c:v>2818.3701169999999</c:v>
                </c:pt>
                <c:pt idx="549">
                  <c:v>2840.6899410000001</c:v>
                </c:pt>
                <c:pt idx="550">
                  <c:v>2850.1298830000001</c:v>
                </c:pt>
                <c:pt idx="551">
                  <c:v>2857.0500489999999</c:v>
                </c:pt>
                <c:pt idx="552">
                  <c:v>2862.959961</c:v>
                </c:pt>
                <c:pt idx="553">
                  <c:v>2861.820068</c:v>
                </c:pt>
                <c:pt idx="554">
                  <c:v>2856.9799800000001</c:v>
                </c:pt>
                <c:pt idx="555">
                  <c:v>2874.6899410000001</c:v>
                </c:pt>
                <c:pt idx="556">
                  <c:v>2896.73999</c:v>
                </c:pt>
                <c:pt idx="557">
                  <c:v>2897.5200199999999</c:v>
                </c:pt>
                <c:pt idx="558">
                  <c:v>2914.040039</c:v>
                </c:pt>
                <c:pt idx="559">
                  <c:v>2901.1298830000001</c:v>
                </c:pt>
                <c:pt idx="560">
                  <c:v>2901.5200199999999</c:v>
                </c:pt>
                <c:pt idx="561">
                  <c:v>2896.719971</c:v>
                </c:pt>
                <c:pt idx="562">
                  <c:v>2888.6000979999999</c:v>
                </c:pt>
                <c:pt idx="563">
                  <c:v>2878.0500489999999</c:v>
                </c:pt>
                <c:pt idx="564">
                  <c:v>2871.679932</c:v>
                </c:pt>
                <c:pt idx="565">
                  <c:v>2877.1298830000001</c:v>
                </c:pt>
                <c:pt idx="566">
                  <c:v>2887.889893</c:v>
                </c:pt>
                <c:pt idx="567">
                  <c:v>2888.919922</c:v>
                </c:pt>
                <c:pt idx="568">
                  <c:v>2904.179932</c:v>
                </c:pt>
                <c:pt idx="569">
                  <c:v>2904.9799800000001</c:v>
                </c:pt>
                <c:pt idx="570">
                  <c:v>2888.8000489999999</c:v>
                </c:pt>
                <c:pt idx="571">
                  <c:v>2904.3100589999999</c:v>
                </c:pt>
                <c:pt idx="572">
                  <c:v>2907.9499510000001</c:v>
                </c:pt>
                <c:pt idx="573">
                  <c:v>2930.75</c:v>
                </c:pt>
                <c:pt idx="574">
                  <c:v>2929.669922</c:v>
                </c:pt>
                <c:pt idx="575">
                  <c:v>2919.3701169999999</c:v>
                </c:pt>
                <c:pt idx="576">
                  <c:v>2915.5600589999999</c:v>
                </c:pt>
                <c:pt idx="577">
                  <c:v>2905.969971</c:v>
                </c:pt>
                <c:pt idx="578">
                  <c:v>2914</c:v>
                </c:pt>
                <c:pt idx="579">
                  <c:v>2913.9799800000001</c:v>
                </c:pt>
                <c:pt idx="580">
                  <c:v>2924.5900879999999</c:v>
                </c:pt>
                <c:pt idx="581">
                  <c:v>2923.429932</c:v>
                </c:pt>
                <c:pt idx="582">
                  <c:v>2925.51001</c:v>
                </c:pt>
                <c:pt idx="583">
                  <c:v>2901.610107</c:v>
                </c:pt>
                <c:pt idx="584">
                  <c:v>2885.570068</c:v>
                </c:pt>
                <c:pt idx="585">
                  <c:v>2884.429932</c:v>
                </c:pt>
                <c:pt idx="586">
                  <c:v>2880.3400879999999</c:v>
                </c:pt>
                <c:pt idx="587">
                  <c:v>2785.679932</c:v>
                </c:pt>
                <c:pt idx="588">
                  <c:v>2728.3701169999999</c:v>
                </c:pt>
                <c:pt idx="589">
                  <c:v>2767.1298830000001</c:v>
                </c:pt>
                <c:pt idx="590">
                  <c:v>2750.790039</c:v>
                </c:pt>
                <c:pt idx="591">
                  <c:v>2809.919922</c:v>
                </c:pt>
                <c:pt idx="592">
                  <c:v>2809.209961</c:v>
                </c:pt>
                <c:pt idx="593">
                  <c:v>2768.780029</c:v>
                </c:pt>
                <c:pt idx="594">
                  <c:v>2767.780029</c:v>
                </c:pt>
                <c:pt idx="595">
                  <c:v>2755.8798830000001</c:v>
                </c:pt>
                <c:pt idx="596">
                  <c:v>2740.6899410000001</c:v>
                </c:pt>
                <c:pt idx="597">
                  <c:v>2656.1000979999999</c:v>
                </c:pt>
                <c:pt idx="598">
                  <c:v>2705.570068</c:v>
                </c:pt>
                <c:pt idx="599">
                  <c:v>2658.6899410000001</c:v>
                </c:pt>
                <c:pt idx="600">
                  <c:v>2641.25</c:v>
                </c:pt>
                <c:pt idx="601">
                  <c:v>2682.6298830000001</c:v>
                </c:pt>
                <c:pt idx="602">
                  <c:v>2711.73999</c:v>
                </c:pt>
                <c:pt idx="603">
                  <c:v>2740.3701169999999</c:v>
                </c:pt>
                <c:pt idx="604">
                  <c:v>2723.0600589999999</c:v>
                </c:pt>
                <c:pt idx="605">
                  <c:v>2738.3100589999999</c:v>
                </c:pt>
                <c:pt idx="606">
                  <c:v>2755.4499510000001</c:v>
                </c:pt>
                <c:pt idx="607">
                  <c:v>2813.889893</c:v>
                </c:pt>
                <c:pt idx="608">
                  <c:v>2806.830078</c:v>
                </c:pt>
                <c:pt idx="609">
                  <c:v>2781.01001</c:v>
                </c:pt>
                <c:pt idx="610">
                  <c:v>2726.219971</c:v>
                </c:pt>
                <c:pt idx="611">
                  <c:v>2722.179932</c:v>
                </c:pt>
                <c:pt idx="612">
                  <c:v>2701.580078</c:v>
                </c:pt>
                <c:pt idx="613">
                  <c:v>2730.1999510000001</c:v>
                </c:pt>
                <c:pt idx="614">
                  <c:v>2736.2700199999999</c:v>
                </c:pt>
                <c:pt idx="615">
                  <c:v>2690.7299800000001</c:v>
                </c:pt>
                <c:pt idx="616">
                  <c:v>2641.889893</c:v>
                </c:pt>
                <c:pt idx="617">
                  <c:v>2649.929932</c:v>
                </c:pt>
                <c:pt idx="618">
                  <c:v>2632.5600589999999</c:v>
                </c:pt>
                <c:pt idx="619">
                  <c:v>2673.4499510000001</c:v>
                </c:pt>
                <c:pt idx="620">
                  <c:v>2682.169922</c:v>
                </c:pt>
                <c:pt idx="621">
                  <c:v>2743.790039</c:v>
                </c:pt>
                <c:pt idx="622">
                  <c:v>2737.8000489999999</c:v>
                </c:pt>
                <c:pt idx="623">
                  <c:v>2760.169922</c:v>
                </c:pt>
                <c:pt idx="624">
                  <c:v>2790.3701169999999</c:v>
                </c:pt>
                <c:pt idx="625">
                  <c:v>2700.0600589999999</c:v>
                </c:pt>
                <c:pt idx="626">
                  <c:v>2695.9499510000001</c:v>
                </c:pt>
                <c:pt idx="627">
                  <c:v>2633.080078</c:v>
                </c:pt>
                <c:pt idx="628">
                  <c:v>2637.719971</c:v>
                </c:pt>
                <c:pt idx="629">
                  <c:v>2636.780029</c:v>
                </c:pt>
                <c:pt idx="630">
                  <c:v>2651.070068</c:v>
                </c:pt>
                <c:pt idx="631">
                  <c:v>2650.540039</c:v>
                </c:pt>
                <c:pt idx="632">
                  <c:v>2599.9499510000001</c:v>
                </c:pt>
                <c:pt idx="633">
                  <c:v>2545.9399410000001</c:v>
                </c:pt>
                <c:pt idx="634">
                  <c:v>2546.1599120000001</c:v>
                </c:pt>
                <c:pt idx="635">
                  <c:v>2506.959961</c:v>
                </c:pt>
                <c:pt idx="636">
                  <c:v>2467.419922</c:v>
                </c:pt>
                <c:pt idx="637">
                  <c:v>2416.6201169999999</c:v>
                </c:pt>
                <c:pt idx="638">
                  <c:v>2351.1000979999999</c:v>
                </c:pt>
                <c:pt idx="639">
                  <c:v>2467.6999510000001</c:v>
                </c:pt>
                <c:pt idx="640">
                  <c:v>2488.830078</c:v>
                </c:pt>
                <c:pt idx="641">
                  <c:v>2485.73999</c:v>
                </c:pt>
                <c:pt idx="642">
                  <c:v>2506.8500979999999</c:v>
                </c:pt>
                <c:pt idx="643">
                  <c:v>2510.030029</c:v>
                </c:pt>
                <c:pt idx="644">
                  <c:v>2447.889893</c:v>
                </c:pt>
                <c:pt idx="645">
                  <c:v>2531.9399410000001</c:v>
                </c:pt>
                <c:pt idx="646">
                  <c:v>2549.6899410000001</c:v>
                </c:pt>
                <c:pt idx="647">
                  <c:v>2574.4099120000001</c:v>
                </c:pt>
                <c:pt idx="648">
                  <c:v>2584.959961</c:v>
                </c:pt>
                <c:pt idx="649">
                  <c:v>2596.639893</c:v>
                </c:pt>
                <c:pt idx="650">
                  <c:v>2596.26001</c:v>
                </c:pt>
                <c:pt idx="651">
                  <c:v>2582.610107</c:v>
                </c:pt>
                <c:pt idx="652">
                  <c:v>2610.3000489999999</c:v>
                </c:pt>
                <c:pt idx="653">
                  <c:v>2616.1000979999999</c:v>
                </c:pt>
                <c:pt idx="654">
                  <c:v>2635.959961</c:v>
                </c:pt>
                <c:pt idx="655">
                  <c:v>2670.709961</c:v>
                </c:pt>
                <c:pt idx="656">
                  <c:v>2632.8999020000001</c:v>
                </c:pt>
                <c:pt idx="657">
                  <c:v>2638.6999510000001</c:v>
                </c:pt>
                <c:pt idx="658">
                  <c:v>2642.330078</c:v>
                </c:pt>
                <c:pt idx="659">
                  <c:v>2664.76001</c:v>
                </c:pt>
                <c:pt idx="660">
                  <c:v>2643.8500979999999</c:v>
                </c:pt>
                <c:pt idx="661">
                  <c:v>2640</c:v>
                </c:pt>
                <c:pt idx="662">
                  <c:v>2681.0500489999999</c:v>
                </c:pt>
                <c:pt idx="663">
                  <c:v>2704.1000979999999</c:v>
                </c:pt>
                <c:pt idx="664">
                  <c:v>2706.530029</c:v>
                </c:pt>
                <c:pt idx="665">
                  <c:v>2724.8701169999999</c:v>
                </c:pt>
                <c:pt idx="666">
                  <c:v>2737.6999510000001</c:v>
                </c:pt>
                <c:pt idx="667">
                  <c:v>2731.610107</c:v>
                </c:pt>
                <c:pt idx="668">
                  <c:v>2706.0500489999999</c:v>
                </c:pt>
                <c:pt idx="669">
                  <c:v>2707.8798830000001</c:v>
                </c:pt>
                <c:pt idx="670">
                  <c:v>2709.8000489999999</c:v>
                </c:pt>
                <c:pt idx="671">
                  <c:v>2744.7299800000001</c:v>
                </c:pt>
                <c:pt idx="672">
                  <c:v>2753.030029</c:v>
                </c:pt>
                <c:pt idx="673">
                  <c:v>2745.7299800000001</c:v>
                </c:pt>
                <c:pt idx="674">
                  <c:v>2775.6000979999999</c:v>
                </c:pt>
                <c:pt idx="675">
                  <c:v>2779.76001</c:v>
                </c:pt>
                <c:pt idx="676">
                  <c:v>2784.6999510000001</c:v>
                </c:pt>
                <c:pt idx="677">
                  <c:v>2774.8798830000001</c:v>
                </c:pt>
                <c:pt idx="678">
                  <c:v>2792.669922</c:v>
                </c:pt>
                <c:pt idx="679">
                  <c:v>2796.110107</c:v>
                </c:pt>
                <c:pt idx="680">
                  <c:v>2793.8999020000001</c:v>
                </c:pt>
                <c:pt idx="681">
                  <c:v>2792.3798830000001</c:v>
                </c:pt>
                <c:pt idx="682">
                  <c:v>2784.48999</c:v>
                </c:pt>
                <c:pt idx="683">
                  <c:v>2803.6899410000001</c:v>
                </c:pt>
                <c:pt idx="684">
                  <c:v>2792.8100589999999</c:v>
                </c:pt>
                <c:pt idx="685">
                  <c:v>2789.6499020000001</c:v>
                </c:pt>
                <c:pt idx="686">
                  <c:v>2771.4499510000001</c:v>
                </c:pt>
                <c:pt idx="687">
                  <c:v>2748.929932</c:v>
                </c:pt>
                <c:pt idx="688">
                  <c:v>2743.070068</c:v>
                </c:pt>
                <c:pt idx="689">
                  <c:v>2783.3000489999999</c:v>
                </c:pt>
                <c:pt idx="690">
                  <c:v>2791.5200199999999</c:v>
                </c:pt>
                <c:pt idx="691">
                  <c:v>2810.919922</c:v>
                </c:pt>
                <c:pt idx="692">
                  <c:v>2808.4799800000001</c:v>
                </c:pt>
                <c:pt idx="693">
                  <c:v>2822.4799800000001</c:v>
                </c:pt>
                <c:pt idx="694">
                  <c:v>2832.9399410000001</c:v>
                </c:pt>
                <c:pt idx="695">
                  <c:v>2832.570068</c:v>
                </c:pt>
                <c:pt idx="696">
                  <c:v>2824.2299800000001</c:v>
                </c:pt>
                <c:pt idx="697">
                  <c:v>2854.8798830000001</c:v>
                </c:pt>
                <c:pt idx="698">
                  <c:v>2800.709961</c:v>
                </c:pt>
                <c:pt idx="699">
                  <c:v>2798.360107</c:v>
                </c:pt>
                <c:pt idx="700">
                  <c:v>2818.459961</c:v>
                </c:pt>
                <c:pt idx="701">
                  <c:v>2805.3701169999999</c:v>
                </c:pt>
                <c:pt idx="702">
                  <c:v>2815.4399410000001</c:v>
                </c:pt>
                <c:pt idx="703">
                  <c:v>2834.3999020000001</c:v>
                </c:pt>
                <c:pt idx="704">
                  <c:v>2867.1899410000001</c:v>
                </c:pt>
                <c:pt idx="705">
                  <c:v>2867.23999</c:v>
                </c:pt>
                <c:pt idx="706">
                  <c:v>2873.3999020000001</c:v>
                </c:pt>
                <c:pt idx="707">
                  <c:v>2879.389893</c:v>
                </c:pt>
                <c:pt idx="708">
                  <c:v>2892.73999</c:v>
                </c:pt>
                <c:pt idx="709">
                  <c:v>2895.7700199999999</c:v>
                </c:pt>
                <c:pt idx="710">
                  <c:v>2878.1999510000001</c:v>
                </c:pt>
                <c:pt idx="711">
                  <c:v>2888.209961</c:v>
                </c:pt>
                <c:pt idx="712">
                  <c:v>2888.320068</c:v>
                </c:pt>
                <c:pt idx="713">
                  <c:v>2907.4099120000001</c:v>
                </c:pt>
                <c:pt idx="714">
                  <c:v>2905.580078</c:v>
                </c:pt>
                <c:pt idx="715">
                  <c:v>2907.0600589999999</c:v>
                </c:pt>
                <c:pt idx="716">
                  <c:v>2900.4499510000001</c:v>
                </c:pt>
                <c:pt idx="717">
                  <c:v>2905.030029</c:v>
                </c:pt>
                <c:pt idx="718">
                  <c:v>2907.969971</c:v>
                </c:pt>
                <c:pt idx="719">
                  <c:v>2933.679932</c:v>
                </c:pt>
                <c:pt idx="720">
                  <c:v>2927.25</c:v>
                </c:pt>
                <c:pt idx="721">
                  <c:v>2926.169922</c:v>
                </c:pt>
                <c:pt idx="722">
                  <c:v>2939.8798830000001</c:v>
                </c:pt>
                <c:pt idx="723">
                  <c:v>2943.030029</c:v>
                </c:pt>
                <c:pt idx="724">
                  <c:v>2945.830078</c:v>
                </c:pt>
                <c:pt idx="725">
                  <c:v>2923.7299800000001</c:v>
                </c:pt>
                <c:pt idx="726">
                  <c:v>2917.5200199999999</c:v>
                </c:pt>
                <c:pt idx="727">
                  <c:v>2945.639893</c:v>
                </c:pt>
                <c:pt idx="728">
                  <c:v>2932.469971</c:v>
                </c:pt>
                <c:pt idx="729">
                  <c:v>2884.0500489999999</c:v>
                </c:pt>
                <c:pt idx="730">
                  <c:v>2879.419922</c:v>
                </c:pt>
                <c:pt idx="731">
                  <c:v>2870.719971</c:v>
                </c:pt>
                <c:pt idx="732">
                  <c:v>2881.3999020000001</c:v>
                </c:pt>
                <c:pt idx="733">
                  <c:v>2811.8701169999999</c:v>
                </c:pt>
                <c:pt idx="734">
                  <c:v>2834.4099120000001</c:v>
                </c:pt>
                <c:pt idx="735">
                  <c:v>2850.959961</c:v>
                </c:pt>
                <c:pt idx="736">
                  <c:v>2876.320068</c:v>
                </c:pt>
                <c:pt idx="737">
                  <c:v>2859.530029</c:v>
                </c:pt>
                <c:pt idx="738">
                  <c:v>2840.2299800000001</c:v>
                </c:pt>
                <c:pt idx="739">
                  <c:v>2864.360107</c:v>
                </c:pt>
                <c:pt idx="740">
                  <c:v>2856.2700199999999</c:v>
                </c:pt>
                <c:pt idx="741">
                  <c:v>2822.23999</c:v>
                </c:pt>
                <c:pt idx="742">
                  <c:v>2826.0600589999999</c:v>
                </c:pt>
                <c:pt idx="743">
                  <c:v>2802.389893</c:v>
                </c:pt>
                <c:pt idx="744">
                  <c:v>2783.0200199999999</c:v>
                </c:pt>
                <c:pt idx="745">
                  <c:v>2788.860107</c:v>
                </c:pt>
                <c:pt idx="746">
                  <c:v>2752.0600589999999</c:v>
                </c:pt>
                <c:pt idx="747">
                  <c:v>2744.4499510000001</c:v>
                </c:pt>
                <c:pt idx="748">
                  <c:v>2803.2700199999999</c:v>
                </c:pt>
                <c:pt idx="749">
                  <c:v>2826.1499020000001</c:v>
                </c:pt>
                <c:pt idx="750">
                  <c:v>2843.48999</c:v>
                </c:pt>
                <c:pt idx="751">
                  <c:v>2873.3400879999999</c:v>
                </c:pt>
                <c:pt idx="752">
                  <c:v>2886.7299800000001</c:v>
                </c:pt>
                <c:pt idx="753">
                  <c:v>2885.719971</c:v>
                </c:pt>
                <c:pt idx="754">
                  <c:v>2879.8400879999999</c:v>
                </c:pt>
                <c:pt idx="755">
                  <c:v>2891.639893</c:v>
                </c:pt>
                <c:pt idx="756">
                  <c:v>2886.9799800000001</c:v>
                </c:pt>
                <c:pt idx="757">
                  <c:v>2889.669922</c:v>
                </c:pt>
                <c:pt idx="758">
                  <c:v>2917.75</c:v>
                </c:pt>
                <c:pt idx="759">
                  <c:v>2926.459961</c:v>
                </c:pt>
                <c:pt idx="760">
                  <c:v>2954.179932</c:v>
                </c:pt>
                <c:pt idx="761">
                  <c:v>2950.459961</c:v>
                </c:pt>
                <c:pt idx="762">
                  <c:v>2945.3500979999999</c:v>
                </c:pt>
                <c:pt idx="763">
                  <c:v>2917.3798830000001</c:v>
                </c:pt>
                <c:pt idx="764">
                  <c:v>2913.780029</c:v>
                </c:pt>
                <c:pt idx="765">
                  <c:v>2924.919922</c:v>
                </c:pt>
                <c:pt idx="766">
                  <c:v>2941.76001</c:v>
                </c:pt>
                <c:pt idx="767">
                  <c:v>2964.330078</c:v>
                </c:pt>
                <c:pt idx="768">
                  <c:v>2973.01001</c:v>
                </c:pt>
                <c:pt idx="769">
                  <c:v>2995.820068</c:v>
                </c:pt>
                <c:pt idx="770">
                  <c:v>2990.4099120000001</c:v>
                </c:pt>
                <c:pt idx="771">
                  <c:v>2975.9499510000001</c:v>
                </c:pt>
                <c:pt idx="772">
                  <c:v>2979.6298830000001</c:v>
                </c:pt>
                <c:pt idx="773">
                  <c:v>2993.070068</c:v>
                </c:pt>
                <c:pt idx="774">
                  <c:v>2999.9099120000001</c:v>
                </c:pt>
                <c:pt idx="775">
                  <c:v>3013.7700199999999</c:v>
                </c:pt>
                <c:pt idx="776">
                  <c:v>3014.3000489999999</c:v>
                </c:pt>
                <c:pt idx="777">
                  <c:v>3004.040039</c:v>
                </c:pt>
                <c:pt idx="778">
                  <c:v>2984.419922</c:v>
                </c:pt>
                <c:pt idx="779">
                  <c:v>2995.110107</c:v>
                </c:pt>
                <c:pt idx="780">
                  <c:v>2976.610107</c:v>
                </c:pt>
                <c:pt idx="781">
                  <c:v>2985.030029</c:v>
                </c:pt>
                <c:pt idx="782">
                  <c:v>3005.469971</c:v>
                </c:pt>
                <c:pt idx="783">
                  <c:v>3019.5600589999999</c:v>
                </c:pt>
                <c:pt idx="784">
                  <c:v>3003.669922</c:v>
                </c:pt>
                <c:pt idx="785">
                  <c:v>3025.860107</c:v>
                </c:pt>
                <c:pt idx="786">
                  <c:v>3020.969971</c:v>
                </c:pt>
                <c:pt idx="787">
                  <c:v>3013.179932</c:v>
                </c:pt>
                <c:pt idx="788">
                  <c:v>2980.3798830000001</c:v>
                </c:pt>
                <c:pt idx="789">
                  <c:v>2953.5600589999999</c:v>
                </c:pt>
                <c:pt idx="790">
                  <c:v>2932.0500489999999</c:v>
                </c:pt>
                <c:pt idx="791">
                  <c:v>2844.73999</c:v>
                </c:pt>
                <c:pt idx="792">
                  <c:v>2881.7700199999999</c:v>
                </c:pt>
                <c:pt idx="793">
                  <c:v>2883.9799800000001</c:v>
                </c:pt>
                <c:pt idx="794">
                  <c:v>2938.0900879999999</c:v>
                </c:pt>
                <c:pt idx="795">
                  <c:v>2918.6499020000001</c:v>
                </c:pt>
                <c:pt idx="796">
                  <c:v>2882.6999510000001</c:v>
                </c:pt>
                <c:pt idx="797">
                  <c:v>2926.320068</c:v>
                </c:pt>
                <c:pt idx="798">
                  <c:v>2840.6000979999999</c:v>
                </c:pt>
                <c:pt idx="799">
                  <c:v>2847.6000979999999</c:v>
                </c:pt>
                <c:pt idx="800">
                  <c:v>2888.679932</c:v>
                </c:pt>
                <c:pt idx="801">
                  <c:v>2923.6499020000001</c:v>
                </c:pt>
                <c:pt idx="802">
                  <c:v>2900.51001</c:v>
                </c:pt>
                <c:pt idx="803">
                  <c:v>2924.429932</c:v>
                </c:pt>
                <c:pt idx="804">
                  <c:v>2922.9499510000001</c:v>
                </c:pt>
                <c:pt idx="805">
                  <c:v>2847.110107</c:v>
                </c:pt>
                <c:pt idx="806">
                  <c:v>2878.3798830000001</c:v>
                </c:pt>
                <c:pt idx="807">
                  <c:v>2869.1599120000001</c:v>
                </c:pt>
                <c:pt idx="808">
                  <c:v>2887.9399410000001</c:v>
                </c:pt>
                <c:pt idx="809">
                  <c:v>2924.580078</c:v>
                </c:pt>
                <c:pt idx="810">
                  <c:v>2926.459961</c:v>
                </c:pt>
                <c:pt idx="811">
                  <c:v>2906.2700199999999</c:v>
                </c:pt>
                <c:pt idx="812">
                  <c:v>2937.780029</c:v>
                </c:pt>
                <c:pt idx="813">
                  <c:v>2976</c:v>
                </c:pt>
                <c:pt idx="814">
                  <c:v>2978.709961</c:v>
                </c:pt>
                <c:pt idx="815">
                  <c:v>2978.429932</c:v>
                </c:pt>
                <c:pt idx="816">
                  <c:v>2979.389893</c:v>
                </c:pt>
                <c:pt idx="817">
                  <c:v>3000.929932</c:v>
                </c:pt>
                <c:pt idx="818">
                  <c:v>3009.570068</c:v>
                </c:pt>
                <c:pt idx="819">
                  <c:v>3007.389893</c:v>
                </c:pt>
                <c:pt idx="820">
                  <c:v>2997.959961</c:v>
                </c:pt>
                <c:pt idx="821">
                  <c:v>3005.6999510000001</c:v>
                </c:pt>
                <c:pt idx="822">
                  <c:v>3006.7299800000001</c:v>
                </c:pt>
                <c:pt idx="823">
                  <c:v>3006.790039</c:v>
                </c:pt>
                <c:pt idx="824">
                  <c:v>2992.070068</c:v>
                </c:pt>
                <c:pt idx="825">
                  <c:v>2991.780029</c:v>
                </c:pt>
                <c:pt idx="826">
                  <c:v>2966.6000979999999</c:v>
                </c:pt>
                <c:pt idx="827">
                  <c:v>2984.8701169999999</c:v>
                </c:pt>
                <c:pt idx="828">
                  <c:v>2977.6201169999999</c:v>
                </c:pt>
                <c:pt idx="829">
                  <c:v>2961.790039</c:v>
                </c:pt>
                <c:pt idx="830">
                  <c:v>2976.73999</c:v>
                </c:pt>
                <c:pt idx="831">
                  <c:v>2940.25</c:v>
                </c:pt>
                <c:pt idx="832">
                  <c:v>2887.610107</c:v>
                </c:pt>
                <c:pt idx="833">
                  <c:v>2910.6298830000001</c:v>
                </c:pt>
                <c:pt idx="834">
                  <c:v>2952.01001</c:v>
                </c:pt>
                <c:pt idx="835">
                  <c:v>2938.790039</c:v>
                </c:pt>
                <c:pt idx="836">
                  <c:v>2893.0600589999999</c:v>
                </c:pt>
                <c:pt idx="837">
                  <c:v>2919.3999020000001</c:v>
                </c:pt>
                <c:pt idx="838">
                  <c:v>2938.1298830000001</c:v>
                </c:pt>
                <c:pt idx="839">
                  <c:v>2970.2700199999999</c:v>
                </c:pt>
                <c:pt idx="840">
                  <c:v>2966.1499020000001</c:v>
                </c:pt>
                <c:pt idx="841">
                  <c:v>2995.679932</c:v>
                </c:pt>
                <c:pt idx="842">
                  <c:v>2989.6899410000001</c:v>
                </c:pt>
                <c:pt idx="843">
                  <c:v>2997.9499510000001</c:v>
                </c:pt>
                <c:pt idx="844">
                  <c:v>2986.1999510000001</c:v>
                </c:pt>
                <c:pt idx="845">
                  <c:v>3006.719971</c:v>
                </c:pt>
                <c:pt idx="846">
                  <c:v>2995.98999</c:v>
                </c:pt>
                <c:pt idx="847">
                  <c:v>3004.5200199999999</c:v>
                </c:pt>
                <c:pt idx="848">
                  <c:v>3010.290039</c:v>
                </c:pt>
                <c:pt idx="849">
                  <c:v>3022.5500489999999</c:v>
                </c:pt>
                <c:pt idx="850">
                  <c:v>3039.419922</c:v>
                </c:pt>
                <c:pt idx="851">
                  <c:v>3036.889893</c:v>
                </c:pt>
                <c:pt idx="852">
                  <c:v>3046.7700199999999</c:v>
                </c:pt>
                <c:pt idx="853">
                  <c:v>3037.5600589999999</c:v>
                </c:pt>
                <c:pt idx="854">
                  <c:v>3066.9099120000001</c:v>
                </c:pt>
                <c:pt idx="855">
                  <c:v>3078.2700199999999</c:v>
                </c:pt>
                <c:pt idx="856">
                  <c:v>3074.6201169999999</c:v>
                </c:pt>
                <c:pt idx="857">
                  <c:v>3076.780029</c:v>
                </c:pt>
                <c:pt idx="858">
                  <c:v>3085.179932</c:v>
                </c:pt>
                <c:pt idx="859">
                  <c:v>3093.080078</c:v>
                </c:pt>
                <c:pt idx="860">
                  <c:v>3087.01001</c:v>
                </c:pt>
                <c:pt idx="861">
                  <c:v>3091.8400879999999</c:v>
                </c:pt>
                <c:pt idx="862">
                  <c:v>3094.040039</c:v>
                </c:pt>
                <c:pt idx="863">
                  <c:v>3096.6298830000001</c:v>
                </c:pt>
                <c:pt idx="864">
                  <c:v>3120.459961</c:v>
                </c:pt>
                <c:pt idx="865">
                  <c:v>3122.030029</c:v>
                </c:pt>
                <c:pt idx="866">
                  <c:v>3120.179932</c:v>
                </c:pt>
                <c:pt idx="867">
                  <c:v>3108.459961</c:v>
                </c:pt>
                <c:pt idx="868">
                  <c:v>3103.540039</c:v>
                </c:pt>
                <c:pt idx="869">
                  <c:v>3110.290039</c:v>
                </c:pt>
                <c:pt idx="870">
                  <c:v>3133.639893</c:v>
                </c:pt>
                <c:pt idx="871">
                  <c:v>3140.5200199999999</c:v>
                </c:pt>
                <c:pt idx="872">
                  <c:v>3153.6298830000001</c:v>
                </c:pt>
                <c:pt idx="873">
                  <c:v>3140.9799800000001</c:v>
                </c:pt>
                <c:pt idx="874">
                  <c:v>3113.8701169999999</c:v>
                </c:pt>
                <c:pt idx="875">
                  <c:v>3093.1999510000001</c:v>
                </c:pt>
                <c:pt idx="876">
                  <c:v>3112.76001</c:v>
                </c:pt>
                <c:pt idx="877">
                  <c:v>3117.429932</c:v>
                </c:pt>
                <c:pt idx="878">
                  <c:v>3145.9099120000001</c:v>
                </c:pt>
                <c:pt idx="879">
                  <c:v>3135.959961</c:v>
                </c:pt>
                <c:pt idx="880">
                  <c:v>3132.5200199999999</c:v>
                </c:pt>
                <c:pt idx="881">
                  <c:v>3141.6298830000001</c:v>
                </c:pt>
                <c:pt idx="882">
                  <c:v>3168.570068</c:v>
                </c:pt>
                <c:pt idx="883">
                  <c:v>3168.8000489999999</c:v>
                </c:pt>
                <c:pt idx="884">
                  <c:v>3191.4499510000001</c:v>
                </c:pt>
                <c:pt idx="885">
                  <c:v>3192.5200199999999</c:v>
                </c:pt>
                <c:pt idx="886">
                  <c:v>3191.139893</c:v>
                </c:pt>
                <c:pt idx="887">
                  <c:v>3205.3701169999999</c:v>
                </c:pt>
                <c:pt idx="888">
                  <c:v>3221.219971</c:v>
                </c:pt>
                <c:pt idx="889">
                  <c:v>3224.01001</c:v>
                </c:pt>
                <c:pt idx="890">
                  <c:v>3223.3798830000001</c:v>
                </c:pt>
                <c:pt idx="891">
                  <c:v>3239.9099120000001</c:v>
                </c:pt>
                <c:pt idx="892">
                  <c:v>3240.0200199999999</c:v>
                </c:pt>
                <c:pt idx="893">
                  <c:v>3221.290039</c:v>
                </c:pt>
                <c:pt idx="894">
                  <c:v>3230.780029</c:v>
                </c:pt>
                <c:pt idx="895">
                  <c:v>3257.8500979999999</c:v>
                </c:pt>
                <c:pt idx="896">
                  <c:v>3234.8500979999999</c:v>
                </c:pt>
                <c:pt idx="897">
                  <c:v>3246.280029</c:v>
                </c:pt>
                <c:pt idx="898">
                  <c:v>3237.179932</c:v>
                </c:pt>
                <c:pt idx="899">
                  <c:v>3253.0500489999999</c:v>
                </c:pt>
                <c:pt idx="900">
                  <c:v>3274.6999510000001</c:v>
                </c:pt>
                <c:pt idx="901">
                  <c:v>3265.3500979999999</c:v>
                </c:pt>
                <c:pt idx="902">
                  <c:v>3288.1298830000001</c:v>
                </c:pt>
                <c:pt idx="903">
                  <c:v>3283.1499020000001</c:v>
                </c:pt>
                <c:pt idx="904">
                  <c:v>3289.290039</c:v>
                </c:pt>
                <c:pt idx="905">
                  <c:v>3316.8100589999999</c:v>
                </c:pt>
                <c:pt idx="906">
                  <c:v>3329.6201169999999</c:v>
                </c:pt>
                <c:pt idx="907">
                  <c:v>3320.790039</c:v>
                </c:pt>
                <c:pt idx="908">
                  <c:v>3321.75</c:v>
                </c:pt>
                <c:pt idx="909">
                  <c:v>3325.540039</c:v>
                </c:pt>
                <c:pt idx="910">
                  <c:v>3295.469971</c:v>
                </c:pt>
                <c:pt idx="911">
                  <c:v>3243.6298830000001</c:v>
                </c:pt>
                <c:pt idx="912">
                  <c:v>3276.23999</c:v>
                </c:pt>
                <c:pt idx="913">
                  <c:v>3273.3999020000001</c:v>
                </c:pt>
                <c:pt idx="914">
                  <c:v>3283.6599120000001</c:v>
                </c:pt>
                <c:pt idx="915">
                  <c:v>3225.5200199999999</c:v>
                </c:pt>
                <c:pt idx="916">
                  <c:v>3248.919922</c:v>
                </c:pt>
                <c:pt idx="917">
                  <c:v>3297.5900879999999</c:v>
                </c:pt>
                <c:pt idx="918">
                  <c:v>3334.6899410000001</c:v>
                </c:pt>
                <c:pt idx="919">
                  <c:v>3345.780029</c:v>
                </c:pt>
                <c:pt idx="920">
                  <c:v>3327.709961</c:v>
                </c:pt>
                <c:pt idx="921">
                  <c:v>3352.0900879999999</c:v>
                </c:pt>
                <c:pt idx="922">
                  <c:v>3357.75</c:v>
                </c:pt>
                <c:pt idx="923">
                  <c:v>3379.4499510000001</c:v>
                </c:pt>
                <c:pt idx="924">
                  <c:v>3373.9399410000001</c:v>
                </c:pt>
                <c:pt idx="925">
                  <c:v>3380.1599120000001</c:v>
                </c:pt>
                <c:pt idx="926">
                  <c:v>3370.290039</c:v>
                </c:pt>
                <c:pt idx="927">
                  <c:v>3386.1499020000001</c:v>
                </c:pt>
                <c:pt idx="928">
                  <c:v>3373.2299800000001</c:v>
                </c:pt>
                <c:pt idx="929">
                  <c:v>3337.75</c:v>
                </c:pt>
                <c:pt idx="930">
                  <c:v>3225.889893</c:v>
                </c:pt>
                <c:pt idx="931">
                  <c:v>3128.209961</c:v>
                </c:pt>
                <c:pt idx="932">
                  <c:v>3116.389893</c:v>
                </c:pt>
                <c:pt idx="933">
                  <c:v>2978.76001</c:v>
                </c:pt>
                <c:pt idx="934">
                  <c:v>2954.219971</c:v>
                </c:pt>
                <c:pt idx="935">
                  <c:v>3090.2299800000001</c:v>
                </c:pt>
                <c:pt idx="936">
                  <c:v>3003.3701169999999</c:v>
                </c:pt>
                <c:pt idx="937">
                  <c:v>3130.1201169999999</c:v>
                </c:pt>
                <c:pt idx="938">
                  <c:v>3023.9399410000001</c:v>
                </c:pt>
                <c:pt idx="939">
                  <c:v>2972.3701169999999</c:v>
                </c:pt>
                <c:pt idx="940">
                  <c:v>2746.5600589999999</c:v>
                </c:pt>
                <c:pt idx="941">
                  <c:v>2882.2299800000001</c:v>
                </c:pt>
                <c:pt idx="942">
                  <c:v>2741.3798830000001</c:v>
                </c:pt>
                <c:pt idx="943">
                  <c:v>2480.639893</c:v>
                </c:pt>
                <c:pt idx="944">
                  <c:v>2711.0200199999999</c:v>
                </c:pt>
                <c:pt idx="945">
                  <c:v>2386.1298830000001</c:v>
                </c:pt>
                <c:pt idx="946">
                  <c:v>2529.1899410000001</c:v>
                </c:pt>
                <c:pt idx="947">
                  <c:v>2398.1000979999999</c:v>
                </c:pt>
                <c:pt idx="948">
                  <c:v>2409.389893</c:v>
                </c:pt>
                <c:pt idx="949">
                  <c:v>2304.919922</c:v>
                </c:pt>
                <c:pt idx="950">
                  <c:v>2237.3999020000001</c:v>
                </c:pt>
                <c:pt idx="951">
                  <c:v>2447.330078</c:v>
                </c:pt>
                <c:pt idx="952">
                  <c:v>2475.5600589999999</c:v>
                </c:pt>
                <c:pt idx="953">
                  <c:v>2630.070068</c:v>
                </c:pt>
                <c:pt idx="954">
                  <c:v>2541.469971</c:v>
                </c:pt>
                <c:pt idx="955">
                  <c:v>2626.6499020000001</c:v>
                </c:pt>
                <c:pt idx="956">
                  <c:v>2584.5900879999999</c:v>
                </c:pt>
                <c:pt idx="957">
                  <c:v>2470.5</c:v>
                </c:pt>
                <c:pt idx="958">
                  <c:v>2526.8999020000001</c:v>
                </c:pt>
                <c:pt idx="959">
                  <c:v>2488.6499020000001</c:v>
                </c:pt>
                <c:pt idx="960">
                  <c:v>2663.679932</c:v>
                </c:pt>
                <c:pt idx="961">
                  <c:v>2659.4099120000001</c:v>
                </c:pt>
                <c:pt idx="962">
                  <c:v>2749.9799800000001</c:v>
                </c:pt>
                <c:pt idx="963">
                  <c:v>2789.820068</c:v>
                </c:pt>
                <c:pt idx="964">
                  <c:v>2761.6298830000001</c:v>
                </c:pt>
                <c:pt idx="965">
                  <c:v>2846.0600589999999</c:v>
                </c:pt>
                <c:pt idx="966">
                  <c:v>2783.360107</c:v>
                </c:pt>
                <c:pt idx="967">
                  <c:v>2799.5500489999999</c:v>
                </c:pt>
                <c:pt idx="968">
                  <c:v>2874.5600589999999</c:v>
                </c:pt>
                <c:pt idx="969">
                  <c:v>2823.1599120000001</c:v>
                </c:pt>
                <c:pt idx="970">
                  <c:v>2736.5600589999999</c:v>
                </c:pt>
                <c:pt idx="971">
                  <c:v>2799.3100589999999</c:v>
                </c:pt>
                <c:pt idx="972">
                  <c:v>2797.8000489999999</c:v>
                </c:pt>
                <c:pt idx="973">
                  <c:v>2836.73999</c:v>
                </c:pt>
                <c:pt idx="974">
                  <c:v>2878.4799800000001</c:v>
                </c:pt>
                <c:pt idx="975">
                  <c:v>2863.389893</c:v>
                </c:pt>
                <c:pt idx="976">
                  <c:v>2939.51001</c:v>
                </c:pt>
                <c:pt idx="977">
                  <c:v>2912.429932</c:v>
                </c:pt>
                <c:pt idx="978">
                  <c:v>2830.709961</c:v>
                </c:pt>
                <c:pt idx="979">
                  <c:v>2842.73999</c:v>
                </c:pt>
                <c:pt idx="980">
                  <c:v>2868.4399410000001</c:v>
                </c:pt>
                <c:pt idx="981">
                  <c:v>2848.419922</c:v>
                </c:pt>
                <c:pt idx="982">
                  <c:v>2881.1899410000001</c:v>
                </c:pt>
                <c:pt idx="983">
                  <c:v>2929.8000489999999</c:v>
                </c:pt>
                <c:pt idx="984">
                  <c:v>2930.1899410000001</c:v>
                </c:pt>
                <c:pt idx="985">
                  <c:v>2870.1201169999999</c:v>
                </c:pt>
                <c:pt idx="986">
                  <c:v>2820</c:v>
                </c:pt>
                <c:pt idx="987">
                  <c:v>2852.5</c:v>
                </c:pt>
                <c:pt idx="988">
                  <c:v>2863.6999510000001</c:v>
                </c:pt>
                <c:pt idx="989">
                  <c:v>2953.9099120000001</c:v>
                </c:pt>
                <c:pt idx="990">
                  <c:v>2922.9399410000001</c:v>
                </c:pt>
                <c:pt idx="991">
                  <c:v>2971.610107</c:v>
                </c:pt>
                <c:pt idx="992">
                  <c:v>2948.51001</c:v>
                </c:pt>
                <c:pt idx="993">
                  <c:v>2955.4499510000001</c:v>
                </c:pt>
                <c:pt idx="994">
                  <c:v>2991.7700199999999</c:v>
                </c:pt>
                <c:pt idx="995">
                  <c:v>3036.1298830000001</c:v>
                </c:pt>
                <c:pt idx="996">
                  <c:v>3029.7299800000001</c:v>
                </c:pt>
                <c:pt idx="997">
                  <c:v>3044.3100589999999</c:v>
                </c:pt>
                <c:pt idx="998">
                  <c:v>3055.7299800000001</c:v>
                </c:pt>
                <c:pt idx="999">
                  <c:v>3080.820068</c:v>
                </c:pt>
                <c:pt idx="1000">
                  <c:v>3122.8701169999999</c:v>
                </c:pt>
                <c:pt idx="1001">
                  <c:v>3112.3500979999999</c:v>
                </c:pt>
                <c:pt idx="1002">
                  <c:v>3193.929932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22-4CD8-8749-96C81E1C8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003808"/>
        <c:axId val="1948383232"/>
      </c:lineChart>
      <c:catAx>
        <c:axId val="1916003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383232"/>
        <c:crosses val="autoZero"/>
        <c:auto val="1"/>
        <c:lblAlgn val="ctr"/>
        <c:lblOffset val="100"/>
        <c:noMultiLvlLbl val="0"/>
      </c:catAx>
      <c:valAx>
        <c:axId val="194838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00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'Yearly calculated'!$E$6:$E$18</c:f>
              <c:numCache>
                <c:formatCode>_(* #,##0.00_);_(* \(#,##0.00\);_(* "-"??_);_(@_)</c:formatCode>
                <c:ptCount val="13"/>
                <c:pt idx="0">
                  <c:v>8974.4599999999991</c:v>
                </c:pt>
                <c:pt idx="1">
                  <c:v>8672.08</c:v>
                </c:pt>
                <c:pt idx="2">
                  <c:v>6682.37</c:v>
                </c:pt>
                <c:pt idx="3">
                  <c:v>3989.6</c:v>
                </c:pt>
                <c:pt idx="4">
                  <c:v>3460.18</c:v>
                </c:pt>
                <c:pt idx="5">
                  <c:v>5281.59</c:v>
                </c:pt>
                <c:pt idx="6">
                  <c:v>5143.8500000000004</c:v>
                </c:pt>
                <c:pt idx="7">
                  <c:v>7504.69</c:v>
                </c:pt>
                <c:pt idx="8">
                  <c:v>10232.629999999999</c:v>
                </c:pt>
                <c:pt idx="9">
                  <c:v>7089.66</c:v>
                </c:pt>
                <c:pt idx="10">
                  <c:v>8492.15</c:v>
                </c:pt>
                <c:pt idx="11">
                  <c:v>8692.91</c:v>
                </c:pt>
                <c:pt idx="12">
                  <c:v>7870.71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4B-4F76-9084-D7B4FB165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3137104"/>
        <c:axId val="413136776"/>
      </c:lineChart>
      <c:catAx>
        <c:axId val="413137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136776"/>
        <c:crosses val="autoZero"/>
        <c:auto val="1"/>
        <c:lblAlgn val="ctr"/>
        <c:lblOffset val="100"/>
        <c:noMultiLvlLbl val="0"/>
      </c:catAx>
      <c:valAx>
        <c:axId val="41313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1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'Yearly calculated'!$E$33:$E$43</c:f>
              <c:numCache>
                <c:formatCode>_-* #,##0_-;\-* #,##0_-;_-* "-"??_-;_-@_-</c:formatCode>
                <c:ptCount val="11"/>
                <c:pt idx="0">
                  <c:v>1100000</c:v>
                </c:pt>
                <c:pt idx="1">
                  <c:v>1656737.0558649101</c:v>
                </c:pt>
                <c:pt idx="2">
                  <c:v>2436888.0153305205</c:v>
                </c:pt>
                <c:pt idx="3">
                  <c:v>4719645.6175370999</c:v>
                </c:pt>
                <c:pt idx="4">
                  <c:v>5596560.7155739488</c:v>
                </c:pt>
                <c:pt idx="5">
                  <c:v>9165178.4629335329</c:v>
                </c:pt>
                <c:pt idx="6">
                  <c:v>13496702.741241485</c:v>
                </c:pt>
                <c:pt idx="7">
                  <c:v>10351167.154140247</c:v>
                </c:pt>
                <c:pt idx="8">
                  <c:v>13398854.690920593</c:v>
                </c:pt>
                <c:pt idx="9">
                  <c:v>14715612.41043205</c:v>
                </c:pt>
                <c:pt idx="10">
                  <c:v>14323768.192114221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F9-4A77-A87D-1023766A1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0789224"/>
        <c:axId val="540790208"/>
      </c:lineChart>
      <c:catAx>
        <c:axId val="540789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90208"/>
        <c:crosses val="autoZero"/>
        <c:auto val="1"/>
        <c:lblAlgn val="ctr"/>
        <c:lblOffset val="100"/>
        <c:noMultiLvlLbl val="0"/>
      </c:catAx>
      <c:valAx>
        <c:axId val="54079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89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'Calc metrics test'!$I$2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'Calc metrics test'!$I$3:$I$1065</c:f>
              <c:numCache>
                <c:formatCode>General</c:formatCode>
                <c:ptCount val="1063"/>
                <c:pt idx="0">
                  <c:v>100</c:v>
                </c:pt>
                <c:pt idx="1">
                  <c:v>100.15629610490562</c:v>
                </c:pt>
                <c:pt idx="2">
                  <c:v>100.32144398375061</c:v>
                </c:pt>
                <c:pt idx="3">
                  <c:v>101.35112825608932</c:v>
                </c:pt>
                <c:pt idx="4">
                  <c:v>101.01256144954971</c:v>
                </c:pt>
                <c:pt idx="5">
                  <c:v>100.72597518512345</c:v>
                </c:pt>
                <c:pt idx="6">
                  <c:v>100.34675692779112</c:v>
                </c:pt>
                <c:pt idx="7">
                  <c:v>99.553183478423151</c:v>
                </c:pt>
                <c:pt idx="8">
                  <c:v>98.36288343054639</c:v>
                </c:pt>
                <c:pt idx="9">
                  <c:v>97.258335761980589</c:v>
                </c:pt>
                <c:pt idx="10">
                  <c:v>96.033813748659668</c:v>
                </c:pt>
                <c:pt idx="11">
                  <c:v>96.446357792335888</c:v>
                </c:pt>
                <c:pt idx="12">
                  <c:v>94.075265905255648</c:v>
                </c:pt>
                <c:pt idx="13">
                  <c:v>95.354629409183303</c:v>
                </c:pt>
                <c:pt idx="14">
                  <c:v>94.113788350556277</c:v>
                </c:pt>
                <c:pt idx="15">
                  <c:v>95.003997126525192</c:v>
                </c:pt>
                <c:pt idx="16">
                  <c:v>94.614291120612236</c:v>
                </c:pt>
                <c:pt idx="17">
                  <c:v>94.861811231037606</c:v>
                </c:pt>
                <c:pt idx="18">
                  <c:v>94.641257129409624</c:v>
                </c:pt>
                <c:pt idx="19">
                  <c:v>93.745792903083824</c:v>
                </c:pt>
                <c:pt idx="20">
                  <c:v>93.570460234140739</c:v>
                </c:pt>
                <c:pt idx="21">
                  <c:v>92.350306575461531</c:v>
                </c:pt>
                <c:pt idx="22">
                  <c:v>90.577123193659531</c:v>
                </c:pt>
                <c:pt idx="23">
                  <c:v>89.326822465405755</c:v>
                </c:pt>
                <c:pt idx="24">
                  <c:v>88.903483107983945</c:v>
                </c:pt>
                <c:pt idx="25">
                  <c:v>88.183373225247152</c:v>
                </c:pt>
                <c:pt idx="26">
                  <c:v>88.295580345288187</c:v>
                </c:pt>
                <c:pt idx="27">
                  <c:v>87.400017279369052</c:v>
                </c:pt>
                <c:pt idx="28">
                  <c:v>87.547823863133615</c:v>
                </c:pt>
                <c:pt idx="29">
                  <c:v>87.890517407030302</c:v>
                </c:pt>
                <c:pt idx="30">
                  <c:v>87.593673669671091</c:v>
                </c:pt>
                <c:pt idx="31">
                  <c:v>87.640942309839517</c:v>
                </c:pt>
                <c:pt idx="32">
                  <c:v>87.7619218623893</c:v>
                </c:pt>
                <c:pt idx="33">
                  <c:v>86.729765710225408</c:v>
                </c:pt>
                <c:pt idx="34">
                  <c:v>86.573551716469723</c:v>
                </c:pt>
                <c:pt idx="35">
                  <c:v>86.358404473975696</c:v>
                </c:pt>
                <c:pt idx="36">
                  <c:v>86.197769503778019</c:v>
                </c:pt>
                <c:pt idx="37">
                  <c:v>86.842765323595486</c:v>
                </c:pt>
                <c:pt idx="38">
                  <c:v>87.051383438936767</c:v>
                </c:pt>
                <c:pt idx="39">
                  <c:v>87.529554604675312</c:v>
                </c:pt>
                <c:pt idx="40">
                  <c:v>86.586433084575916</c:v>
                </c:pt>
                <c:pt idx="41">
                  <c:v>86.895564156058441</c:v>
                </c:pt>
                <c:pt idx="42">
                  <c:v>85.50167894842204</c:v>
                </c:pt>
                <c:pt idx="43">
                  <c:v>83.993558154650586</c:v>
                </c:pt>
                <c:pt idx="44">
                  <c:v>83.017064841086864</c:v>
                </c:pt>
                <c:pt idx="45">
                  <c:v>81.791290824396526</c:v>
                </c:pt>
                <c:pt idx="46">
                  <c:v>81.470622743374577</c:v>
                </c:pt>
                <c:pt idx="47">
                  <c:v>80.23887379916583</c:v>
                </c:pt>
                <c:pt idx="48">
                  <c:v>79.920882925656798</c:v>
                </c:pt>
                <c:pt idx="49">
                  <c:v>80.509664334372133</c:v>
                </c:pt>
                <c:pt idx="50">
                  <c:v>80.396000237258477</c:v>
                </c:pt>
                <c:pt idx="51">
                  <c:v>80.821497169903665</c:v>
                </c:pt>
                <c:pt idx="52">
                  <c:v>81.771639289662616</c:v>
                </c:pt>
                <c:pt idx="53">
                  <c:v>82.666238766629021</c:v>
                </c:pt>
                <c:pt idx="54">
                  <c:v>82.665940928800921</c:v>
                </c:pt>
                <c:pt idx="55">
                  <c:v>82.776441670950433</c:v>
                </c:pt>
                <c:pt idx="56">
                  <c:v>83.154750160300267</c:v>
                </c:pt>
                <c:pt idx="57">
                  <c:v>83.039320170884693</c:v>
                </c:pt>
                <c:pt idx="58">
                  <c:v>83.886694939904643</c:v>
                </c:pt>
                <c:pt idx="59">
                  <c:v>83.143133902809339</c:v>
                </c:pt>
                <c:pt idx="60">
                  <c:v>83.566842639347769</c:v>
                </c:pt>
                <c:pt idx="61">
                  <c:v>83.959281027822342</c:v>
                </c:pt>
                <c:pt idx="62">
                  <c:v>84.992612717367237</c:v>
                </c:pt>
                <c:pt idx="63">
                  <c:v>84.771221340136734</c:v>
                </c:pt>
                <c:pt idx="64">
                  <c:v>85.466038062660871</c:v>
                </c:pt>
                <c:pt idx="65">
                  <c:v>86.211882588680297</c:v>
                </c:pt>
                <c:pt idx="66">
                  <c:v>86.491575937056155</c:v>
                </c:pt>
                <c:pt idx="67">
                  <c:v>88.365405664595983</c:v>
                </c:pt>
                <c:pt idx="68">
                  <c:v>88.643549545546449</c:v>
                </c:pt>
                <c:pt idx="69">
                  <c:v>87.724108833037448</c:v>
                </c:pt>
                <c:pt idx="70">
                  <c:v>86.95958945405927</c:v>
                </c:pt>
                <c:pt idx="71">
                  <c:v>87.488717683634221</c:v>
                </c:pt>
                <c:pt idx="72">
                  <c:v>89.137754199647617</c:v>
                </c:pt>
                <c:pt idx="73">
                  <c:v>89.144895247269631</c:v>
                </c:pt>
                <c:pt idx="74">
                  <c:v>88.213184912019756</c:v>
                </c:pt>
                <c:pt idx="75">
                  <c:v>87.154925791021668</c:v>
                </c:pt>
                <c:pt idx="76">
                  <c:v>87.159206427912096</c:v>
                </c:pt>
                <c:pt idx="77">
                  <c:v>87.26295821800683</c:v>
                </c:pt>
                <c:pt idx="78">
                  <c:v>86.182091690021736</c:v>
                </c:pt>
                <c:pt idx="79">
                  <c:v>85.022672140493768</c:v>
                </c:pt>
                <c:pt idx="80">
                  <c:v>84.640415815092339</c:v>
                </c:pt>
                <c:pt idx="81">
                  <c:v>84.593675070250953</c:v>
                </c:pt>
                <c:pt idx="82">
                  <c:v>85.016969644770001</c:v>
                </c:pt>
                <c:pt idx="83">
                  <c:v>84.845923043966863</c:v>
                </c:pt>
                <c:pt idx="84">
                  <c:v>85.36269691015255</c:v>
                </c:pt>
                <c:pt idx="85">
                  <c:v>84.75312302991091</c:v>
                </c:pt>
                <c:pt idx="86">
                  <c:v>85.66376445582776</c:v>
                </c:pt>
                <c:pt idx="87">
                  <c:v>86.640968301780632</c:v>
                </c:pt>
                <c:pt idx="88">
                  <c:v>86.366503315998756</c:v>
                </c:pt>
                <c:pt idx="89">
                  <c:v>86.55315599591583</c:v>
                </c:pt>
                <c:pt idx="90">
                  <c:v>88.73322269550917</c:v>
                </c:pt>
                <c:pt idx="91">
                  <c:v>88.310976516386916</c:v>
                </c:pt>
                <c:pt idx="92">
                  <c:v>88.775404523890671</c:v>
                </c:pt>
                <c:pt idx="93">
                  <c:v>87.991259180206143</c:v>
                </c:pt>
                <c:pt idx="94">
                  <c:v>89.745037677951771</c:v>
                </c:pt>
                <c:pt idx="95">
                  <c:v>91.177768045512906</c:v>
                </c:pt>
                <c:pt idx="96">
                  <c:v>91.927350469499345</c:v>
                </c:pt>
                <c:pt idx="97">
                  <c:v>92.103477874596194</c:v>
                </c:pt>
                <c:pt idx="98">
                  <c:v>92.690499461121092</c:v>
                </c:pt>
                <c:pt idx="99">
                  <c:v>92.816450287398212</c:v>
                </c:pt>
                <c:pt idx="100">
                  <c:v>94.414515719874473</c:v>
                </c:pt>
                <c:pt idx="101">
                  <c:v>95.062070202456965</c:v>
                </c:pt>
                <c:pt idx="102">
                  <c:v>96.476370763907809</c:v>
                </c:pt>
                <c:pt idx="103">
                  <c:v>96.57085431590906</c:v>
                </c:pt>
                <c:pt idx="104">
                  <c:v>95.804780811871709</c:v>
                </c:pt>
                <c:pt idx="105">
                  <c:v>95.347666691956434</c:v>
                </c:pt>
                <c:pt idx="106">
                  <c:v>96.331604004228765</c:v>
                </c:pt>
                <c:pt idx="107">
                  <c:v>96.884004645428519</c:v>
                </c:pt>
                <c:pt idx="108">
                  <c:v>97.804637272748337</c:v>
                </c:pt>
                <c:pt idx="109">
                  <c:v>96.533248982357122</c:v>
                </c:pt>
                <c:pt idx="110">
                  <c:v>98.114193024945891</c:v>
                </c:pt>
                <c:pt idx="111">
                  <c:v>97.125561869946054</c:v>
                </c:pt>
                <c:pt idx="112">
                  <c:v>98.406348716904475</c:v>
                </c:pt>
                <c:pt idx="113">
                  <c:v>97.933382843408353</c:v>
                </c:pt>
                <c:pt idx="114">
                  <c:v>97.622669426452973</c:v>
                </c:pt>
                <c:pt idx="115">
                  <c:v>98.756717305773506</c:v>
                </c:pt>
                <c:pt idx="116">
                  <c:v>98.904240523282283</c:v>
                </c:pt>
                <c:pt idx="117">
                  <c:v>98.261278164166427</c:v>
                </c:pt>
                <c:pt idx="118">
                  <c:v>100.30879934460802</c:v>
                </c:pt>
                <c:pt idx="119">
                  <c:v>101.63448882740032</c:v>
                </c:pt>
                <c:pt idx="120">
                  <c:v>101.92362594610888</c:v>
                </c:pt>
                <c:pt idx="121">
                  <c:v>102.56251303191546</c:v>
                </c:pt>
                <c:pt idx="122">
                  <c:v>104.40994989525807</c:v>
                </c:pt>
                <c:pt idx="123">
                  <c:v>105.5261395932219</c:v>
                </c:pt>
                <c:pt idx="124">
                  <c:v>106.95351332586871</c:v>
                </c:pt>
                <c:pt idx="125">
                  <c:v>105.93916428043813</c:v>
                </c:pt>
                <c:pt idx="126">
                  <c:v>105.77066487718047</c:v>
                </c:pt>
                <c:pt idx="127">
                  <c:v>105.98345187270375</c:v>
                </c:pt>
                <c:pt idx="128">
                  <c:v>105.88412287411442</c:v>
                </c:pt>
                <c:pt idx="129">
                  <c:v>106.64435832449504</c:v>
                </c:pt>
                <c:pt idx="130">
                  <c:v>104.93037732060461</c:v>
                </c:pt>
                <c:pt idx="131">
                  <c:v>106.21210502580968</c:v>
                </c:pt>
                <c:pt idx="132">
                  <c:v>105.32249600426393</c:v>
                </c:pt>
                <c:pt idx="133">
                  <c:v>107.05072630649231</c:v>
                </c:pt>
                <c:pt idx="134">
                  <c:v>107.17465797105169</c:v>
                </c:pt>
                <c:pt idx="135">
                  <c:v>108.1273105902048</c:v>
                </c:pt>
                <c:pt idx="136">
                  <c:v>110.66606308060463</c:v>
                </c:pt>
                <c:pt idx="137">
                  <c:v>110.21742557213805</c:v>
                </c:pt>
                <c:pt idx="138">
                  <c:v>110.33899204921839</c:v>
                </c:pt>
                <c:pt idx="139">
                  <c:v>110.07907302854548</c:v>
                </c:pt>
                <c:pt idx="140">
                  <c:v>110.91681549223149</c:v>
                </c:pt>
                <c:pt idx="141">
                  <c:v>110.48450980872838</c:v>
                </c:pt>
                <c:pt idx="142">
                  <c:v>111.15120474186681</c:v>
                </c:pt>
                <c:pt idx="143">
                  <c:v>112.05919209226238</c:v>
                </c:pt>
                <c:pt idx="144">
                  <c:v>112.42897795740177</c:v>
                </c:pt>
                <c:pt idx="145">
                  <c:v>114.06871243356925</c:v>
                </c:pt>
                <c:pt idx="146">
                  <c:v>115.58338294978637</c:v>
                </c:pt>
                <c:pt idx="147">
                  <c:v>114.9897359128874</c:v>
                </c:pt>
                <c:pt idx="148">
                  <c:v>116.87753800909695</c:v>
                </c:pt>
                <c:pt idx="149">
                  <c:v>118.06140765073248</c:v>
                </c:pt>
                <c:pt idx="150">
                  <c:v>118.43219830144544</c:v>
                </c:pt>
                <c:pt idx="151">
                  <c:v>120.0721842249489</c:v>
                </c:pt>
                <c:pt idx="152">
                  <c:v>119.0959480619492</c:v>
                </c:pt>
                <c:pt idx="153">
                  <c:v>119.84786343043554</c:v>
                </c:pt>
                <c:pt idx="154">
                  <c:v>119.19920035627945</c:v>
                </c:pt>
                <c:pt idx="155">
                  <c:v>119.36949701120864</c:v>
                </c:pt>
                <c:pt idx="156">
                  <c:v>118.44105861731569</c:v>
                </c:pt>
                <c:pt idx="157">
                  <c:v>117.95531020160688</c:v>
                </c:pt>
                <c:pt idx="158">
                  <c:v>119.12915737493283</c:v>
                </c:pt>
                <c:pt idx="159">
                  <c:v>119.46098038513584</c:v>
                </c:pt>
                <c:pt idx="160">
                  <c:v>119.10297745059627</c:v>
                </c:pt>
                <c:pt idx="161">
                  <c:v>119.58979153644594</c:v>
                </c:pt>
                <c:pt idx="162">
                  <c:v>119.12785427975724</c:v>
                </c:pt>
                <c:pt idx="163">
                  <c:v>118.52533231998233</c:v>
                </c:pt>
                <c:pt idx="164">
                  <c:v>116.68737214348901</c:v>
                </c:pt>
                <c:pt idx="165">
                  <c:v>114.79817940679972</c:v>
                </c:pt>
                <c:pt idx="166">
                  <c:v>113.70658572944181</c:v>
                </c:pt>
                <c:pt idx="167">
                  <c:v>114.82535533981725</c:v>
                </c:pt>
                <c:pt idx="168">
                  <c:v>115.53479760082365</c:v>
                </c:pt>
                <c:pt idx="169">
                  <c:v>116.46222682990255</c:v>
                </c:pt>
                <c:pt idx="170">
                  <c:v>115.74091412430322</c:v>
                </c:pt>
                <c:pt idx="171">
                  <c:v>116.91896055008698</c:v>
                </c:pt>
                <c:pt idx="172">
                  <c:v>118.10754852529381</c:v>
                </c:pt>
                <c:pt idx="173">
                  <c:v>117.9902198945616</c:v>
                </c:pt>
                <c:pt idx="174">
                  <c:v>117.26581349196431</c:v>
                </c:pt>
                <c:pt idx="175">
                  <c:v>117.49225710842923</c:v>
                </c:pt>
                <c:pt idx="176">
                  <c:v>119.71185842403042</c:v>
                </c:pt>
                <c:pt idx="177">
                  <c:v>121.71770862104103</c:v>
                </c:pt>
                <c:pt idx="178">
                  <c:v>121.73829399307662</c:v>
                </c:pt>
                <c:pt idx="179">
                  <c:v>120.53210921345817</c:v>
                </c:pt>
                <c:pt idx="180">
                  <c:v>121.69924283973556</c:v>
                </c:pt>
                <c:pt idx="181">
                  <c:v>122.55712341172311</c:v>
                </c:pt>
                <c:pt idx="182">
                  <c:v>124.58616515043211</c:v>
                </c:pt>
                <c:pt idx="183">
                  <c:v>125.19834270735797</c:v>
                </c:pt>
                <c:pt idx="184">
                  <c:v>124.03155285789749</c:v>
                </c:pt>
                <c:pt idx="185">
                  <c:v>125.43734046085252</c:v>
                </c:pt>
                <c:pt idx="186">
                  <c:v>125.55745588663494</c:v>
                </c:pt>
                <c:pt idx="187">
                  <c:v>124.04045138828511</c:v>
                </c:pt>
                <c:pt idx="188">
                  <c:v>122.9948330659558</c:v>
                </c:pt>
                <c:pt idx="189">
                  <c:v>127.13423167685013</c:v>
                </c:pt>
                <c:pt idx="190">
                  <c:v>127.42740326858473</c:v>
                </c:pt>
                <c:pt idx="191">
                  <c:v>127.03028350958283</c:v>
                </c:pt>
                <c:pt idx="192">
                  <c:v>127.15278769013551</c:v>
                </c:pt>
                <c:pt idx="193">
                  <c:v>125.86500016765302</c:v>
                </c:pt>
                <c:pt idx="194">
                  <c:v>124.18358901805884</c:v>
                </c:pt>
                <c:pt idx="195">
                  <c:v>124.13077143157818</c:v>
                </c:pt>
                <c:pt idx="196">
                  <c:v>126.03417222448252</c:v>
                </c:pt>
                <c:pt idx="197">
                  <c:v>124.15805230911728</c:v>
                </c:pt>
                <c:pt idx="198">
                  <c:v>125.80302159772552</c:v>
                </c:pt>
                <c:pt idx="199">
                  <c:v>125.2241930409245</c:v>
                </c:pt>
                <c:pt idx="200">
                  <c:v>126.64844678503356</c:v>
                </c:pt>
                <c:pt idx="201">
                  <c:v>127.08983534880043</c:v>
                </c:pt>
                <c:pt idx="202">
                  <c:v>127.11927886004771</c:v>
                </c:pt>
                <c:pt idx="203">
                  <c:v>128.13629591938724</c:v>
                </c:pt>
                <c:pt idx="204">
                  <c:v>128.68718573116459</c:v>
                </c:pt>
                <c:pt idx="205">
                  <c:v>128.80171108961346</c:v>
                </c:pt>
                <c:pt idx="206">
                  <c:v>130.77602024617707</c:v>
                </c:pt>
                <c:pt idx="207">
                  <c:v>130.48757298105571</c:v>
                </c:pt>
                <c:pt idx="208">
                  <c:v>132.61709243342787</c:v>
                </c:pt>
                <c:pt idx="209">
                  <c:v>131.91602764389992</c:v>
                </c:pt>
                <c:pt idx="210">
                  <c:v>130.83686215178986</c:v>
                </c:pt>
                <c:pt idx="211">
                  <c:v>131.42016451902714</c:v>
                </c:pt>
                <c:pt idx="212">
                  <c:v>132.25652550917943</c:v>
                </c:pt>
                <c:pt idx="213">
                  <c:v>130.9618650647096</c:v>
                </c:pt>
                <c:pt idx="214">
                  <c:v>128.57597206332548</c:v>
                </c:pt>
                <c:pt idx="215">
                  <c:v>128.09398909273162</c:v>
                </c:pt>
                <c:pt idx="216">
                  <c:v>126.75578195089635</c:v>
                </c:pt>
                <c:pt idx="217">
                  <c:v>126.63928525431095</c:v>
                </c:pt>
                <c:pt idx="218">
                  <c:v>124.34726252443838</c:v>
                </c:pt>
                <c:pt idx="219">
                  <c:v>121.90424142797983</c:v>
                </c:pt>
                <c:pt idx="220">
                  <c:v>121.90475661254536</c:v>
                </c:pt>
                <c:pt idx="221">
                  <c:v>120.04991545757851</c:v>
                </c:pt>
                <c:pt idx="222">
                  <c:v>120.5582420400043</c:v>
                </c:pt>
                <c:pt idx="223">
                  <c:v>120.22034345578048</c:v>
                </c:pt>
                <c:pt idx="224">
                  <c:v>121.48619306872762</c:v>
                </c:pt>
                <c:pt idx="225">
                  <c:v>122.02729203823345</c:v>
                </c:pt>
                <c:pt idx="226">
                  <c:v>120.12541244027133</c:v>
                </c:pt>
                <c:pt idx="227">
                  <c:v>119.10877294502627</c:v>
                </c:pt>
                <c:pt idx="228">
                  <c:v>119.45918687338482</c:v>
                </c:pt>
                <c:pt idx="229">
                  <c:v>119.25872508478727</c:v>
                </c:pt>
                <c:pt idx="230">
                  <c:v>120.17426434235605</c:v>
                </c:pt>
                <c:pt idx="231">
                  <c:v>121.37831470135653</c:v>
                </c:pt>
                <c:pt idx="232">
                  <c:v>120.15238867679047</c:v>
                </c:pt>
                <c:pt idx="233">
                  <c:v>120.03180096506027</c:v>
                </c:pt>
                <c:pt idx="234">
                  <c:v>119.35475555604152</c:v>
                </c:pt>
                <c:pt idx="235">
                  <c:v>117.95564329624987</c:v>
                </c:pt>
                <c:pt idx="236">
                  <c:v>117.06452523625873</c:v>
                </c:pt>
                <c:pt idx="237">
                  <c:v>118.04301481176532</c:v>
                </c:pt>
                <c:pt idx="238">
                  <c:v>118.14363138784925</c:v>
                </c:pt>
                <c:pt idx="239">
                  <c:v>117.48736416021026</c:v>
                </c:pt>
                <c:pt idx="240">
                  <c:v>116.87524497068046</c:v>
                </c:pt>
                <c:pt idx="241">
                  <c:v>117.2964902591993</c:v>
                </c:pt>
                <c:pt idx="242">
                  <c:v>118.16034479923712</c:v>
                </c:pt>
                <c:pt idx="243">
                  <c:v>117.44946152740319</c:v>
                </c:pt>
                <c:pt idx="244">
                  <c:v>116.15114541872285</c:v>
                </c:pt>
                <c:pt idx="245">
                  <c:v>115.89271126576952</c:v>
                </c:pt>
                <c:pt idx="246">
                  <c:v>116.01671879812156</c:v>
                </c:pt>
                <c:pt idx="247">
                  <c:v>116.78007374711595</c:v>
                </c:pt>
                <c:pt idx="248">
                  <c:v>116.03329832814642</c:v>
                </c:pt>
                <c:pt idx="249">
                  <c:v>115.83373942803381</c:v>
                </c:pt>
                <c:pt idx="250">
                  <c:v>115.8780409812569</c:v>
                </c:pt>
                <c:pt idx="251">
                  <c:v>116.36577985352973</c:v>
                </c:pt>
                <c:pt idx="252">
                  <c:v>115.68871817360004</c:v>
                </c:pt>
                <c:pt idx="253">
                  <c:v>114.67163818140685</c:v>
                </c:pt>
                <c:pt idx="254">
                  <c:v>115.29621478760855</c:v>
                </c:pt>
                <c:pt idx="255">
                  <c:v>113.5100514692099</c:v>
                </c:pt>
                <c:pt idx="256">
                  <c:v>113.06359728964277</c:v>
                </c:pt>
                <c:pt idx="257">
                  <c:v>111.96366937517</c:v>
                </c:pt>
                <c:pt idx="258">
                  <c:v>112.62203313209338</c:v>
                </c:pt>
                <c:pt idx="259">
                  <c:v>113.00011747871972</c:v>
                </c:pt>
                <c:pt idx="260">
                  <c:v>112.82398456757363</c:v>
                </c:pt>
                <c:pt idx="261">
                  <c:v>112.85836713279772</c:v>
                </c:pt>
                <c:pt idx="262">
                  <c:v>113.19719497737493</c:v>
                </c:pt>
                <c:pt idx="263">
                  <c:v>113.97113536267386</c:v>
                </c:pt>
                <c:pt idx="264">
                  <c:v>113.5174767425334</c:v>
                </c:pt>
                <c:pt idx="265">
                  <c:v>114.38379353128991</c:v>
                </c:pt>
                <c:pt idx="266">
                  <c:v>114.88225803110797</c:v>
                </c:pt>
                <c:pt idx="267">
                  <c:v>114.23578055779174</c:v>
                </c:pt>
                <c:pt idx="268">
                  <c:v>114.22402985974331</c:v>
                </c:pt>
                <c:pt idx="269">
                  <c:v>114.56617612621046</c:v>
                </c:pt>
                <c:pt idx="270">
                  <c:v>112.45163128683643</c:v>
                </c:pt>
                <c:pt idx="271">
                  <c:v>113.44747858173854</c:v>
                </c:pt>
                <c:pt idx="272">
                  <c:v>113.4846360475273</c:v>
                </c:pt>
                <c:pt idx="273">
                  <c:v>112.58313636577904</c:v>
                </c:pt>
                <c:pt idx="274">
                  <c:v>111.50693709724187</c:v>
                </c:pt>
                <c:pt idx="275">
                  <c:v>111.70321799203438</c:v>
                </c:pt>
                <c:pt idx="276">
                  <c:v>112.17313146464257</c:v>
                </c:pt>
                <c:pt idx="277">
                  <c:v>110.96114524286462</c:v>
                </c:pt>
                <c:pt idx="278">
                  <c:v>110.92352599330212</c:v>
                </c:pt>
                <c:pt idx="279">
                  <c:v>111.61407439478165</c:v>
                </c:pt>
                <c:pt idx="280">
                  <c:v>112.1564315413586</c:v>
                </c:pt>
                <c:pt idx="281">
                  <c:v>112.94808800610902</c:v>
                </c:pt>
                <c:pt idx="282">
                  <c:v>114.82464035985964</c:v>
                </c:pt>
                <c:pt idx="283">
                  <c:v>115.91189043021878</c:v>
                </c:pt>
                <c:pt idx="284">
                  <c:v>113.38640406682282</c:v>
                </c:pt>
                <c:pt idx="285">
                  <c:v>114.26404359703599</c:v>
                </c:pt>
                <c:pt idx="286">
                  <c:v>114.56485055123993</c:v>
                </c:pt>
                <c:pt idx="287">
                  <c:v>112.72881920428151</c:v>
                </c:pt>
                <c:pt idx="288">
                  <c:v>112.23386117434251</c:v>
                </c:pt>
                <c:pt idx="289">
                  <c:v>109.68666058397966</c:v>
                </c:pt>
                <c:pt idx="290">
                  <c:v>110.28526903523901</c:v>
                </c:pt>
                <c:pt idx="291">
                  <c:v>109.38732567288665</c:v>
                </c:pt>
                <c:pt idx="292">
                  <c:v>109.2672797698561</c:v>
                </c:pt>
                <c:pt idx="293">
                  <c:v>109.96937817468887</c:v>
                </c:pt>
                <c:pt idx="294">
                  <c:v>108.43873314303643</c:v>
                </c:pt>
                <c:pt idx="295">
                  <c:v>110.09262962269229</c:v>
                </c:pt>
                <c:pt idx="296">
                  <c:v>111.75191831247018</c:v>
                </c:pt>
                <c:pt idx="297">
                  <c:v>112.43691431633449</c:v>
                </c:pt>
                <c:pt idx="298">
                  <c:v>112.46648224677281</c:v>
                </c:pt>
                <c:pt idx="299">
                  <c:v>112.72190804876114</c:v>
                </c:pt>
                <c:pt idx="300">
                  <c:v>110.3526622027201</c:v>
                </c:pt>
                <c:pt idx="301">
                  <c:v>109.56532639171853</c:v>
                </c:pt>
                <c:pt idx="302">
                  <c:v>108.3685264883558</c:v>
                </c:pt>
                <c:pt idx="303">
                  <c:v>108.39941729266583</c:v>
                </c:pt>
                <c:pt idx="304">
                  <c:v>109.17278975356618</c:v>
                </c:pt>
                <c:pt idx="305">
                  <c:v>108.1258986655051</c:v>
                </c:pt>
                <c:pt idx="306">
                  <c:v>109.01718786007365</c:v>
                </c:pt>
                <c:pt idx="307">
                  <c:v>108.98179682678652</c:v>
                </c:pt>
                <c:pt idx="308">
                  <c:v>109.08141704461599</c:v>
                </c:pt>
                <c:pt idx="309">
                  <c:v>107.50717424886265</c:v>
                </c:pt>
                <c:pt idx="310">
                  <c:v>108.11692570034852</c:v>
                </c:pt>
                <c:pt idx="311">
                  <c:v>109.06075822568123</c:v>
                </c:pt>
                <c:pt idx="312">
                  <c:v>111.97628852696849</c:v>
                </c:pt>
                <c:pt idx="313">
                  <c:v>112.73359587078932</c:v>
                </c:pt>
                <c:pt idx="314">
                  <c:v>112.08218660361483</c:v>
                </c:pt>
                <c:pt idx="315">
                  <c:v>110.52382271558584</c:v>
                </c:pt>
                <c:pt idx="316">
                  <c:v>110.04519412951683</c:v>
                </c:pt>
                <c:pt idx="317">
                  <c:v>111.67787472621107</c:v>
                </c:pt>
                <c:pt idx="318">
                  <c:v>111.30984113308941</c:v>
                </c:pt>
                <c:pt idx="319">
                  <c:v>110.64800797170798</c:v>
                </c:pt>
                <c:pt idx="320">
                  <c:v>109.48059741660414</c:v>
                </c:pt>
                <c:pt idx="321">
                  <c:v>110.15255542540444</c:v>
                </c:pt>
                <c:pt idx="322">
                  <c:v>110.49648487326466</c:v>
                </c:pt>
                <c:pt idx="323">
                  <c:v>110.59806062912007</c:v>
                </c:pt>
                <c:pt idx="324">
                  <c:v>111.61816271938166</c:v>
                </c:pt>
                <c:pt idx="325">
                  <c:v>112.2444012611634</c:v>
                </c:pt>
                <c:pt idx="326">
                  <c:v>112.76587928462575</c:v>
                </c:pt>
                <c:pt idx="327">
                  <c:v>112.74372029525465</c:v>
                </c:pt>
                <c:pt idx="328">
                  <c:v>112.86779785117746</c:v>
                </c:pt>
                <c:pt idx="329">
                  <c:v>112.47837468609292</c:v>
                </c:pt>
                <c:pt idx="330">
                  <c:v>112.72123276406745</c:v>
                </c:pt>
                <c:pt idx="331">
                  <c:v>111.22165113805187</c:v>
                </c:pt>
                <c:pt idx="332">
                  <c:v>111.75181175085521</c:v>
                </c:pt>
                <c:pt idx="333">
                  <c:v>110.85192843046035</c:v>
                </c:pt>
                <c:pt idx="334">
                  <c:v>109.79323050020889</c:v>
                </c:pt>
                <c:pt idx="335">
                  <c:v>109.16925117434761</c:v>
                </c:pt>
                <c:pt idx="336">
                  <c:v>110.14634394557118</c:v>
                </c:pt>
                <c:pt idx="337">
                  <c:v>111.06815059900359</c:v>
                </c:pt>
                <c:pt idx="338">
                  <c:v>112.04321483513384</c:v>
                </c:pt>
                <c:pt idx="339">
                  <c:v>113.33005211211885</c:v>
                </c:pt>
                <c:pt idx="340">
                  <c:v>113.13754874576482</c:v>
                </c:pt>
                <c:pt idx="341">
                  <c:v>115.00769265790387</c:v>
                </c:pt>
                <c:pt idx="342">
                  <c:v>115.71262514950524</c:v>
                </c:pt>
                <c:pt idx="343">
                  <c:v>114.91173297582999</c:v>
                </c:pt>
                <c:pt idx="344">
                  <c:v>115.47082615651381</c:v>
                </c:pt>
                <c:pt idx="345">
                  <c:v>116.77417783334575</c:v>
                </c:pt>
                <c:pt idx="346">
                  <c:v>116.4442040827314</c:v>
                </c:pt>
                <c:pt idx="347">
                  <c:v>114.15882280463289</c:v>
                </c:pt>
                <c:pt idx="348">
                  <c:v>112.37522094997843</c:v>
                </c:pt>
                <c:pt idx="349">
                  <c:v>111.75133789040494</c:v>
                </c:pt>
                <c:pt idx="350">
                  <c:v>111.59022518301245</c:v>
                </c:pt>
                <c:pt idx="351">
                  <c:v>111.72448027376572</c:v>
                </c:pt>
                <c:pt idx="352">
                  <c:v>111.28953785814188</c:v>
                </c:pt>
                <c:pt idx="353">
                  <c:v>111.36553857277002</c:v>
                </c:pt>
                <c:pt idx="354">
                  <c:v>112.08959505419664</c:v>
                </c:pt>
                <c:pt idx="355">
                  <c:v>110.59752594812232</c:v>
                </c:pt>
                <c:pt idx="356">
                  <c:v>111.87340677952604</c:v>
                </c:pt>
                <c:pt idx="357">
                  <c:v>112.08546479019351</c:v>
                </c:pt>
                <c:pt idx="358">
                  <c:v>113.19003595230713</c:v>
                </c:pt>
                <c:pt idx="359">
                  <c:v>111.21699847639036</c:v>
                </c:pt>
                <c:pt idx="360">
                  <c:v>110.90150664010417</c:v>
                </c:pt>
                <c:pt idx="361">
                  <c:v>111.00786487092991</c:v>
                </c:pt>
                <c:pt idx="362">
                  <c:v>109.25693553544015</c:v>
                </c:pt>
                <c:pt idx="363">
                  <c:v>106.30049440256515</c:v>
                </c:pt>
                <c:pt idx="364">
                  <c:v>106.9045580828098</c:v>
                </c:pt>
                <c:pt idx="365">
                  <c:v>106.40819533089022</c:v>
                </c:pt>
                <c:pt idx="366">
                  <c:v>107.43687662201222</c:v>
                </c:pt>
                <c:pt idx="367">
                  <c:v>108.02247273286983</c:v>
                </c:pt>
                <c:pt idx="368">
                  <c:v>107.3494949411303</c:v>
                </c:pt>
                <c:pt idx="369">
                  <c:v>107.78485721085431</c:v>
                </c:pt>
                <c:pt idx="370">
                  <c:v>108.85622506181096</c:v>
                </c:pt>
                <c:pt idx="371">
                  <c:v>108.91799689089174</c:v>
                </c:pt>
                <c:pt idx="372">
                  <c:v>110.17505941803648</c:v>
                </c:pt>
                <c:pt idx="373">
                  <c:v>109.09909701861056</c:v>
                </c:pt>
                <c:pt idx="374">
                  <c:v>110.98533275830984</c:v>
                </c:pt>
                <c:pt idx="375">
                  <c:v>111.01470731523075</c:v>
                </c:pt>
                <c:pt idx="376">
                  <c:v>109.70685778469155</c:v>
                </c:pt>
                <c:pt idx="377">
                  <c:v>110.93612568519403</c:v>
                </c:pt>
                <c:pt idx="378">
                  <c:v>112.11559583744726</c:v>
                </c:pt>
                <c:pt idx="379">
                  <c:v>111.16986252781992</c:v>
                </c:pt>
                <c:pt idx="380">
                  <c:v>112.6824368891433</c:v>
                </c:pt>
                <c:pt idx="381">
                  <c:v>113.61269922164512</c:v>
                </c:pt>
                <c:pt idx="382">
                  <c:v>112.54358778043405</c:v>
                </c:pt>
                <c:pt idx="383">
                  <c:v>111.16222947362024</c:v>
                </c:pt>
                <c:pt idx="384">
                  <c:v>110.12687631339962</c:v>
                </c:pt>
                <c:pt idx="385">
                  <c:v>108.47371388617651</c:v>
                </c:pt>
                <c:pt idx="386">
                  <c:v>110.15239851506222</c:v>
                </c:pt>
                <c:pt idx="387">
                  <c:v>109.49777507895475</c:v>
                </c:pt>
                <c:pt idx="388">
                  <c:v>109.90518170175812</c:v>
                </c:pt>
                <c:pt idx="389">
                  <c:v>109.92694747380045</c:v>
                </c:pt>
                <c:pt idx="390">
                  <c:v>108.991434298383</c:v>
                </c:pt>
                <c:pt idx="391">
                  <c:v>108.59963657928786</c:v>
                </c:pt>
                <c:pt idx="392">
                  <c:v>108.64497051205529</c:v>
                </c:pt>
                <c:pt idx="393">
                  <c:v>110.57790166612472</c:v>
                </c:pt>
                <c:pt idx="394">
                  <c:v>109.09492253490754</c:v>
                </c:pt>
                <c:pt idx="395">
                  <c:v>109.74069980153713</c:v>
                </c:pt>
                <c:pt idx="396">
                  <c:v>110.08291425106977</c:v>
                </c:pt>
                <c:pt idx="397">
                  <c:v>109.63666165743587</c:v>
                </c:pt>
                <c:pt idx="398">
                  <c:v>108.56447593086573</c:v>
                </c:pt>
                <c:pt idx="399">
                  <c:v>109.50006967128526</c:v>
                </c:pt>
                <c:pt idx="400">
                  <c:v>109.40615109374512</c:v>
                </c:pt>
                <c:pt idx="401">
                  <c:v>110.18998814135335</c:v>
                </c:pt>
                <c:pt idx="402">
                  <c:v>109.20495481737954</c:v>
                </c:pt>
                <c:pt idx="403">
                  <c:v>108.38295508875861</c:v>
                </c:pt>
                <c:pt idx="404">
                  <c:v>109.99853733583859</c:v>
                </c:pt>
                <c:pt idx="405">
                  <c:v>109.24571370176956</c:v>
                </c:pt>
                <c:pt idx="406">
                  <c:v>108.80213254679876</c:v>
                </c:pt>
                <c:pt idx="407">
                  <c:v>108.30592097618948</c:v>
                </c:pt>
                <c:pt idx="408">
                  <c:v>109.5001020777365</c:v>
                </c:pt>
                <c:pt idx="409">
                  <c:v>111.01629050340566</c:v>
                </c:pt>
                <c:pt idx="410">
                  <c:v>112.87570713109852</c:v>
                </c:pt>
                <c:pt idx="411">
                  <c:v>112.10579579569593</c:v>
                </c:pt>
                <c:pt idx="412">
                  <c:v>110.93640342598589</c:v>
                </c:pt>
                <c:pt idx="413">
                  <c:v>113.04386856024328</c:v>
                </c:pt>
                <c:pt idx="414">
                  <c:v>115.34155944562544</c:v>
                </c:pt>
                <c:pt idx="415">
                  <c:v>115.85035403496039</c:v>
                </c:pt>
                <c:pt idx="416">
                  <c:v>115.10890434148089</c:v>
                </c:pt>
                <c:pt idx="417">
                  <c:v>115.63402126494593</c:v>
                </c:pt>
                <c:pt idx="418">
                  <c:v>117.35976488384433</c:v>
                </c:pt>
                <c:pt idx="419">
                  <c:v>116.0299748131403</c:v>
                </c:pt>
                <c:pt idx="420">
                  <c:v>114.63604195911128</c:v>
                </c:pt>
                <c:pt idx="421">
                  <c:v>115.95458464870207</c:v>
                </c:pt>
                <c:pt idx="422">
                  <c:v>115.2632504182457</c:v>
                </c:pt>
                <c:pt idx="423">
                  <c:v>116.29640486244638</c:v>
                </c:pt>
                <c:pt idx="424">
                  <c:v>115.27892925139021</c:v>
                </c:pt>
                <c:pt idx="425">
                  <c:v>117.17170216972315</c:v>
                </c:pt>
                <c:pt idx="426">
                  <c:v>116.81785873790885</c:v>
                </c:pt>
                <c:pt idx="427">
                  <c:v>118.60539306405603</c:v>
                </c:pt>
                <c:pt idx="428">
                  <c:v>118.84992312810785</c:v>
                </c:pt>
                <c:pt idx="429">
                  <c:v>119.31482687558488</c:v>
                </c:pt>
                <c:pt idx="430">
                  <c:v>121.57880299898446</c:v>
                </c:pt>
                <c:pt idx="431">
                  <c:v>122.69809613802933</c:v>
                </c:pt>
                <c:pt idx="432">
                  <c:v>122.63410540297988</c:v>
                </c:pt>
                <c:pt idx="433">
                  <c:v>123.47825629478318</c:v>
                </c:pt>
                <c:pt idx="434">
                  <c:v>126.28349376941208</c:v>
                </c:pt>
                <c:pt idx="435">
                  <c:v>125.12452936047714</c:v>
                </c:pt>
                <c:pt idx="436">
                  <c:v>125.01763982647577</c:v>
                </c:pt>
                <c:pt idx="437">
                  <c:v>125.48517678674675</c:v>
                </c:pt>
                <c:pt idx="438">
                  <c:v>126.83810191232392</c:v>
                </c:pt>
                <c:pt idx="439">
                  <c:v>127.63762390184107</c:v>
                </c:pt>
                <c:pt idx="440">
                  <c:v>126.15809674994038</c:v>
                </c:pt>
                <c:pt idx="441">
                  <c:v>127.06343949686692</c:v>
                </c:pt>
                <c:pt idx="442">
                  <c:v>126.61684141685831</c:v>
                </c:pt>
                <c:pt idx="443">
                  <c:v>125.78406478246293</c:v>
                </c:pt>
                <c:pt idx="444">
                  <c:v>126.62764029345638</c:v>
                </c:pt>
                <c:pt idx="445">
                  <c:v>126.77844339159306</c:v>
                </c:pt>
                <c:pt idx="446">
                  <c:v>126.23980953837983</c:v>
                </c:pt>
                <c:pt idx="447">
                  <c:v>125.71093350918404</c:v>
                </c:pt>
                <c:pt idx="448">
                  <c:v>126.96161688851292</c:v>
                </c:pt>
                <c:pt idx="449">
                  <c:v>126.6713910662685</c:v>
                </c:pt>
                <c:pt idx="450">
                  <c:v>127.09641500224778</c:v>
                </c:pt>
                <c:pt idx="451">
                  <c:v>126.43757123480145</c:v>
                </c:pt>
                <c:pt idx="452">
                  <c:v>128.65223150528999</c:v>
                </c:pt>
                <c:pt idx="453">
                  <c:v>126.80186186651019</c:v>
                </c:pt>
                <c:pt idx="454">
                  <c:v>126.40525387429481</c:v>
                </c:pt>
                <c:pt idx="455">
                  <c:v>125.04744041891607</c:v>
                </c:pt>
                <c:pt idx="456">
                  <c:v>123.96018120605979</c:v>
                </c:pt>
                <c:pt idx="457">
                  <c:v>124.58357105886311</c:v>
                </c:pt>
                <c:pt idx="458">
                  <c:v>125.6413782411398</c:v>
                </c:pt>
                <c:pt idx="459">
                  <c:v>124.78304621603138</c:v>
                </c:pt>
                <c:pt idx="460">
                  <c:v>126.77699686355919</c:v>
                </c:pt>
                <c:pt idx="461">
                  <c:v>127.8163713760579</c:v>
                </c:pt>
                <c:pt idx="462">
                  <c:v>128.53037068193629</c:v>
                </c:pt>
                <c:pt idx="463">
                  <c:v>128.37504792541014</c:v>
                </c:pt>
                <c:pt idx="464">
                  <c:v>129.14715999960629</c:v>
                </c:pt>
                <c:pt idx="465">
                  <c:v>128.64561843523074</c:v>
                </c:pt>
                <c:pt idx="466">
                  <c:v>128.71753931583805</c:v>
                </c:pt>
                <c:pt idx="467">
                  <c:v>127.62303157453319</c:v>
                </c:pt>
                <c:pt idx="468">
                  <c:v>128.47360093782672</c:v>
                </c:pt>
                <c:pt idx="469">
                  <c:v>129.6187157355069</c:v>
                </c:pt>
                <c:pt idx="470">
                  <c:v>128.22812839917765</c:v>
                </c:pt>
                <c:pt idx="471">
                  <c:v>129.931188391597</c:v>
                </c:pt>
                <c:pt idx="472">
                  <c:v>129.0891786744163</c:v>
                </c:pt>
                <c:pt idx="473">
                  <c:v>128.26438613907951</c:v>
                </c:pt>
                <c:pt idx="474">
                  <c:v>129.202486901584</c:v>
                </c:pt>
                <c:pt idx="475">
                  <c:v>128.66735088869504</c:v>
                </c:pt>
                <c:pt idx="476">
                  <c:v>129.72403318201361</c:v>
                </c:pt>
                <c:pt idx="477">
                  <c:v>130.12480738663768</c:v>
                </c:pt>
                <c:pt idx="478">
                  <c:v>131.17344557973706</c:v>
                </c:pt>
                <c:pt idx="479">
                  <c:v>127.67212991677054</c:v>
                </c:pt>
                <c:pt idx="480">
                  <c:v>126.71522371448485</c:v>
                </c:pt>
                <c:pt idx="481">
                  <c:v>125.78406695261432</c:v>
                </c:pt>
                <c:pt idx="482">
                  <c:v>128.30514883166626</c:v>
                </c:pt>
                <c:pt idx="483">
                  <c:v>130.88341164983962</c:v>
                </c:pt>
                <c:pt idx="484">
                  <c:v>130.86939793554438</c:v>
                </c:pt>
                <c:pt idx="485">
                  <c:v>132.16925416758548</c:v>
                </c:pt>
                <c:pt idx="486">
                  <c:v>131.83041633855848</c:v>
                </c:pt>
                <c:pt idx="487">
                  <c:v>130.89666213707227</c:v>
                </c:pt>
                <c:pt idx="488">
                  <c:v>128.80909757084893</c:v>
                </c:pt>
                <c:pt idx="489">
                  <c:v>128.5358621045107</c:v>
                </c:pt>
                <c:pt idx="490">
                  <c:v>129.19543645540776</c:v>
                </c:pt>
                <c:pt idx="491">
                  <c:v>131.23280018509689</c:v>
                </c:pt>
                <c:pt idx="492">
                  <c:v>130.37929401375899</c:v>
                </c:pt>
                <c:pt idx="493">
                  <c:v>129.99796465937945</c:v>
                </c:pt>
                <c:pt idx="494">
                  <c:v>127.31760018339641</c:v>
                </c:pt>
                <c:pt idx="495">
                  <c:v>124.49050218457297</c:v>
                </c:pt>
                <c:pt idx="496">
                  <c:v>125.13344615869599</c:v>
                </c:pt>
                <c:pt idx="497">
                  <c:v>124.80824310363656</c:v>
                </c:pt>
                <c:pt idx="498">
                  <c:v>126.61810056367464</c:v>
                </c:pt>
                <c:pt idx="499">
                  <c:v>127.94151996349332</c:v>
                </c:pt>
                <c:pt idx="500">
                  <c:v>127.74536929490233</c:v>
                </c:pt>
                <c:pt idx="501">
                  <c:v>128.08961340385883</c:v>
                </c:pt>
                <c:pt idx="502">
                  <c:v>127.95556292232487</c:v>
                </c:pt>
                <c:pt idx="503">
                  <c:v>129.85887063070948</c:v>
                </c:pt>
                <c:pt idx="504">
                  <c:v>132.57809998252768</c:v>
                </c:pt>
                <c:pt idx="505">
                  <c:v>132.09053060342751</c:v>
                </c:pt>
                <c:pt idx="506">
                  <c:v>131.74554816283049</c:v>
                </c:pt>
                <c:pt idx="507">
                  <c:v>130.08252328098814</c:v>
                </c:pt>
                <c:pt idx="508">
                  <c:v>129.86498959934798</c:v>
                </c:pt>
                <c:pt idx="509">
                  <c:v>129.57742833084296</c:v>
                </c:pt>
                <c:pt idx="510">
                  <c:v>130.52786048410172</c:v>
                </c:pt>
                <c:pt idx="511">
                  <c:v>129.27986095711324</c:v>
                </c:pt>
                <c:pt idx="512">
                  <c:v>130.31840086592234</c:v>
                </c:pt>
                <c:pt idx="513">
                  <c:v>128.16210533838097</c:v>
                </c:pt>
                <c:pt idx="514">
                  <c:v>128.1591828331602</c:v>
                </c:pt>
                <c:pt idx="515">
                  <c:v>126.34918609881031</c:v>
                </c:pt>
                <c:pt idx="516">
                  <c:v>127.40017038689986</c:v>
                </c:pt>
                <c:pt idx="517">
                  <c:v>127.3939375109362</c:v>
                </c:pt>
                <c:pt idx="518">
                  <c:v>127.47022619763062</c:v>
                </c:pt>
                <c:pt idx="519">
                  <c:v>127.12263772186508</c:v>
                </c:pt>
                <c:pt idx="520">
                  <c:v>127.09312737332148</c:v>
                </c:pt>
                <c:pt idx="521">
                  <c:v>127.30848056941366</c:v>
                </c:pt>
                <c:pt idx="522">
                  <c:v>126.06583005626563</c:v>
                </c:pt>
                <c:pt idx="523">
                  <c:v>125.7481213781227</c:v>
                </c:pt>
                <c:pt idx="524">
                  <c:v>126.77403610333522</c:v>
                </c:pt>
                <c:pt idx="525">
                  <c:v>127.41359021821557</c:v>
                </c:pt>
                <c:pt idx="526">
                  <c:v>125.39977647355595</c:v>
                </c:pt>
                <c:pt idx="527">
                  <c:v>124.91412533709199</c:v>
                </c:pt>
                <c:pt idx="528">
                  <c:v>124.90453027985811</c:v>
                </c:pt>
                <c:pt idx="529">
                  <c:v>124.93554866705331</c:v>
                </c:pt>
                <c:pt idx="530">
                  <c:v>123.7614236373519</c:v>
                </c:pt>
                <c:pt idx="531">
                  <c:v>124.41074199854775</c:v>
                </c:pt>
                <c:pt idx="532">
                  <c:v>124.81716161857904</c:v>
                </c:pt>
                <c:pt idx="533">
                  <c:v>126.04971694788105</c:v>
                </c:pt>
                <c:pt idx="534">
                  <c:v>127.50975865122935</c:v>
                </c:pt>
                <c:pt idx="535">
                  <c:v>125.14271810740192</c:v>
                </c:pt>
                <c:pt idx="536">
                  <c:v>123.35789255927887</c:v>
                </c:pt>
                <c:pt idx="537">
                  <c:v>124.04894566850949</c:v>
                </c:pt>
                <c:pt idx="538">
                  <c:v>123.81697269723507</c:v>
                </c:pt>
                <c:pt idx="539">
                  <c:v>123.96489235145764</c:v>
                </c:pt>
                <c:pt idx="540">
                  <c:v>124.60964062353206</c:v>
                </c:pt>
                <c:pt idx="541">
                  <c:v>124.45512389871526</c:v>
                </c:pt>
                <c:pt idx="542">
                  <c:v>124.96652793725441</c:v>
                </c:pt>
                <c:pt idx="543">
                  <c:v>122.27438315470097</c:v>
                </c:pt>
                <c:pt idx="544">
                  <c:v>121.73234081620593</c:v>
                </c:pt>
                <c:pt idx="545">
                  <c:v>120.53438545075818</c:v>
                </c:pt>
                <c:pt idx="546">
                  <c:v>118.49033555767244</c:v>
                </c:pt>
                <c:pt idx="547">
                  <c:v>118.69164815398153</c:v>
                </c:pt>
                <c:pt idx="548">
                  <c:v>116.28325908345866</c:v>
                </c:pt>
                <c:pt idx="549">
                  <c:v>116.9850088389455</c:v>
                </c:pt>
                <c:pt idx="550">
                  <c:v>117.13781019846684</c:v>
                </c:pt>
                <c:pt idx="551">
                  <c:v>114.89709984283697</c:v>
                </c:pt>
                <c:pt idx="552">
                  <c:v>115.36798178529727</c:v>
                </c:pt>
                <c:pt idx="553">
                  <c:v>114.07266366427937</c:v>
                </c:pt>
                <c:pt idx="554">
                  <c:v>114.85226306467612</c:v>
                </c:pt>
                <c:pt idx="555">
                  <c:v>114.75265849000084</c:v>
                </c:pt>
                <c:pt idx="556">
                  <c:v>114.62470791214479</c:v>
                </c:pt>
                <c:pt idx="557">
                  <c:v>112.10099459360681</c:v>
                </c:pt>
                <c:pt idx="558">
                  <c:v>113.19121095656152</c:v>
                </c:pt>
                <c:pt idx="559">
                  <c:v>110.83219233629556</c:v>
                </c:pt>
                <c:pt idx="560">
                  <c:v>110.13234779261384</c:v>
                </c:pt>
                <c:pt idx="561">
                  <c:v>110.79243823613881</c:v>
                </c:pt>
                <c:pt idx="562">
                  <c:v>109.46228269228092</c:v>
                </c:pt>
                <c:pt idx="563">
                  <c:v>109.98965981783768</c:v>
                </c:pt>
                <c:pt idx="564">
                  <c:v>108.79936997417941</c:v>
                </c:pt>
                <c:pt idx="565">
                  <c:v>106.6009692334126</c:v>
                </c:pt>
                <c:pt idx="566">
                  <c:v>107.2173957986039</c:v>
                </c:pt>
                <c:pt idx="567">
                  <c:v>107.43873362814416</c:v>
                </c:pt>
                <c:pt idx="568">
                  <c:v>107.87171662152959</c:v>
                </c:pt>
                <c:pt idx="569">
                  <c:v>108.45496642518579</c:v>
                </c:pt>
                <c:pt idx="570">
                  <c:v>108.70872362362405</c:v>
                </c:pt>
                <c:pt idx="571">
                  <c:v>108.63537028018776</c:v>
                </c:pt>
                <c:pt idx="572">
                  <c:v>108.95100287235785</c:v>
                </c:pt>
                <c:pt idx="573">
                  <c:v>110.51566020156883</c:v>
                </c:pt>
                <c:pt idx="574">
                  <c:v>109.22346109350127</c:v>
                </c:pt>
                <c:pt idx="575">
                  <c:v>110.36037469137096</c:v>
                </c:pt>
                <c:pt idx="576">
                  <c:v>111.58315546692468</c:v>
                </c:pt>
                <c:pt idx="577">
                  <c:v>110.9742813242085</c:v>
                </c:pt>
                <c:pt idx="578">
                  <c:v>112.67599362148857</c:v>
                </c:pt>
                <c:pt idx="579">
                  <c:v>112.91768853286186</c:v>
                </c:pt>
                <c:pt idx="580">
                  <c:v>113.65661481909783</c:v>
                </c:pt>
                <c:pt idx="581">
                  <c:v>114.86667195041858</c:v>
                </c:pt>
                <c:pt idx="582">
                  <c:v>114.00372375491497</c:v>
                </c:pt>
                <c:pt idx="583">
                  <c:v>114.25017471699284</c:v>
                </c:pt>
                <c:pt idx="584">
                  <c:v>113.57916431139071</c:v>
                </c:pt>
                <c:pt idx="585">
                  <c:v>112.73152838065218</c:v>
                </c:pt>
                <c:pt idx="586">
                  <c:v>112.1477303934406</c:v>
                </c:pt>
                <c:pt idx="587">
                  <c:v>112.79399793853142</c:v>
                </c:pt>
                <c:pt idx="588">
                  <c:v>113.15260943398704</c:v>
                </c:pt>
                <c:pt idx="589">
                  <c:v>112.97549688212027</c:v>
                </c:pt>
                <c:pt idx="590">
                  <c:v>113.76520775179962</c:v>
                </c:pt>
                <c:pt idx="591">
                  <c:v>115.32997939836422</c:v>
                </c:pt>
                <c:pt idx="592">
                  <c:v>114.8587895175134</c:v>
                </c:pt>
                <c:pt idx="593">
                  <c:v>114.91001491620798</c:v>
                </c:pt>
                <c:pt idx="594">
                  <c:v>114.61988403063378</c:v>
                </c:pt>
                <c:pt idx="595">
                  <c:v>116.03147272508886</c:v>
                </c:pt>
                <c:pt idx="596">
                  <c:v>116.29670451667292</c:v>
                </c:pt>
                <c:pt idx="597">
                  <c:v>115.93359543784872</c:v>
                </c:pt>
                <c:pt idx="598">
                  <c:v>116.09658316579875</c:v>
                </c:pt>
                <c:pt idx="599">
                  <c:v>116.20911769067405</c:v>
                </c:pt>
                <c:pt idx="600">
                  <c:v>117.69019572883805</c:v>
                </c:pt>
                <c:pt idx="601">
                  <c:v>118.5303066661161</c:v>
                </c:pt>
                <c:pt idx="602">
                  <c:v>117.31997701562214</c:v>
                </c:pt>
                <c:pt idx="603">
                  <c:v>120.38866676628108</c:v>
                </c:pt>
                <c:pt idx="604">
                  <c:v>120.91186554487058</c:v>
                </c:pt>
                <c:pt idx="605">
                  <c:v>120.18927673879693</c:v>
                </c:pt>
                <c:pt idx="606">
                  <c:v>120.3989452387838</c:v>
                </c:pt>
                <c:pt idx="607">
                  <c:v>121.23425435443633</c:v>
                </c:pt>
                <c:pt idx="608">
                  <c:v>120.25010029561187</c:v>
                </c:pt>
                <c:pt idx="609">
                  <c:v>118.90116402015018</c:v>
                </c:pt>
                <c:pt idx="610">
                  <c:v>118.30373981726865</c:v>
                </c:pt>
                <c:pt idx="611">
                  <c:v>118.19935284362023</c:v>
                </c:pt>
                <c:pt idx="612">
                  <c:v>115.43251682399431</c:v>
                </c:pt>
                <c:pt idx="613">
                  <c:v>115.69274926808554</c:v>
                </c:pt>
                <c:pt idx="614">
                  <c:v>115.72183295999177</c:v>
                </c:pt>
                <c:pt idx="615">
                  <c:v>115.48968177950512</c:v>
                </c:pt>
                <c:pt idx="616">
                  <c:v>116.23323616862291</c:v>
                </c:pt>
                <c:pt idx="617">
                  <c:v>114.8066314687461</c:v>
                </c:pt>
                <c:pt idx="618">
                  <c:v>115.85196836617011</c:v>
                </c:pt>
                <c:pt idx="619">
                  <c:v>115.44861468439872</c:v>
                </c:pt>
                <c:pt idx="620">
                  <c:v>115.11980410064065</c:v>
                </c:pt>
                <c:pt idx="621">
                  <c:v>115.88246423663526</c:v>
                </c:pt>
                <c:pt idx="622">
                  <c:v>115.97973039262264</c:v>
                </c:pt>
                <c:pt idx="623">
                  <c:v>116.60992729118448</c:v>
                </c:pt>
                <c:pt idx="624">
                  <c:v>115.26960076299029</c:v>
                </c:pt>
                <c:pt idx="625">
                  <c:v>114.55973985344076</c:v>
                </c:pt>
                <c:pt idx="626">
                  <c:v>115.6137533226028</c:v>
                </c:pt>
                <c:pt idx="627">
                  <c:v>116.38102622298823</c:v>
                </c:pt>
                <c:pt idx="628">
                  <c:v>114.93883335288476</c:v>
                </c:pt>
                <c:pt idx="629">
                  <c:v>115.40368644196822</c:v>
                </c:pt>
                <c:pt idx="630">
                  <c:v>115.95075829757275</c:v>
                </c:pt>
                <c:pt idx="631">
                  <c:v>116.00739651363257</c:v>
                </c:pt>
                <c:pt idx="632">
                  <c:v>118.01148643793906</c:v>
                </c:pt>
                <c:pt idx="633">
                  <c:v>118.65801502511087</c:v>
                </c:pt>
                <c:pt idx="634">
                  <c:v>115.99364551034427</c:v>
                </c:pt>
                <c:pt idx="635">
                  <c:v>116.09752521486473</c:v>
                </c:pt>
                <c:pt idx="636">
                  <c:v>115.54028202505967</c:v>
                </c:pt>
                <c:pt idx="637">
                  <c:v>116.14641645840572</c:v>
                </c:pt>
                <c:pt idx="638">
                  <c:v>116.64546158037682</c:v>
                </c:pt>
                <c:pt idx="639">
                  <c:v>117.45131802174788</c:v>
                </c:pt>
                <c:pt idx="640">
                  <c:v>116.38414692433081</c:v>
                </c:pt>
                <c:pt idx="641">
                  <c:v>117.34718562785692</c:v>
                </c:pt>
                <c:pt idx="642">
                  <c:v>117.44116768472867</c:v>
                </c:pt>
                <c:pt idx="643">
                  <c:v>117.10245313008519</c:v>
                </c:pt>
                <c:pt idx="644">
                  <c:v>115.25446494745799</c:v>
                </c:pt>
                <c:pt idx="645">
                  <c:v>114.55297223665963</c:v>
                </c:pt>
                <c:pt idx="646">
                  <c:v>112.36837418668715</c:v>
                </c:pt>
                <c:pt idx="647">
                  <c:v>113.6012936909498</c:v>
                </c:pt>
                <c:pt idx="648">
                  <c:v>114.85947555328664</c:v>
                </c:pt>
                <c:pt idx="649">
                  <c:v>113.73467216550176</c:v>
                </c:pt>
                <c:pt idx="650">
                  <c:v>112.96541867555214</c:v>
                </c:pt>
                <c:pt idx="651">
                  <c:v>112.69283475626199</c:v>
                </c:pt>
                <c:pt idx="652">
                  <c:v>112.28623747392291</c:v>
                </c:pt>
                <c:pt idx="653">
                  <c:v>112.63572223617346</c:v>
                </c:pt>
                <c:pt idx="654">
                  <c:v>111.5530694793854</c:v>
                </c:pt>
                <c:pt idx="655">
                  <c:v>110.30565165264278</c:v>
                </c:pt>
                <c:pt idx="656">
                  <c:v>111.37321827091492</c:v>
                </c:pt>
                <c:pt idx="657">
                  <c:v>112.13475859828199</c:v>
                </c:pt>
                <c:pt idx="658">
                  <c:v>110.50551703475377</c:v>
                </c:pt>
                <c:pt idx="659">
                  <c:v>109.88067138978742</c:v>
                </c:pt>
                <c:pt idx="660">
                  <c:v>109.17996578605722</c:v>
                </c:pt>
                <c:pt idx="661">
                  <c:v>109.6249692648945</c:v>
                </c:pt>
                <c:pt idx="662">
                  <c:v>108.94318893022449</c:v>
                </c:pt>
                <c:pt idx="663">
                  <c:v>109.07951729980743</c:v>
                </c:pt>
                <c:pt idx="664">
                  <c:v>110.37644459656013</c:v>
                </c:pt>
                <c:pt idx="665">
                  <c:v>109.23442238549397</c:v>
                </c:pt>
                <c:pt idx="666">
                  <c:v>108.28993854767062</c:v>
                </c:pt>
                <c:pt idx="667">
                  <c:v>108.27018295739737</c:v>
                </c:pt>
                <c:pt idx="668">
                  <c:v>107.40171274420372</c:v>
                </c:pt>
                <c:pt idx="669">
                  <c:v>107.66167113702508</c:v>
                </c:pt>
                <c:pt idx="670">
                  <c:v>105.57377549689035</c:v>
                </c:pt>
                <c:pt idx="671">
                  <c:v>103.53311370644322</c:v>
                </c:pt>
                <c:pt idx="672">
                  <c:v>103.75964539784941</c:v>
                </c:pt>
                <c:pt idx="673">
                  <c:v>104.65262167043919</c:v>
                </c:pt>
                <c:pt idx="674">
                  <c:v>104.68497370546326</c:v>
                </c:pt>
                <c:pt idx="675">
                  <c:v>103.89605799677737</c:v>
                </c:pt>
                <c:pt idx="676">
                  <c:v>103.410993514278</c:v>
                </c:pt>
                <c:pt idx="677">
                  <c:v>101.46774617703569</c:v>
                </c:pt>
                <c:pt idx="678">
                  <c:v>102.69459717186665</c:v>
                </c:pt>
                <c:pt idx="679">
                  <c:v>102.32510630173098</c:v>
                </c:pt>
                <c:pt idx="680">
                  <c:v>100.41378749210736</c:v>
                </c:pt>
                <c:pt idx="681">
                  <c:v>100.6105984708213</c:v>
                </c:pt>
                <c:pt idx="682">
                  <c:v>100.35068031671898</c:v>
                </c:pt>
                <c:pt idx="683">
                  <c:v>102.01211213497717</c:v>
                </c:pt>
                <c:pt idx="684">
                  <c:v>103.22139813185726</c:v>
                </c:pt>
                <c:pt idx="685">
                  <c:v>104.43528716370437</c:v>
                </c:pt>
                <c:pt idx="686">
                  <c:v>105.00391892297378</c:v>
                </c:pt>
                <c:pt idx="687">
                  <c:v>104.9895151705922</c:v>
                </c:pt>
                <c:pt idx="688">
                  <c:v>104.11979777039168</c:v>
                </c:pt>
                <c:pt idx="689">
                  <c:v>103.04557323495243</c:v>
                </c:pt>
                <c:pt idx="690">
                  <c:v>102.04700185404424</c:v>
                </c:pt>
                <c:pt idx="691">
                  <c:v>102.76865022725609</c:v>
                </c:pt>
                <c:pt idx="692">
                  <c:v>102.18718166610429</c:v>
                </c:pt>
                <c:pt idx="693">
                  <c:v>101.97456633318039</c:v>
                </c:pt>
                <c:pt idx="694">
                  <c:v>101.24594518413001</c:v>
                </c:pt>
                <c:pt idx="695">
                  <c:v>100.83785583542311</c:v>
                </c:pt>
                <c:pt idx="696">
                  <c:v>101.27862081429485</c:v>
                </c:pt>
                <c:pt idx="697">
                  <c:v>102.75098094288208</c:v>
                </c:pt>
                <c:pt idx="698">
                  <c:v>102.63140190654221</c:v>
                </c:pt>
                <c:pt idx="699">
                  <c:v>102.93156516286614</c:v>
                </c:pt>
                <c:pt idx="700">
                  <c:v>102.59019720521451</c:v>
                </c:pt>
                <c:pt idx="701">
                  <c:v>101.57388729440443</c:v>
                </c:pt>
                <c:pt idx="702">
                  <c:v>101.38166259724892</c:v>
                </c:pt>
                <c:pt idx="703">
                  <c:v>100.7047624443214</c:v>
                </c:pt>
                <c:pt idx="704">
                  <c:v>100.84810714134396</c:v>
                </c:pt>
                <c:pt idx="705">
                  <c:v>100.09940881641656</c:v>
                </c:pt>
                <c:pt idx="706">
                  <c:v>99.869185881656037</c:v>
                </c:pt>
                <c:pt idx="707">
                  <c:v>99.933755572207914</c:v>
                </c:pt>
                <c:pt idx="708">
                  <c:v>100.97646127486816</c:v>
                </c:pt>
                <c:pt idx="709">
                  <c:v>102.80569678842841</c:v>
                </c:pt>
                <c:pt idx="710">
                  <c:v>103.9762270016338</c:v>
                </c:pt>
                <c:pt idx="711">
                  <c:v>103.89362441514599</c:v>
                </c:pt>
                <c:pt idx="712">
                  <c:v>103.44099889698508</c:v>
                </c:pt>
                <c:pt idx="713">
                  <c:v>103.00093865229341</c:v>
                </c:pt>
                <c:pt idx="714">
                  <c:v>102.22683119790436</c:v>
                </c:pt>
                <c:pt idx="715">
                  <c:v>102.35368175760814</c:v>
                </c:pt>
                <c:pt idx="716">
                  <c:v>102.08209780954259</c:v>
                </c:pt>
                <c:pt idx="717">
                  <c:v>102.55706575824351</c:v>
                </c:pt>
                <c:pt idx="718">
                  <c:v>100.65147376718669</c:v>
                </c:pt>
                <c:pt idx="719">
                  <c:v>100.47503733748449</c:v>
                </c:pt>
                <c:pt idx="720">
                  <c:v>101.6291343561094</c:v>
                </c:pt>
                <c:pt idx="721">
                  <c:v>100.67034542838771</c:v>
                </c:pt>
                <c:pt idx="722">
                  <c:v>100.37058303310374</c:v>
                </c:pt>
                <c:pt idx="723">
                  <c:v>100.7555941653128</c:v>
                </c:pt>
                <c:pt idx="724">
                  <c:v>100.67927396762283</c:v>
                </c:pt>
                <c:pt idx="725">
                  <c:v>101.96461256866252</c:v>
                </c:pt>
                <c:pt idx="726">
                  <c:v>99.40816271642754</c:v>
                </c:pt>
                <c:pt idx="727">
                  <c:v>100.41166620659723</c:v>
                </c:pt>
                <c:pt idx="728">
                  <c:v>101.32573762627528</c:v>
                </c:pt>
                <c:pt idx="729">
                  <c:v>100.46199301667041</c:v>
                </c:pt>
                <c:pt idx="730">
                  <c:v>97.806234750912054</c:v>
                </c:pt>
                <c:pt idx="731">
                  <c:v>99.714275762362902</c:v>
                </c:pt>
                <c:pt idx="732">
                  <c:v>100.08061715835652</c:v>
                </c:pt>
                <c:pt idx="733">
                  <c:v>98.261890853199432</c:v>
                </c:pt>
                <c:pt idx="734">
                  <c:v>98.226368589402071</c:v>
                </c:pt>
                <c:pt idx="735">
                  <c:v>98.964764597410195</c:v>
                </c:pt>
                <c:pt idx="736">
                  <c:v>98.704886658037324</c:v>
                </c:pt>
                <c:pt idx="737">
                  <c:v>97.883156558573901</c:v>
                </c:pt>
                <c:pt idx="738">
                  <c:v>98.626968815263538</c:v>
                </c:pt>
                <c:pt idx="739">
                  <c:v>100.10462478481912</c:v>
                </c:pt>
                <c:pt idx="740">
                  <c:v>99.7074493980451</c:v>
                </c:pt>
                <c:pt idx="741">
                  <c:v>100.16446370863237</c:v>
                </c:pt>
                <c:pt idx="742">
                  <c:v>100.94201272907887</c:v>
                </c:pt>
                <c:pt idx="743">
                  <c:v>100.04386943736017</c:v>
                </c:pt>
                <c:pt idx="744">
                  <c:v>101.04622927984816</c:v>
                </c:pt>
                <c:pt idx="745">
                  <c:v>100.32122508973961</c:v>
                </c:pt>
                <c:pt idx="746">
                  <c:v>100.82404690697345</c:v>
                </c:pt>
                <c:pt idx="747">
                  <c:v>99.979273200866174</c:v>
                </c:pt>
                <c:pt idx="748">
                  <c:v>100.07942959311679</c:v>
                </c:pt>
                <c:pt idx="749">
                  <c:v>99.495324449652799</c:v>
                </c:pt>
                <c:pt idx="750">
                  <c:v>99.011501118360016</c:v>
                </c:pt>
                <c:pt idx="751">
                  <c:v>98.13962061924407</c:v>
                </c:pt>
                <c:pt idx="752">
                  <c:v>96.452436028053697</c:v>
                </c:pt>
                <c:pt idx="753">
                  <c:v>96.382772203190783</c:v>
                </c:pt>
                <c:pt idx="754">
                  <c:v>95.918311906253379</c:v>
                </c:pt>
                <c:pt idx="755">
                  <c:v>95.164687426946671</c:v>
                </c:pt>
                <c:pt idx="756">
                  <c:v>92.598133716793384</c:v>
                </c:pt>
                <c:pt idx="757">
                  <c:v>92.053737386841519</c:v>
                </c:pt>
                <c:pt idx="758">
                  <c:v>92.833481384056697</c:v>
                </c:pt>
                <c:pt idx="759">
                  <c:v>93.075633856402334</c:v>
                </c:pt>
                <c:pt idx="760">
                  <c:v>94.440202527730492</c:v>
                </c:pt>
                <c:pt idx="761">
                  <c:v>96.116998486925894</c:v>
                </c:pt>
                <c:pt idx="762">
                  <c:v>96.350183061018186</c:v>
                </c:pt>
                <c:pt idx="763">
                  <c:v>96.901126823667937</c:v>
                </c:pt>
                <c:pt idx="764">
                  <c:v>94.962384457758048</c:v>
                </c:pt>
                <c:pt idx="765">
                  <c:v>93.68765989639212</c:v>
                </c:pt>
                <c:pt idx="766">
                  <c:v>93.765340544322783</c:v>
                </c:pt>
                <c:pt idx="767">
                  <c:v>93.757024866665219</c:v>
                </c:pt>
                <c:pt idx="768">
                  <c:v>95.980189187182162</c:v>
                </c:pt>
                <c:pt idx="769">
                  <c:v>96.867666811681971</c:v>
                </c:pt>
                <c:pt idx="770">
                  <c:v>96.858813778935968</c:v>
                </c:pt>
                <c:pt idx="771">
                  <c:v>97.517405148139574</c:v>
                </c:pt>
                <c:pt idx="772">
                  <c:v>96.679031575390951</c:v>
                </c:pt>
                <c:pt idx="773">
                  <c:v>96.171019481576579</c:v>
                </c:pt>
                <c:pt idx="774">
                  <c:v>95.889124701158465</c:v>
                </c:pt>
                <c:pt idx="775">
                  <c:v>94.872851300710764</c:v>
                </c:pt>
                <c:pt idx="776">
                  <c:v>93.892347488536444</c:v>
                </c:pt>
                <c:pt idx="777">
                  <c:v>93.62366009531425</c:v>
                </c:pt>
                <c:pt idx="778">
                  <c:v>93.240101340955704</c:v>
                </c:pt>
                <c:pt idx="779">
                  <c:v>93.428567972155747</c:v>
                </c:pt>
                <c:pt idx="780">
                  <c:v>93.086066812317611</c:v>
                </c:pt>
                <c:pt idx="781">
                  <c:v>92.015929539273657</c:v>
                </c:pt>
                <c:pt idx="782">
                  <c:v>90.761871340170686</c:v>
                </c:pt>
                <c:pt idx="783">
                  <c:v>90.133718729331704</c:v>
                </c:pt>
                <c:pt idx="784">
                  <c:v>89.470126214377402</c:v>
                </c:pt>
                <c:pt idx="785">
                  <c:v>89.741765592761695</c:v>
                </c:pt>
                <c:pt idx="786">
                  <c:v>89.998204820273756</c:v>
                </c:pt>
                <c:pt idx="787">
                  <c:v>90.053344879132553</c:v>
                </c:pt>
                <c:pt idx="788">
                  <c:v>89.881851033083151</c:v>
                </c:pt>
                <c:pt idx="789">
                  <c:v>90.103543156328456</c:v>
                </c:pt>
                <c:pt idx="790">
                  <c:v>89.946253158224579</c:v>
                </c:pt>
                <c:pt idx="791">
                  <c:v>90.270904071915169</c:v>
                </c:pt>
                <c:pt idx="792">
                  <c:v>91.27619210621306</c:v>
                </c:pt>
                <c:pt idx="793">
                  <c:v>91.214217796025039</c:v>
                </c:pt>
                <c:pt idx="794">
                  <c:v>89.844583661830583</c:v>
                </c:pt>
                <c:pt idx="795">
                  <c:v>89.318130224691188</c:v>
                </c:pt>
                <c:pt idx="796">
                  <c:v>90.059642087558146</c:v>
                </c:pt>
                <c:pt idx="797">
                  <c:v>90.690415195759883</c:v>
                </c:pt>
                <c:pt idx="798">
                  <c:v>88.452264258418552</c:v>
                </c:pt>
                <c:pt idx="799">
                  <c:v>87.431547591269734</c:v>
                </c:pt>
                <c:pt idx="800">
                  <c:v>87.325173426508542</c:v>
                </c:pt>
                <c:pt idx="801">
                  <c:v>86.621912296566123</c:v>
                </c:pt>
                <c:pt idx="802">
                  <c:v>85.966686044925964</c:v>
                </c:pt>
                <c:pt idx="803">
                  <c:v>84.95276594575941</c:v>
                </c:pt>
                <c:pt idx="804">
                  <c:v>86.288199474478759</c:v>
                </c:pt>
                <c:pt idx="805">
                  <c:v>86.593491664161974</c:v>
                </c:pt>
                <c:pt idx="806">
                  <c:v>86.433548696093283</c:v>
                </c:pt>
                <c:pt idx="807">
                  <c:v>87.069443360649927</c:v>
                </c:pt>
                <c:pt idx="808">
                  <c:v>86.887494764643066</c:v>
                </c:pt>
                <c:pt idx="809">
                  <c:v>87.174317327094002</c:v>
                </c:pt>
                <c:pt idx="810">
                  <c:v>86.923223352142458</c:v>
                </c:pt>
                <c:pt idx="811">
                  <c:v>86.47264598242711</c:v>
                </c:pt>
                <c:pt idx="812">
                  <c:v>87.291623708707249</c:v>
                </c:pt>
                <c:pt idx="813">
                  <c:v>88.353116511293877</c:v>
                </c:pt>
                <c:pt idx="814">
                  <c:v>87.73748112383683</c:v>
                </c:pt>
                <c:pt idx="815">
                  <c:v>88.578203940013324</c:v>
                </c:pt>
                <c:pt idx="816">
                  <c:v>88.339976198920098</c:v>
                </c:pt>
                <c:pt idx="817">
                  <c:v>87.723485298778016</c:v>
                </c:pt>
                <c:pt idx="818">
                  <c:v>86.77037505576719</c:v>
                </c:pt>
                <c:pt idx="819">
                  <c:v>86.641194923371202</c:v>
                </c:pt>
                <c:pt idx="820">
                  <c:v>87.712933172662204</c:v>
                </c:pt>
                <c:pt idx="821">
                  <c:v>89.584118577269706</c:v>
                </c:pt>
                <c:pt idx="822">
                  <c:v>89.106901287661543</c:v>
                </c:pt>
                <c:pt idx="823">
                  <c:v>89.153295979429885</c:v>
                </c:pt>
                <c:pt idx="824">
                  <c:v>89.326538791988327</c:v>
                </c:pt>
                <c:pt idx="825">
                  <c:v>88.592755431150337</c:v>
                </c:pt>
                <c:pt idx="826">
                  <c:v>88.086327960227734</c:v>
                </c:pt>
                <c:pt idx="827">
                  <c:v>87.90885624624309</c:v>
                </c:pt>
                <c:pt idx="828">
                  <c:v>86.503172039973052</c:v>
                </c:pt>
                <c:pt idx="829">
                  <c:v>86.841597688916224</c:v>
                </c:pt>
                <c:pt idx="830">
                  <c:v>86.736440219243093</c:v>
                </c:pt>
                <c:pt idx="831">
                  <c:v>86.760589122983106</c:v>
                </c:pt>
                <c:pt idx="832">
                  <c:v>87.78186052097476</c:v>
                </c:pt>
                <c:pt idx="833">
                  <c:v>87.688131083865557</c:v>
                </c:pt>
                <c:pt idx="834">
                  <c:v>87.905932656003912</c:v>
                </c:pt>
                <c:pt idx="835">
                  <c:v>87.851345977464717</c:v>
                </c:pt>
                <c:pt idx="836">
                  <c:v>87.603516404350358</c:v>
                </c:pt>
                <c:pt idx="837">
                  <c:v>88.584502366487655</c:v>
                </c:pt>
                <c:pt idx="838">
                  <c:v>87.431290064750442</c:v>
                </c:pt>
                <c:pt idx="839">
                  <c:v>88.053202475525126</c:v>
                </c:pt>
                <c:pt idx="840">
                  <c:v>86.725476794603964</c:v>
                </c:pt>
                <c:pt idx="841">
                  <c:v>86.997025404895709</c:v>
                </c:pt>
                <c:pt idx="842">
                  <c:v>87.151796052056369</c:v>
                </c:pt>
                <c:pt idx="843">
                  <c:v>88.280264215476009</c:v>
                </c:pt>
                <c:pt idx="844">
                  <c:v>87.609346435009613</c:v>
                </c:pt>
                <c:pt idx="845">
                  <c:v>88.870348540278215</c:v>
                </c:pt>
                <c:pt idx="846">
                  <c:v>89.844076123542834</c:v>
                </c:pt>
                <c:pt idx="847">
                  <c:v>90.71048688108759</c:v>
                </c:pt>
                <c:pt idx="848">
                  <c:v>88.750176796143094</c:v>
                </c:pt>
                <c:pt idx="849">
                  <c:v>88.156059264192521</c:v>
                </c:pt>
                <c:pt idx="850">
                  <c:v>88.919774006854652</c:v>
                </c:pt>
                <c:pt idx="851">
                  <c:v>89.406917043877698</c:v>
                </c:pt>
                <c:pt idx="852">
                  <c:v>89.548494029000892</c:v>
                </c:pt>
                <c:pt idx="853">
                  <c:v>89.680314569262833</c:v>
                </c:pt>
                <c:pt idx="854">
                  <c:v>89.540660971194825</c:v>
                </c:pt>
                <c:pt idx="855">
                  <c:v>90.741403742630723</c:v>
                </c:pt>
                <c:pt idx="856">
                  <c:v>90.893690293161086</c:v>
                </c:pt>
                <c:pt idx="857">
                  <c:v>91.764723682650327</c:v>
                </c:pt>
                <c:pt idx="858">
                  <c:v>92.97547454834843</c:v>
                </c:pt>
                <c:pt idx="859">
                  <c:v>92.695885748057123</c:v>
                </c:pt>
                <c:pt idx="860">
                  <c:v>94.117992505083166</c:v>
                </c:pt>
                <c:pt idx="861">
                  <c:v>94.31172800853254</c:v>
                </c:pt>
                <c:pt idx="862">
                  <c:v>92.81586990268525</c:v>
                </c:pt>
                <c:pt idx="863">
                  <c:v>92.903221918362064</c:v>
                </c:pt>
                <c:pt idx="864">
                  <c:v>92.23085345282459</c:v>
                </c:pt>
                <c:pt idx="865">
                  <c:v>91.112277661245699</c:v>
                </c:pt>
                <c:pt idx="866">
                  <c:v>91.989413252668086</c:v>
                </c:pt>
                <c:pt idx="867">
                  <c:v>92.606671537205187</c:v>
                </c:pt>
                <c:pt idx="868">
                  <c:v>91.711504804406331</c:v>
                </c:pt>
                <c:pt idx="869">
                  <c:v>92.622308600140045</c:v>
                </c:pt>
                <c:pt idx="870">
                  <c:v>92.920754714995553</c:v>
                </c:pt>
                <c:pt idx="871">
                  <c:v>91.9469015532827</c:v>
                </c:pt>
                <c:pt idx="872">
                  <c:v>90.779284233385994</c:v>
                </c:pt>
                <c:pt idx="873">
                  <c:v>90.594334016042296</c:v>
                </c:pt>
                <c:pt idx="874">
                  <c:v>90.35025173855351</c:v>
                </c:pt>
                <c:pt idx="875">
                  <c:v>91.246186775470434</c:v>
                </c:pt>
                <c:pt idx="876">
                  <c:v>92.027573010160836</c:v>
                </c:pt>
                <c:pt idx="877">
                  <c:v>92.577682065850126</c:v>
                </c:pt>
                <c:pt idx="878">
                  <c:v>92.773586154481933</c:v>
                </c:pt>
                <c:pt idx="879">
                  <c:v>92.236530056319381</c:v>
                </c:pt>
                <c:pt idx="880">
                  <c:v>93.041391424105811</c:v>
                </c:pt>
                <c:pt idx="881">
                  <c:v>92.415841649791574</c:v>
                </c:pt>
                <c:pt idx="882">
                  <c:v>93.182995152572616</c:v>
                </c:pt>
                <c:pt idx="883">
                  <c:v>92.290976622743372</c:v>
                </c:pt>
                <c:pt idx="884">
                  <c:v>91.506590899570639</c:v>
                </c:pt>
                <c:pt idx="885">
                  <c:v>91.388393345508732</c:v>
                </c:pt>
                <c:pt idx="886">
                  <c:v>89.914203667931844</c:v>
                </c:pt>
                <c:pt idx="887">
                  <c:v>89.004433080004731</c:v>
                </c:pt>
                <c:pt idx="888">
                  <c:v>90.512777169350315</c:v>
                </c:pt>
                <c:pt idx="889">
                  <c:v>90.048834730735038</c:v>
                </c:pt>
                <c:pt idx="890">
                  <c:v>90.222137289193228</c:v>
                </c:pt>
                <c:pt idx="891">
                  <c:v>89.473343830345314</c:v>
                </c:pt>
                <c:pt idx="892">
                  <c:v>88.09760437309275</c:v>
                </c:pt>
                <c:pt idx="893">
                  <c:v>87.988110356553719</c:v>
                </c:pt>
                <c:pt idx="894">
                  <c:v>87.63081282302376</c:v>
                </c:pt>
                <c:pt idx="895">
                  <c:v>87.318889217744058</c:v>
                </c:pt>
                <c:pt idx="896">
                  <c:v>85.981945279590079</c:v>
                </c:pt>
                <c:pt idx="897">
                  <c:v>87.914392906470141</c:v>
                </c:pt>
                <c:pt idx="898">
                  <c:v>87.14648419598727</c:v>
                </c:pt>
                <c:pt idx="899">
                  <c:v>87.676245001290042</c:v>
                </c:pt>
                <c:pt idx="900">
                  <c:v>88.887105453247088</c:v>
                </c:pt>
                <c:pt idx="901">
                  <c:v>90.03961788285099</c:v>
                </c:pt>
                <c:pt idx="902">
                  <c:v>89.256268870227387</c:v>
                </c:pt>
                <c:pt idx="903">
                  <c:v>89.265600661846548</c:v>
                </c:pt>
                <c:pt idx="904">
                  <c:v>88.740356419749318</c:v>
                </c:pt>
                <c:pt idx="905">
                  <c:v>88.313726284066448</c:v>
                </c:pt>
                <c:pt idx="906">
                  <c:v>87.833547566047201</c:v>
                </c:pt>
                <c:pt idx="907">
                  <c:v>87.038940805777941</c:v>
                </c:pt>
                <c:pt idx="908">
                  <c:v>86.519222287313909</c:v>
                </c:pt>
                <c:pt idx="909">
                  <c:v>87.17082060399207</c:v>
                </c:pt>
                <c:pt idx="910">
                  <c:v>86.918324525943717</c:v>
                </c:pt>
                <c:pt idx="911">
                  <c:v>87.852380153621823</c:v>
                </c:pt>
                <c:pt idx="912">
                  <c:v>87.70197249404066</c:v>
                </c:pt>
                <c:pt idx="913">
                  <c:v>87.999953590281351</c:v>
                </c:pt>
                <c:pt idx="914">
                  <c:v>87.365846132128908</c:v>
                </c:pt>
                <c:pt idx="915">
                  <c:v>85.78561774272481</c:v>
                </c:pt>
                <c:pt idx="916">
                  <c:v>86.119323105355676</c:v>
                </c:pt>
                <c:pt idx="917">
                  <c:v>85.070438126652505</c:v>
                </c:pt>
                <c:pt idx="918">
                  <c:v>85.015837687457918</c:v>
                </c:pt>
                <c:pt idx="919">
                  <c:v>85.287982813912734</c:v>
                </c:pt>
                <c:pt idx="920">
                  <c:v>86.757967117897138</c:v>
                </c:pt>
                <c:pt idx="921">
                  <c:v>85.920116706699631</c:v>
                </c:pt>
                <c:pt idx="922">
                  <c:v>85.775353891419684</c:v>
                </c:pt>
                <c:pt idx="923">
                  <c:v>86.571403013089366</c:v>
                </c:pt>
                <c:pt idx="924">
                  <c:v>86.976145072388491</c:v>
                </c:pt>
                <c:pt idx="925">
                  <c:v>86.286665972976493</c:v>
                </c:pt>
                <c:pt idx="926">
                  <c:v>87.574049699506602</c:v>
                </c:pt>
                <c:pt idx="927">
                  <c:v>87.414674291708764</c:v>
                </c:pt>
                <c:pt idx="928">
                  <c:v>87.463596243756669</c:v>
                </c:pt>
                <c:pt idx="929">
                  <c:v>87.645214513791629</c:v>
                </c:pt>
                <c:pt idx="930">
                  <c:v>89.685029228583986</c:v>
                </c:pt>
                <c:pt idx="931">
                  <c:v>90.290828220831486</c:v>
                </c:pt>
                <c:pt idx="932">
                  <c:v>91.29686290151092</c:v>
                </c:pt>
                <c:pt idx="933">
                  <c:v>91.093770563075054</c:v>
                </c:pt>
                <c:pt idx="934">
                  <c:v>89.18862625752574</c:v>
                </c:pt>
                <c:pt idx="935">
                  <c:v>87.63181624802867</c:v>
                </c:pt>
                <c:pt idx="936">
                  <c:v>87.037251374138222</c:v>
                </c:pt>
                <c:pt idx="937">
                  <c:v>87.022310227725541</c:v>
                </c:pt>
                <c:pt idx="938">
                  <c:v>87.159247419929258</c:v>
                </c:pt>
                <c:pt idx="939">
                  <c:v>86.386171484506491</c:v>
                </c:pt>
                <c:pt idx="940">
                  <c:v>86.183633334337927</c:v>
                </c:pt>
                <c:pt idx="941">
                  <c:v>86.293256539577655</c:v>
                </c:pt>
                <c:pt idx="942">
                  <c:v>86.192120052780183</c:v>
                </c:pt>
                <c:pt idx="943">
                  <c:v>85.972904963928144</c:v>
                </c:pt>
                <c:pt idx="944">
                  <c:v>86.139115565758587</c:v>
                </c:pt>
                <c:pt idx="945">
                  <c:v>86.394861877088729</c:v>
                </c:pt>
                <c:pt idx="946">
                  <c:v>86.160548300122116</c:v>
                </c:pt>
                <c:pt idx="947">
                  <c:v>86.361077952304342</c:v>
                </c:pt>
                <c:pt idx="948">
                  <c:v>86.845876851069463</c:v>
                </c:pt>
                <c:pt idx="949">
                  <c:v>86.350741729854875</c:v>
                </c:pt>
                <c:pt idx="950">
                  <c:v>86.114120084642877</c:v>
                </c:pt>
                <c:pt idx="951">
                  <c:v>85.717432617204608</c:v>
                </c:pt>
                <c:pt idx="952">
                  <c:v>84.986480507792649</c:v>
                </c:pt>
                <c:pt idx="953">
                  <c:v>84.29498523641783</c:v>
                </c:pt>
                <c:pt idx="954">
                  <c:v>83.036122514934306</c:v>
                </c:pt>
                <c:pt idx="955">
                  <c:v>83.425837024667032</c:v>
                </c:pt>
                <c:pt idx="956">
                  <c:v>82.579653327891464</c:v>
                </c:pt>
                <c:pt idx="957">
                  <c:v>84.302054495420052</c:v>
                </c:pt>
                <c:pt idx="958">
                  <c:v>85.353059698987906</c:v>
                </c:pt>
                <c:pt idx="959">
                  <c:v>84.270395707015709</c:v>
                </c:pt>
                <c:pt idx="960">
                  <c:v>83.854081690905275</c:v>
                </c:pt>
                <c:pt idx="961">
                  <c:v>84.033966887259865</c:v>
                </c:pt>
                <c:pt idx="962">
                  <c:v>84.961924796865304</c:v>
                </c:pt>
                <c:pt idx="963">
                  <c:v>85.015282543157426</c:v>
                </c:pt>
                <c:pt idx="964">
                  <c:v>85.550616386245721</c:v>
                </c:pt>
                <c:pt idx="965">
                  <c:v>85.456727396420405</c:v>
                </c:pt>
                <c:pt idx="966">
                  <c:v>86.051055736266036</c:v>
                </c:pt>
                <c:pt idx="967">
                  <c:v>86.203484962835375</c:v>
                </c:pt>
                <c:pt idx="968">
                  <c:v>85.248763774933309</c:v>
                </c:pt>
                <c:pt idx="969">
                  <c:v>85.018602703961619</c:v>
                </c:pt>
                <c:pt idx="970">
                  <c:v>84.855427473974771</c:v>
                </c:pt>
                <c:pt idx="971">
                  <c:v>85.199085747561611</c:v>
                </c:pt>
                <c:pt idx="972">
                  <c:v>84.85324418712004</c:v>
                </c:pt>
                <c:pt idx="973">
                  <c:v>86.019431591580144</c:v>
                </c:pt>
                <c:pt idx="974">
                  <c:v>86.424151413565667</c:v>
                </c:pt>
                <c:pt idx="975">
                  <c:v>86.181901841812888</c:v>
                </c:pt>
                <c:pt idx="976">
                  <c:v>86.665173826815135</c:v>
                </c:pt>
                <c:pt idx="977">
                  <c:v>86.336917879221048</c:v>
                </c:pt>
                <c:pt idx="978">
                  <c:v>86.592297209520666</c:v>
                </c:pt>
                <c:pt idx="979">
                  <c:v>85.605002934374284</c:v>
                </c:pt>
                <c:pt idx="980">
                  <c:v>86.398276138960924</c:v>
                </c:pt>
                <c:pt idx="981">
                  <c:v>85.697330763995879</c:v>
                </c:pt>
                <c:pt idx="982">
                  <c:v>84.449274302268108</c:v>
                </c:pt>
                <c:pt idx="983">
                  <c:v>83.323357645168926</c:v>
                </c:pt>
                <c:pt idx="984">
                  <c:v>83.893075570007639</c:v>
                </c:pt>
                <c:pt idx="985">
                  <c:v>83.088630803974823</c:v>
                </c:pt>
                <c:pt idx="986">
                  <c:v>83.636324235752369</c:v>
                </c:pt>
                <c:pt idx="987">
                  <c:v>84.681958023149448</c:v>
                </c:pt>
                <c:pt idx="988">
                  <c:v>85.809622081459722</c:v>
                </c:pt>
                <c:pt idx="989">
                  <c:v>86.854441320035647</c:v>
                </c:pt>
                <c:pt idx="990">
                  <c:v>87.112374902788446</c:v>
                </c:pt>
                <c:pt idx="991">
                  <c:v>88.232130575122142</c:v>
                </c:pt>
                <c:pt idx="992">
                  <c:v>89.932140638254481</c:v>
                </c:pt>
                <c:pt idx="993">
                  <c:v>90.043149720589781</c:v>
                </c:pt>
                <c:pt idx="994">
                  <c:v>88.636771530684015</c:v>
                </c:pt>
                <c:pt idx="995">
                  <c:v>90.795230526884779</c:v>
                </c:pt>
                <c:pt idx="996">
                  <c:v>91.946121185150375</c:v>
                </c:pt>
                <c:pt idx="997">
                  <c:v>91.458975465408173</c:v>
                </c:pt>
                <c:pt idx="998">
                  <c:v>91.539098997927454</c:v>
                </c:pt>
                <c:pt idx="999">
                  <c:v>91.049697130129857</c:v>
                </c:pt>
                <c:pt idx="1000">
                  <c:v>91.483303011828269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4C-4F63-8DCC-7A12EAC3F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003808"/>
        <c:axId val="1948383232"/>
      </c:lineChart>
      <c:catAx>
        <c:axId val="1916003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383232"/>
        <c:crosses val="autoZero"/>
        <c:auto val="1"/>
        <c:lblAlgn val="ctr"/>
        <c:lblOffset val="100"/>
        <c:noMultiLvlLbl val="0"/>
      </c:catAx>
      <c:valAx>
        <c:axId val="194838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00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Returns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Returns</a:t>
          </a:r>
        </a:p>
      </cx:txPr>
    </cx:title>
    <cx:plotArea>
      <cx:plotAreaRegion>
        <cx:series layoutId="clusteredColumn" uniqueId="{58E54E5F-D675-4740-94F3-DC49B3C9169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152399</xdr:colOff>
      <xdr:row>2</xdr:row>
      <xdr:rowOff>85725</xdr:rowOff>
    </xdr:from>
    <xdr:to>
      <xdr:col>37</xdr:col>
      <xdr:colOff>200024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13312C-48F3-44B1-A8E8-9BFDCEF695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85724</xdr:colOff>
      <xdr:row>2</xdr:row>
      <xdr:rowOff>9525</xdr:rowOff>
    </xdr:from>
    <xdr:to>
      <xdr:col>33</xdr:col>
      <xdr:colOff>133349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F56370-F14A-42D5-A657-AB3B10E9D2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13</xdr:row>
      <xdr:rowOff>14288</xdr:rowOff>
    </xdr:from>
    <xdr:to>
      <xdr:col>19</xdr:col>
      <xdr:colOff>409575</xdr:colOff>
      <xdr:row>28</xdr:row>
      <xdr:rowOff>42863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FAD27F-5A92-4BC7-B2F5-ED45ED8C14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333375</xdr:colOff>
      <xdr:row>28</xdr:row>
      <xdr:rowOff>166688</xdr:rowOff>
    </xdr:from>
    <xdr:to>
      <xdr:col>18</xdr:col>
      <xdr:colOff>104775</xdr:colOff>
      <xdr:row>44</xdr:row>
      <xdr:rowOff>14288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901304-5FE4-469F-93A7-BE57274BC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295275</xdr:colOff>
      <xdr:row>0</xdr:row>
      <xdr:rowOff>161925</xdr:rowOff>
    </xdr:from>
    <xdr:to>
      <xdr:col>2</xdr:col>
      <xdr:colOff>723900</xdr:colOff>
      <xdr:row>20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86813E5-7356-4231-94DB-CFCC2C4B00F2}"/>
            </a:ext>
          </a:extLst>
        </xdr:cNvPr>
        <xdr:cNvSpPr txBox="1"/>
      </xdr:nvSpPr>
      <xdr:spPr>
        <a:xfrm>
          <a:off x="1647825" y="161925"/>
          <a:ext cx="1162050" cy="3581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--historic</a:t>
          </a:r>
        </a:p>
        <a:p>
          <a:r>
            <a:rPr lang="en-GB" sz="1100"/>
            <a:t>"long"</a:t>
          </a:r>
        </a:p>
        <a:p>
          <a:r>
            <a:rPr lang="en-GB" sz="1100"/>
            <a:t>--strategy</a:t>
          </a:r>
        </a:p>
        <a:p>
          <a:r>
            <a:rPr lang="en-GB" sz="1100"/>
            <a:t>onlystocks</a:t>
          </a:r>
        </a:p>
        <a:p>
          <a:r>
            <a:rPr lang="en-GB" sz="1100"/>
            <a:t>--initial_cash</a:t>
          </a:r>
        </a:p>
        <a:p>
          <a:r>
            <a:rPr lang="en-GB" sz="1100"/>
            <a:t>1000000</a:t>
          </a:r>
        </a:p>
        <a:p>
          <a:r>
            <a:rPr lang="en-GB" sz="1100"/>
            <a:t>--monthly_cash</a:t>
          </a:r>
        </a:p>
        <a:p>
          <a:r>
            <a:rPr lang="en-GB" sz="1100"/>
            <a:t>0</a:t>
          </a:r>
        </a:p>
        <a:p>
          <a:r>
            <a:rPr lang="en-GB" sz="1100"/>
            <a:t>--startdate</a:t>
          </a:r>
        </a:p>
        <a:p>
          <a:r>
            <a:rPr lang="en-GB" sz="1100"/>
            <a:t>"1928-01-01"</a:t>
          </a:r>
        </a:p>
        <a:p>
          <a:r>
            <a:rPr lang="en-GB" sz="1100"/>
            <a:t>--enddate</a:t>
          </a:r>
        </a:p>
        <a:p>
          <a:r>
            <a:rPr lang="en-GB" sz="1100"/>
            <a:t>"1940-01-01"</a:t>
          </a:r>
        </a:p>
        <a:p>
          <a:r>
            <a:rPr lang="en-GB" sz="1100"/>
            <a:t>--create_report</a:t>
          </a:r>
        </a:p>
        <a:p>
          <a:r>
            <a:rPr lang="en-GB" sz="1100"/>
            <a:t>--report_name</a:t>
          </a:r>
        </a:p>
        <a:p>
          <a:r>
            <a:rPr lang="en-GB" sz="1100"/>
            <a:t>example</a:t>
          </a:r>
        </a:p>
        <a:p>
          <a:r>
            <a:rPr lang="en-GB" sz="1100"/>
            <a:t>--system</a:t>
          </a:r>
        </a:p>
        <a:p>
          <a:r>
            <a:rPr lang="en-GB" sz="1100"/>
            <a:t>windows</a:t>
          </a:r>
        </a:p>
        <a:p>
          <a:r>
            <a:rPr lang="en-GB" sz="1100"/>
            <a:t>--leverage</a:t>
          </a:r>
        </a:p>
        <a:p>
          <a:r>
            <a:rPr lang="en-GB" sz="1100"/>
            <a:t>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200024</xdr:colOff>
      <xdr:row>1</xdr:row>
      <xdr:rowOff>19050</xdr:rowOff>
    </xdr:from>
    <xdr:to>
      <xdr:col>39</xdr:col>
      <xdr:colOff>247649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F3819D-5647-4B02-9D47-8AECD4835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571500</xdr:colOff>
      <xdr:row>1</xdr:row>
      <xdr:rowOff>0</xdr:rowOff>
    </xdr:from>
    <xdr:to>
      <xdr:col>46</xdr:col>
      <xdr:colOff>266700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D9E11B8-8550-4413-8C75-D2CAFAE9F7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32388" y="180975"/>
              <a:ext cx="4876800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2028-96CB-407D-8CC1-924143AD74C5}">
  <dimension ref="A1:AB1042"/>
  <sheetViews>
    <sheetView tabSelected="1" topLeftCell="Q1" workbookViewId="0">
      <selection activeCell="AC21" sqref="AC21"/>
    </sheetView>
  </sheetViews>
  <sheetFormatPr defaultRowHeight="14.25"/>
  <cols>
    <col min="2" max="2" width="20.86328125" bestFit="1" customWidth="1"/>
    <col min="4" max="4" width="10.73046875" bestFit="1" customWidth="1"/>
    <col min="5" max="6" width="12.73046875" style="6" bestFit="1" customWidth="1"/>
    <col min="7" max="8" width="12.73046875" style="6" customWidth="1"/>
    <col min="9" max="10" width="13.265625" style="6" customWidth="1"/>
    <col min="11" max="11" width="12" style="6" bestFit="1" customWidth="1"/>
    <col min="12" max="15" width="9.06640625" style="6"/>
    <col min="17" max="22" width="9.06640625" style="6"/>
    <col min="23" max="23" width="22.3984375" bestFit="1" customWidth="1"/>
    <col min="24" max="24" width="20.3984375" bestFit="1" customWidth="1"/>
    <col min="25" max="25" width="15.3984375" customWidth="1"/>
    <col min="26" max="26" width="17.9296875" bestFit="1" customWidth="1"/>
    <col min="27" max="27" width="20.3984375" bestFit="1" customWidth="1"/>
    <col min="28" max="28" width="11.59765625" bestFit="1" customWidth="1"/>
  </cols>
  <sheetData>
    <row r="1" spans="1:28">
      <c r="E1" s="58" t="s">
        <v>62</v>
      </c>
      <c r="J1" s="6" t="s">
        <v>83</v>
      </c>
    </row>
    <row r="2" spans="1:28">
      <c r="A2" s="79" t="s">
        <v>57</v>
      </c>
      <c r="B2" s="80">
        <v>1</v>
      </c>
      <c r="E2" s="6" t="s">
        <v>51</v>
      </c>
      <c r="F2" s="6" t="s">
        <v>59</v>
      </c>
      <c r="G2" s="6" t="s">
        <v>93</v>
      </c>
      <c r="I2" s="58" t="s">
        <v>70</v>
      </c>
      <c r="J2" s="58" t="s">
        <v>85</v>
      </c>
      <c r="K2" s="58" t="s">
        <v>87</v>
      </c>
      <c r="L2" s="58" t="s">
        <v>84</v>
      </c>
      <c r="M2" s="58" t="s">
        <v>86</v>
      </c>
      <c r="N2" s="58" t="s">
        <v>91</v>
      </c>
      <c r="O2" s="58" t="s">
        <v>90</v>
      </c>
      <c r="P2" s="48" t="s">
        <v>90</v>
      </c>
      <c r="Q2" s="58"/>
      <c r="R2" t="s">
        <v>99</v>
      </c>
      <c r="S2" s="58"/>
      <c r="T2" s="58"/>
      <c r="U2" s="58"/>
      <c r="V2" s="58"/>
    </row>
    <row r="3" spans="1:28">
      <c r="A3" s="81" t="s">
        <v>61</v>
      </c>
      <c r="B3" s="82">
        <v>0</v>
      </c>
      <c r="D3" s="38">
        <v>13150</v>
      </c>
      <c r="E3">
        <v>1.0232625494580201</v>
      </c>
      <c r="I3" s="59">
        <f t="shared" ref="I3:I47" si="0">F3-$B$8</f>
        <v>-0.01</v>
      </c>
      <c r="N3" s="6">
        <f>E3</f>
        <v>1.0232625494580201</v>
      </c>
      <c r="O3" s="6">
        <f>MIN(0,(E3-N3)/N3)</f>
        <v>0</v>
      </c>
      <c r="P3">
        <f>MIN(O3:O47)</f>
        <v>-0.75864829033764503</v>
      </c>
      <c r="R3"/>
    </row>
    <row r="4" spans="1:28">
      <c r="A4" s="81" t="s">
        <v>48</v>
      </c>
      <c r="B4" s="83">
        <v>5.7692307692307687E-4</v>
      </c>
      <c r="D4" s="38">
        <v>13516</v>
      </c>
      <c r="E4">
        <f>(1+G4)*E3</f>
        <v>0.33980214158422711</v>
      </c>
      <c r="F4">
        <f>LN(1+G4)</f>
        <v>-1.1023878679076016</v>
      </c>
      <c r="G4">
        <v>-0.66792282023396021</v>
      </c>
      <c r="H4" s="6">
        <f>1+G4</f>
        <v>0.33207717976603979</v>
      </c>
      <c r="I4" s="59">
        <f t="shared" si="0"/>
        <v>-1.1123878679076016</v>
      </c>
      <c r="J4" s="46">
        <f t="shared" ref="J4:J47" si="1">MAX(0,F4-$B$11)</f>
        <v>0</v>
      </c>
      <c r="K4" s="6">
        <f t="shared" ref="K4:K47" si="2">J4^2</f>
        <v>0</v>
      </c>
      <c r="L4" s="6">
        <f t="shared" ref="L4:L47" si="3">J4^3</f>
        <v>0</v>
      </c>
      <c r="M4" s="46">
        <f t="shared" ref="M4:M47" si="4">MAX(0,$B$11-F4)</f>
        <v>1.1123878679076016</v>
      </c>
      <c r="N4" s="6">
        <f>IF(N3&lt;E4,E4,N3)</f>
        <v>1.0232625494580201</v>
      </c>
      <c r="O4" s="6">
        <f>MIN(0,(E4-N4)/N4)</f>
        <v>-0.66792282023396021</v>
      </c>
      <c r="R4">
        <v>-0.66785700000000003</v>
      </c>
      <c r="S4" s="6">
        <f>R4-G4</f>
        <v>6.5820233960178776E-5</v>
      </c>
      <c r="T4" s="6">
        <f>LN(1+R4)</f>
        <v>-1.1021896799085593</v>
      </c>
    </row>
    <row r="5" spans="1:28">
      <c r="A5" s="84" t="s">
        <v>49</v>
      </c>
      <c r="B5" s="85">
        <v>0.01</v>
      </c>
      <c r="D5" s="38">
        <v>13881</v>
      </c>
      <c r="E5">
        <f t="shared" ref="E5:E47" si="5">(1+G5)*E4</f>
        <v>0.58376766491132182</v>
      </c>
      <c r="F5">
        <f t="shared" ref="F5:F47" si="6">LN(1+G5)</f>
        <v>0.54113955791285484</v>
      </c>
      <c r="G5">
        <v>0.71796346600312022</v>
      </c>
      <c r="H5" s="6">
        <f t="shared" ref="H5:H47" si="7">1+G5</f>
        <v>1.7179634660031202</v>
      </c>
      <c r="I5" s="59">
        <f t="shared" si="0"/>
        <v>0.53113955791285483</v>
      </c>
      <c r="J5" s="46">
        <f t="shared" si="1"/>
        <v>0.53113955791285483</v>
      </c>
      <c r="K5" s="6">
        <f t="shared" si="2"/>
        <v>0.28210922997986287</v>
      </c>
      <c r="L5" s="6">
        <f t="shared" si="3"/>
        <v>0.14983937169464026</v>
      </c>
      <c r="M5" s="46">
        <f t="shared" si="4"/>
        <v>0</v>
      </c>
      <c r="N5" s="6">
        <f>IF(N4&lt;E5,E5,N4)</f>
        <v>1.0232625494580201</v>
      </c>
      <c r="O5" s="6">
        <f>MIN(0,(E5-N5)/N5)</f>
        <v>-0.42950353726859303</v>
      </c>
      <c r="R5">
        <v>0.71774899999999997</v>
      </c>
      <c r="S5" s="6">
        <f t="shared" ref="S5:S47" si="8">R5-G5</f>
        <v>-2.1446600312025055E-4</v>
      </c>
      <c r="T5" s="6">
        <f t="shared" ref="T5:T47" si="9">LN(1+R5)</f>
        <v>0.54101471277198754</v>
      </c>
      <c r="W5" s="78"/>
      <c r="X5" s="78" t="s">
        <v>47</v>
      </c>
      <c r="Y5" s="78" t="s">
        <v>53</v>
      </c>
      <c r="Z5" s="78" t="s">
        <v>96</v>
      </c>
      <c r="AA5" s="78" t="s">
        <v>97</v>
      </c>
      <c r="AB5" s="95" t="s">
        <v>102</v>
      </c>
    </row>
    <row r="6" spans="1:28">
      <c r="D6" s="38">
        <v>14246</v>
      </c>
      <c r="E6">
        <f t="shared" si="5"/>
        <v>0.62615216334843427</v>
      </c>
      <c r="F6">
        <f t="shared" si="6"/>
        <v>7.0090344389058923E-2</v>
      </c>
      <c r="G6">
        <v>7.2605080727708549E-2</v>
      </c>
      <c r="H6" s="6">
        <f t="shared" si="7"/>
        <v>1.0726050807277085</v>
      </c>
      <c r="I6" s="59">
        <f t="shared" si="0"/>
        <v>6.0090344389058921E-2</v>
      </c>
      <c r="J6" s="46">
        <f>MAX(0,F6-$B$11)</f>
        <v>6.0090344389058921E-2</v>
      </c>
      <c r="K6" s="6">
        <f t="shared" si="2"/>
        <v>3.610849488795705E-3</v>
      </c>
      <c r="L6" s="6">
        <f t="shared" si="3"/>
        <v>2.1697718931879125E-4</v>
      </c>
      <c r="M6" s="46">
        <f t="shared" si="4"/>
        <v>0</v>
      </c>
      <c r="N6" s="6">
        <f>IF(N5&lt;E6,E6,N5)</f>
        <v>1.0232625494580201</v>
      </c>
      <c r="O6" s="6">
        <f>MIN(0,(E6-N6)/N6)</f>
        <v>-0.38808259553710706</v>
      </c>
      <c r="R6">
        <v>7.2592000000000004E-2</v>
      </c>
      <c r="S6" s="6">
        <f t="shared" si="8"/>
        <v>-1.3080727708544848E-5</v>
      </c>
      <c r="T6" s="6">
        <f t="shared" si="9"/>
        <v>7.0078149026846073E-2</v>
      </c>
      <c r="W6" s="73" t="s">
        <v>94</v>
      </c>
      <c r="X6" s="74"/>
      <c r="Y6" s="75">
        <f>(1+Y7)*1000000</f>
        <v>161935713327.03687</v>
      </c>
      <c r="Z6" s="76">
        <f>(1+Z7)*1000000</f>
        <v>161919675142.802</v>
      </c>
      <c r="AA6" s="77">
        <f>Y6-Z6</f>
        <v>16038184.234863281</v>
      </c>
      <c r="AB6">
        <f>AA6/Z6</f>
        <v>9.9050249580347216E-5</v>
      </c>
    </row>
    <row r="7" spans="1:28">
      <c r="D7" s="38">
        <v>14611</v>
      </c>
      <c r="E7">
        <f t="shared" si="5"/>
        <v>0.46470285826094671</v>
      </c>
      <c r="F7">
        <f t="shared" si="6"/>
        <v>-0.29819522716637953</v>
      </c>
      <c r="G7">
        <v>-0.25784356349439941</v>
      </c>
      <c r="H7" s="6">
        <f t="shared" si="7"/>
        <v>0.74215643650560059</v>
      </c>
      <c r="I7" s="59">
        <f t="shared" si="0"/>
        <v>-0.30819522716637954</v>
      </c>
      <c r="J7" s="46">
        <f t="shared" si="1"/>
        <v>0</v>
      </c>
      <c r="K7" s="6">
        <f t="shared" si="2"/>
        <v>0</v>
      </c>
      <c r="L7" s="6">
        <f t="shared" si="3"/>
        <v>0</v>
      </c>
      <c r="M7" s="46">
        <f t="shared" si="4"/>
        <v>0.30819522716637954</v>
      </c>
      <c r="N7" s="6">
        <f>IF(N6&lt;E7,E7,N6)</f>
        <v>1.0232625494580201</v>
      </c>
      <c r="O7" s="6">
        <f>MIN(0,(E7-N7)/N7)</f>
        <v>-0.54586155966806305</v>
      </c>
      <c r="R7">
        <v>-0.25780199999999998</v>
      </c>
      <c r="S7" s="6">
        <f t="shared" si="8"/>
        <v>4.1563494399432521E-5</v>
      </c>
      <c r="T7" s="6">
        <f t="shared" si="9"/>
        <v>-0.29813922505072832</v>
      </c>
      <c r="W7" s="18" t="s">
        <v>95</v>
      </c>
      <c r="X7" s="61"/>
      <c r="Y7" s="61">
        <f>PRODUCT(H4:H47)-1</f>
        <v>161934.71332703685</v>
      </c>
      <c r="Z7" s="62">
        <v>161918.67514280201</v>
      </c>
      <c r="AA7" s="63">
        <f>Y7-Z7</f>
        <v>16.038184234843357</v>
      </c>
      <c r="AB7">
        <f>AA7/Z7</f>
        <v>9.9050861308608754E-5</v>
      </c>
    </row>
    <row r="8" spans="1:28">
      <c r="A8" s="79" t="s">
        <v>64</v>
      </c>
      <c r="B8" s="86">
        <f>1%</f>
        <v>0.01</v>
      </c>
      <c r="D8" s="38">
        <v>14977</v>
      </c>
      <c r="E8">
        <f t="shared" si="5"/>
        <v>0.33797433515330355</v>
      </c>
      <c r="F8" s="6">
        <f t="shared" si="6"/>
        <v>-0.31842822573701307</v>
      </c>
      <c r="G8">
        <v>-0.27270872312233707</v>
      </c>
      <c r="H8" s="6">
        <f t="shared" si="7"/>
        <v>0.72729127687766293</v>
      </c>
      <c r="I8" s="59">
        <f t="shared" si="0"/>
        <v>-0.32842822573701308</v>
      </c>
      <c r="J8" s="46">
        <f t="shared" si="1"/>
        <v>0</v>
      </c>
      <c r="K8" s="6">
        <f t="shared" si="2"/>
        <v>0</v>
      </c>
      <c r="L8" s="6">
        <f t="shared" si="3"/>
        <v>0</v>
      </c>
      <c r="M8" s="46">
        <f t="shared" si="4"/>
        <v>0.32842822573701308</v>
      </c>
      <c r="N8" s="6">
        <f>IF(N7&lt;E8,E8,N7)</f>
        <v>1.0232625494580201</v>
      </c>
      <c r="O8" s="6">
        <f>MIN(0,(E8-N8)/N8)</f>
        <v>-0.66970907385175527</v>
      </c>
      <c r="R8">
        <v>-0.27264899999999997</v>
      </c>
      <c r="S8" s="6">
        <f t="shared" si="8"/>
        <v>5.9723122337096424E-5</v>
      </c>
      <c r="T8" s="6">
        <f t="shared" si="9"/>
        <v>-0.31834611190968931</v>
      </c>
      <c r="W8" s="18" t="s">
        <v>98</v>
      </c>
      <c r="X8" s="61"/>
      <c r="Y8" s="64">
        <f>(1+Y7)^(260/NETWORKDAYS(D3,D47))-1</f>
        <v>0.31214438918867793</v>
      </c>
      <c r="Z8" s="62">
        <f>31.2172499139584/100</f>
        <v>0.312172499139584</v>
      </c>
      <c r="AA8" s="63">
        <f>Y8-Z8</f>
        <v>-2.8109950906074488E-5</v>
      </c>
    </row>
    <row r="9" spans="1:28">
      <c r="A9" s="81" t="s">
        <v>65</v>
      </c>
      <c r="B9" s="83">
        <f>0.07%</f>
        <v>7.000000000000001E-4</v>
      </c>
      <c r="D9" s="38">
        <v>15342</v>
      </c>
      <c r="E9">
        <f t="shared" si="5"/>
        <v>0.51942402151490796</v>
      </c>
      <c r="F9" s="6">
        <f t="shared" si="6"/>
        <v>0.42975058564296909</v>
      </c>
      <c r="G9">
        <v>0.53687415726196996</v>
      </c>
      <c r="H9" s="6">
        <f t="shared" si="7"/>
        <v>1.53687415726197</v>
      </c>
      <c r="I9" s="59">
        <f t="shared" si="0"/>
        <v>0.41975058564296908</v>
      </c>
      <c r="J9" s="46">
        <f t="shared" si="1"/>
        <v>0.41975058564296908</v>
      </c>
      <c r="K9" s="6">
        <f t="shared" si="2"/>
        <v>0.17619055414761553</v>
      </c>
      <c r="L9" s="6">
        <f t="shared" si="3"/>
        <v>7.3956088288220867E-2</v>
      </c>
      <c r="M9" s="46">
        <f t="shared" si="4"/>
        <v>0</v>
      </c>
      <c r="N9" s="6">
        <f>IF(N8&lt;E9,E9,N8)</f>
        <v>1.0232625494580201</v>
      </c>
      <c r="O9" s="6">
        <f>MIN(0,(E9-N9)/N9)</f>
        <v>-0.49238441122464083</v>
      </c>
      <c r="R9">
        <v>0.536713</v>
      </c>
      <c r="S9" s="6">
        <f t="shared" si="8"/>
        <v>-1.611572619699686E-4</v>
      </c>
      <c r="T9" s="6">
        <f t="shared" si="9"/>
        <v>0.42964571972970755</v>
      </c>
      <c r="W9" s="18" t="s">
        <v>100</v>
      </c>
      <c r="X9" s="61"/>
      <c r="Y9" s="61"/>
      <c r="Z9" s="62"/>
      <c r="AA9" s="65"/>
    </row>
    <row r="10" spans="1:28">
      <c r="A10" s="81" t="s">
        <v>66</v>
      </c>
      <c r="B10" s="83">
        <f>15%</f>
        <v>0.15</v>
      </c>
      <c r="D10" s="38">
        <v>15707</v>
      </c>
      <c r="E10">
        <f t="shared" si="5"/>
        <v>1.0631739627785726</v>
      </c>
      <c r="F10" s="6">
        <f t="shared" si="6"/>
        <v>0.71629347086930217</v>
      </c>
      <c r="G10">
        <v>1.046832488951531</v>
      </c>
      <c r="H10" s="6">
        <f t="shared" si="7"/>
        <v>2.046832488951531</v>
      </c>
      <c r="I10" s="59">
        <f t="shared" si="0"/>
        <v>0.70629347086930216</v>
      </c>
      <c r="J10" s="46">
        <f t="shared" si="1"/>
        <v>0.70629347086930216</v>
      </c>
      <c r="K10" s="6">
        <f t="shared" si="2"/>
        <v>0.49885046699260577</v>
      </c>
      <c r="L10" s="6">
        <f t="shared" si="3"/>
        <v>0.35233482777697978</v>
      </c>
      <c r="M10" s="46">
        <f t="shared" si="4"/>
        <v>0</v>
      </c>
      <c r="N10" s="6">
        <f>IF(N9&lt;E10,E10,N9)</f>
        <v>1.0631739627785726</v>
      </c>
      <c r="O10" s="6">
        <f>MIN(0,(E10-N10)/N10)</f>
        <v>0</v>
      </c>
      <c r="R10">
        <v>1.0466279999999999</v>
      </c>
      <c r="S10" s="6">
        <f t="shared" si="8"/>
        <v>-2.0448895153113433E-4</v>
      </c>
      <c r="T10" s="6">
        <f t="shared" si="9"/>
        <v>0.7161935608043325</v>
      </c>
      <c r="W10" s="18" t="s">
        <v>101</v>
      </c>
      <c r="X10" s="61"/>
      <c r="Y10" s="61">
        <f>P3</f>
        <v>-0.75864829033764503</v>
      </c>
      <c r="Z10" s="62">
        <f>-75.8648288329324/100</f>
        <v>-0.75864828832932407</v>
      </c>
      <c r="AA10" s="94">
        <f>Y10-Z10</f>
        <v>-2.0083209539834002E-9</v>
      </c>
    </row>
    <row r="11" spans="1:28">
      <c r="A11" s="84" t="s">
        <v>82</v>
      </c>
      <c r="B11" s="87">
        <f>1%</f>
        <v>0.01</v>
      </c>
      <c r="D11" s="38">
        <v>16072</v>
      </c>
      <c r="E11">
        <f t="shared" si="5"/>
        <v>1.822121056140928</v>
      </c>
      <c r="F11" s="6">
        <f t="shared" si="6"/>
        <v>0.53874249935020302</v>
      </c>
      <c r="G11">
        <v>0.71385033863966196</v>
      </c>
      <c r="H11" s="6">
        <f t="shared" si="7"/>
        <v>1.713850338639662</v>
      </c>
      <c r="I11" s="59">
        <f t="shared" si="0"/>
        <v>0.52874249935020301</v>
      </c>
      <c r="J11" s="46">
        <f t="shared" si="1"/>
        <v>0.52874249935020301</v>
      </c>
      <c r="K11" s="6">
        <f t="shared" si="2"/>
        <v>0.27956863061909942</v>
      </c>
      <c r="L11" s="6">
        <f t="shared" si="3"/>
        <v>0.14781981649345632</v>
      </c>
      <c r="M11" s="46">
        <f t="shared" si="4"/>
        <v>0</v>
      </c>
      <c r="N11" s="6">
        <f>IF(N10&lt;E11,E11,N10)</f>
        <v>1.822121056140928</v>
      </c>
      <c r="O11" s="6">
        <f>MIN(0,(E11-N11)/N11)</f>
        <v>0</v>
      </c>
      <c r="R11">
        <v>0.71378200000000003</v>
      </c>
      <c r="S11" s="6">
        <f t="shared" si="8"/>
        <v>-6.8338639661935652E-5</v>
      </c>
      <c r="T11" s="6">
        <f t="shared" si="9"/>
        <v>0.53870262422188164</v>
      </c>
      <c r="W11" s="18" t="s">
        <v>72</v>
      </c>
      <c r="X11" s="61">
        <f>AVERAGE($F$4:$F$47)</f>
        <v>0.27261260691230799</v>
      </c>
      <c r="Y11" s="61">
        <f>X11</f>
        <v>0.27261260691230799</v>
      </c>
      <c r="Z11" s="62">
        <v>0.27261035588175198</v>
      </c>
      <c r="AA11" s="63">
        <f>Y11-Z11</f>
        <v>2.2510305560108357E-6</v>
      </c>
    </row>
    <row r="12" spans="1:28">
      <c r="D12" s="38">
        <v>16438</v>
      </c>
      <c r="E12">
        <f t="shared" si="5"/>
        <v>4.7136098852626631</v>
      </c>
      <c r="F12" s="6">
        <f t="shared" si="6"/>
        <v>0.95045280648160568</v>
      </c>
      <c r="G12">
        <v>1.5868807505279712</v>
      </c>
      <c r="H12" s="6">
        <f t="shared" si="7"/>
        <v>2.5868807505279712</v>
      </c>
      <c r="I12" s="59">
        <f t="shared" si="0"/>
        <v>0.94045280648160567</v>
      </c>
      <c r="J12" s="46">
        <f t="shared" si="1"/>
        <v>0.94045280648160567</v>
      </c>
      <c r="K12" s="6">
        <f t="shared" si="2"/>
        <v>0.88445148121912842</v>
      </c>
      <c r="L12" s="6">
        <f t="shared" si="3"/>
        <v>0.83178487770934251</v>
      </c>
      <c r="M12" s="46">
        <f t="shared" si="4"/>
        <v>0</v>
      </c>
      <c r="N12" s="6">
        <f>IF(N11&lt;E12,E12,N11)</f>
        <v>4.7136098852626631</v>
      </c>
      <c r="O12" s="6">
        <f>MIN(0,(E12-N12)/N12)</f>
        <v>0</v>
      </c>
      <c r="R12">
        <v>1.586792</v>
      </c>
      <c r="S12" s="6">
        <f t="shared" si="8"/>
        <v>-8.8750527971193094E-5</v>
      </c>
      <c r="T12" s="6">
        <f t="shared" si="9"/>
        <v>0.95041849796142697</v>
      </c>
      <c r="W12" s="18" t="s">
        <v>52</v>
      </c>
      <c r="X12" s="61">
        <f>_xlfn.STDEV.S($F$4:$F$47)</f>
        <v>0.50782797051389461</v>
      </c>
      <c r="Y12" s="61">
        <f>X12</f>
        <v>0.50782797051389461</v>
      </c>
      <c r="Z12" s="62">
        <v>0.50780553110339</v>
      </c>
      <c r="AA12" s="63">
        <f t="shared" ref="AA12:AA14" si="10">Y12-Z12</f>
        <v>2.2439410504615509E-5</v>
      </c>
    </row>
    <row r="13" spans="1:28">
      <c r="A13" s="88" t="s">
        <v>67</v>
      </c>
      <c r="B13" s="89">
        <f>B3</f>
        <v>0</v>
      </c>
      <c r="D13" s="38">
        <v>16803</v>
      </c>
      <c r="E13">
        <f t="shared" si="5"/>
        <v>3.5990092430459737</v>
      </c>
      <c r="F13" s="6">
        <f t="shared" si="6"/>
        <v>-0.26979544714315506</v>
      </c>
      <c r="G13">
        <v>-0.23646433823502111</v>
      </c>
      <c r="H13" s="6">
        <f t="shared" si="7"/>
        <v>0.76353566176497889</v>
      </c>
      <c r="I13" s="59">
        <f t="shared" si="0"/>
        <v>-0.27979544714315507</v>
      </c>
      <c r="J13" s="46">
        <f t="shared" si="1"/>
        <v>0</v>
      </c>
      <c r="K13" s="6">
        <f t="shared" si="2"/>
        <v>0</v>
      </c>
      <c r="L13" s="6">
        <f t="shared" si="3"/>
        <v>0</v>
      </c>
      <c r="M13" s="46">
        <f t="shared" si="4"/>
        <v>0.27979544714315507</v>
      </c>
      <c r="N13" s="6">
        <f>IF(N12&lt;E13,E13,N12)</f>
        <v>4.7136098852626631</v>
      </c>
      <c r="O13" s="6">
        <f>MIN(0,(E13-N13)/N13)</f>
        <v>-0.23646433823502111</v>
      </c>
      <c r="R13">
        <v>-0.236459</v>
      </c>
      <c r="S13" s="6">
        <f t="shared" si="8"/>
        <v>5.3382350211073071E-6</v>
      </c>
      <c r="T13" s="6">
        <f t="shared" si="9"/>
        <v>-0.2697884556997589</v>
      </c>
      <c r="W13" s="18" t="s">
        <v>55</v>
      </c>
      <c r="X13" s="66">
        <f>SKEW($F$4:$F$47)</f>
        <v>-0.66500875844859852</v>
      </c>
      <c r="Y13" s="66">
        <f>X13</f>
        <v>-0.66500875844859852</v>
      </c>
      <c r="Z13" s="62">
        <v>-0.64199119206880295</v>
      </c>
      <c r="AA13" s="63">
        <f t="shared" si="10"/>
        <v>-2.3017566379795573E-2</v>
      </c>
    </row>
    <row r="14" spans="1:28">
      <c r="B14" s="51"/>
      <c r="D14" s="38">
        <v>17168</v>
      </c>
      <c r="E14">
        <f t="shared" si="5"/>
        <v>4.1532256879654339</v>
      </c>
      <c r="F14" s="6">
        <f t="shared" si="6"/>
        <v>0.14322670921022543</v>
      </c>
      <c r="G14">
        <v>0.15399139248956373</v>
      </c>
      <c r="H14" s="6">
        <f t="shared" si="7"/>
        <v>1.1539913924895637</v>
      </c>
      <c r="I14" s="59">
        <f t="shared" si="0"/>
        <v>0.13322670921022542</v>
      </c>
      <c r="J14" s="46">
        <f t="shared" si="1"/>
        <v>0.13322670921022542</v>
      </c>
      <c r="K14" s="6">
        <f t="shared" si="2"/>
        <v>1.7749356046985961E-2</v>
      </c>
      <c r="L14" s="6">
        <f t="shared" si="3"/>
        <v>2.3646882967405546E-3</v>
      </c>
      <c r="M14" s="46">
        <f t="shared" si="4"/>
        <v>0</v>
      </c>
      <c r="N14" s="6">
        <f>IF(N13&lt;E14,E14,N13)</f>
        <v>4.7136098852626631</v>
      </c>
      <c r="O14" s="6">
        <f>MIN(0,(E14-N14)/N14)</f>
        <v>-0.11888641846439146</v>
      </c>
      <c r="Q14" s="46"/>
      <c r="R14">
        <v>0.15398700000000001</v>
      </c>
      <c r="S14" s="6">
        <f t="shared" si="8"/>
        <v>-4.392489563714852E-6</v>
      </c>
      <c r="T14" s="6">
        <f t="shared" si="9"/>
        <v>0.14322290285781075</v>
      </c>
      <c r="W14" s="18" t="s">
        <v>56</v>
      </c>
      <c r="X14" s="66">
        <f>KURT($F$4:$F$47)</f>
        <v>0.12021386711076243</v>
      </c>
      <c r="Y14" s="66">
        <f>X14/260</f>
        <v>4.6236102734908627E-4</v>
      </c>
      <c r="Z14" s="62">
        <v>-2.6655360224176999E-2</v>
      </c>
      <c r="AA14" s="67">
        <f t="shared" si="10"/>
        <v>2.7117721251526086E-2</v>
      </c>
      <c r="AB14">
        <f>KURT(T4:T47)</f>
        <v>0.11987424768162125</v>
      </c>
    </row>
    <row r="15" spans="1:28">
      <c r="D15" s="38">
        <v>17533</v>
      </c>
      <c r="E15">
        <f t="shared" si="5"/>
        <v>5.1236464508938644</v>
      </c>
      <c r="F15" s="6">
        <f t="shared" si="6"/>
        <v>0.20998107646939013</v>
      </c>
      <c r="G15">
        <v>0.23365471463310161</v>
      </c>
      <c r="H15" s="6">
        <f t="shared" si="7"/>
        <v>1.2336547146331016</v>
      </c>
      <c r="I15" s="59">
        <f t="shared" si="0"/>
        <v>0.19998107646939012</v>
      </c>
      <c r="J15" s="46">
        <f t="shared" si="1"/>
        <v>0.19998107646939012</v>
      </c>
      <c r="K15" s="6">
        <f t="shared" si="2"/>
        <v>3.9992430945856056E-2</v>
      </c>
      <c r="L15" s="6">
        <f t="shared" si="3"/>
        <v>7.9977293911800435E-3</v>
      </c>
      <c r="M15" s="46">
        <f t="shared" si="4"/>
        <v>0</v>
      </c>
      <c r="N15" s="6">
        <f>IF(N14&lt;E15,E15,N14)</f>
        <v>5.1236464508938644</v>
      </c>
      <c r="O15" s="6">
        <f>MIN(0,(E15-N15)/N15)</f>
        <v>0</v>
      </c>
      <c r="Q15" s="46"/>
      <c r="R15">
        <v>0.233649</v>
      </c>
      <c r="S15" s="6">
        <f t="shared" si="8"/>
        <v>-5.714633101616684E-6</v>
      </c>
      <c r="T15" s="6">
        <f t="shared" si="9"/>
        <v>0.20997644417943917</v>
      </c>
      <c r="W15" s="18"/>
      <c r="X15" s="66"/>
      <c r="Y15" s="66"/>
      <c r="Z15" s="62"/>
      <c r="AA15" s="65"/>
    </row>
    <row r="16" spans="1:28">
      <c r="D16" s="38">
        <v>17899</v>
      </c>
      <c r="E16">
        <f t="shared" si="5"/>
        <v>8.0767612613053323</v>
      </c>
      <c r="F16" s="6">
        <f t="shared" si="6"/>
        <v>0.45512457518134131</v>
      </c>
      <c r="G16">
        <v>0.57636974734981417</v>
      </c>
      <c r="H16" s="6">
        <f t="shared" si="7"/>
        <v>1.5763697473498142</v>
      </c>
      <c r="I16" s="59">
        <f t="shared" si="0"/>
        <v>0.4451245751813413</v>
      </c>
      <c r="J16" s="46">
        <f t="shared" si="1"/>
        <v>0.4451245751813413</v>
      </c>
      <c r="K16" s="6">
        <f t="shared" si="2"/>
        <v>0.19813588743036956</v>
      </c>
      <c r="L16" s="6">
        <f t="shared" si="3"/>
        <v>8.8195152720621312E-2</v>
      </c>
      <c r="M16" s="46">
        <f t="shared" si="4"/>
        <v>0</v>
      </c>
      <c r="N16" s="6">
        <f>IF(N15&lt;E16,E16,N15)</f>
        <v>8.0767612613053323</v>
      </c>
      <c r="O16" s="6">
        <f>MIN(0,(E16-N16)/N16)</f>
        <v>0</v>
      </c>
      <c r="Q16" s="46"/>
      <c r="R16">
        <v>0.57635800000000004</v>
      </c>
      <c r="S16" s="6">
        <f t="shared" si="8"/>
        <v>-1.1747349814128505E-5</v>
      </c>
      <c r="T16" s="6">
        <f t="shared" si="9"/>
        <v>0.4551171229997667</v>
      </c>
      <c r="W16" s="18" t="s">
        <v>63</v>
      </c>
      <c r="X16" s="98" t="s">
        <v>103</v>
      </c>
      <c r="Y16" s="96"/>
      <c r="Z16" s="96"/>
      <c r="AA16" s="96"/>
    </row>
    <row r="17" spans="4:27">
      <c r="D17" s="38">
        <v>18264</v>
      </c>
      <c r="E17">
        <f t="shared" si="5"/>
        <v>17.043401492432075</v>
      </c>
      <c r="F17" s="6">
        <f t="shared" si="6"/>
        <v>0.74677216139988245</v>
      </c>
      <c r="G17">
        <v>1.1101776988363765</v>
      </c>
      <c r="H17" s="6">
        <f t="shared" si="7"/>
        <v>2.1101776988363765</v>
      </c>
      <c r="I17" s="59">
        <f t="shared" si="0"/>
        <v>0.73677216139988244</v>
      </c>
      <c r="J17" s="46">
        <f t="shared" si="1"/>
        <v>0.73677216139988244</v>
      </c>
      <c r="K17" s="6">
        <f t="shared" si="2"/>
        <v>0.54283321781385441</v>
      </c>
      <c r="L17" s="6">
        <f t="shared" si="3"/>
        <v>0.39994440316836666</v>
      </c>
      <c r="M17" s="46">
        <f t="shared" si="4"/>
        <v>0</v>
      </c>
      <c r="N17" s="6">
        <f>IF(N16&lt;E17,E17,N16)</f>
        <v>17.043401492432075</v>
      </c>
      <c r="O17" s="6">
        <f>MIN(0,(E17-N17)/N17)</f>
        <v>0</v>
      </c>
      <c r="Q17" s="46"/>
      <c r="R17">
        <v>1.1101639999999999</v>
      </c>
      <c r="S17" s="6">
        <f t="shared" si="8"/>
        <v>-1.3698836376585533E-5</v>
      </c>
      <c r="T17" s="6">
        <f t="shared" si="9"/>
        <v>0.74676566958601809</v>
      </c>
      <c r="W17" s="18" t="s">
        <v>68</v>
      </c>
      <c r="X17" s="61">
        <f>(AVERAGE(F4:F47)-$B$8)/X12</f>
        <v>0.51712907157626264</v>
      </c>
      <c r="Y17" s="61">
        <f>X17</f>
        <v>0.51712907157626264</v>
      </c>
      <c r="Z17" s="62">
        <v>0.52312627244995502</v>
      </c>
      <c r="AA17" s="63">
        <f t="shared" ref="AA17:AA30" si="11">Y17-Z17</f>
        <v>-5.9972008736923765E-3</v>
      </c>
    </row>
    <row r="18" spans="4:27">
      <c r="D18" s="38">
        <v>18629</v>
      </c>
      <c r="E18">
        <f t="shared" si="5"/>
        <v>33.806410203427916</v>
      </c>
      <c r="F18" s="6">
        <f t="shared" si="6"/>
        <v>0.6848873159158877</v>
      </c>
      <c r="G18">
        <v>0.98354830861898423</v>
      </c>
      <c r="H18" s="6">
        <f t="shared" si="7"/>
        <v>1.9835483086189842</v>
      </c>
      <c r="I18" s="59">
        <f t="shared" si="0"/>
        <v>0.67488731591588769</v>
      </c>
      <c r="J18" s="46">
        <f t="shared" si="1"/>
        <v>0.67488731591588769</v>
      </c>
      <c r="K18" s="6">
        <f t="shared" si="2"/>
        <v>0.45547288918415119</v>
      </c>
      <c r="L18" s="6">
        <f t="shared" si="3"/>
        <v>0.30739287565394635</v>
      </c>
      <c r="M18" s="46">
        <f t="shared" si="4"/>
        <v>0</v>
      </c>
      <c r="N18" s="6">
        <f>IF(N17&lt;E18,E18,N17)</f>
        <v>33.806410203427916</v>
      </c>
      <c r="O18" s="6">
        <f>MIN(0,(E18-N18)/N18)</f>
        <v>0</v>
      </c>
      <c r="Q18" s="46"/>
      <c r="R18">
        <v>0.98354200000000003</v>
      </c>
      <c r="S18" s="6">
        <f t="shared" si="8"/>
        <v>-6.3086189842076479E-6</v>
      </c>
      <c r="T18" s="6">
        <f t="shared" si="9"/>
        <v>0.68488413543926951</v>
      </c>
      <c r="W18" s="18" t="s">
        <v>69</v>
      </c>
      <c r="X18" s="98" t="s">
        <v>103</v>
      </c>
      <c r="Y18" s="96"/>
      <c r="Z18" s="96">
        <v>0.40271718376573301</v>
      </c>
      <c r="AA18" s="97">
        <f t="shared" si="11"/>
        <v>-0.40271718376573301</v>
      </c>
    </row>
    <row r="19" spans="4:27">
      <c r="D19" s="38">
        <v>18994</v>
      </c>
      <c r="E19">
        <f t="shared" si="5"/>
        <v>54.487260901855848</v>
      </c>
      <c r="F19" s="6">
        <f t="shared" si="6"/>
        <v>0.47731649393003134</v>
      </c>
      <c r="G19">
        <v>0.61174347036500576</v>
      </c>
      <c r="H19" s="6">
        <f t="shared" si="7"/>
        <v>1.6117434703650058</v>
      </c>
      <c r="I19" s="59">
        <f t="shared" si="0"/>
        <v>0.46731649393003133</v>
      </c>
      <c r="J19" s="46">
        <f t="shared" si="1"/>
        <v>0.46731649393003133</v>
      </c>
      <c r="K19" s="6">
        <f t="shared" si="2"/>
        <v>0.218384705499057</v>
      </c>
      <c r="L19" s="6">
        <f t="shared" si="3"/>
        <v>0.10205477490176175</v>
      </c>
      <c r="M19" s="46">
        <f t="shared" si="4"/>
        <v>0</v>
      </c>
      <c r="N19" s="6">
        <f>IF(N18&lt;E19,E19,N18)</f>
        <v>54.487260901855848</v>
      </c>
      <c r="O19" s="6">
        <f>MIN(0,(E19-N19)/N19)</f>
        <v>0</v>
      </c>
      <c r="Q19" s="46"/>
      <c r="R19">
        <v>0.61174200000000001</v>
      </c>
      <c r="S19" s="6">
        <f t="shared" si="8"/>
        <v>-1.4703650057512618E-6</v>
      </c>
      <c r="T19" s="6">
        <f t="shared" si="9"/>
        <v>0.47731558164733656</v>
      </c>
      <c r="W19" s="18" t="s">
        <v>73</v>
      </c>
      <c r="X19" s="61">
        <f>_xlfn.PERCENTILE.INC(F4:F47,0.05)</f>
        <v>-0.51382602198996064</v>
      </c>
      <c r="Y19" s="61">
        <f>X19</f>
        <v>-0.51382602198996064</v>
      </c>
      <c r="Z19" s="92">
        <v>-0.539892184472887</v>
      </c>
      <c r="AA19" s="94">
        <f t="shared" si="11"/>
        <v>2.6066162482926369E-2</v>
      </c>
    </row>
    <row r="20" spans="4:27">
      <c r="D20" s="38">
        <v>19360</v>
      </c>
      <c r="E20">
        <f t="shared" si="5"/>
        <v>56.007694725223757</v>
      </c>
      <c r="F20" s="6">
        <f t="shared" si="6"/>
        <v>2.7522157676882458E-2</v>
      </c>
      <c r="G20">
        <v>2.7904390828281223E-2</v>
      </c>
      <c r="H20" s="6">
        <f t="shared" si="7"/>
        <v>1.0279043908282812</v>
      </c>
      <c r="I20" s="59">
        <f t="shared" si="0"/>
        <v>1.7522157676882456E-2</v>
      </c>
      <c r="J20" s="46">
        <f t="shared" si="1"/>
        <v>1.7522157676882456E-2</v>
      </c>
      <c r="K20" s="6">
        <f t="shared" si="2"/>
        <v>3.0702600965353081E-4</v>
      </c>
      <c r="L20" s="6">
        <f t="shared" si="3"/>
        <v>5.3797581520532017E-6</v>
      </c>
      <c r="M20" s="46">
        <f t="shared" si="4"/>
        <v>0</v>
      </c>
      <c r="N20" s="6">
        <f>IF(N19&lt;E20,E20,N19)</f>
        <v>56.007694725223757</v>
      </c>
      <c r="O20" s="6">
        <f>MIN(0,(E20-N20)/N20)</f>
        <v>0</v>
      </c>
      <c r="Q20" s="46"/>
      <c r="R20">
        <v>2.7904000000000002E-2</v>
      </c>
      <c r="S20" s="6">
        <f t="shared" si="8"/>
        <v>-3.9082828122080637E-7</v>
      </c>
      <c r="T20" s="6">
        <f t="shared" si="9"/>
        <v>2.7521777458294934E-2</v>
      </c>
      <c r="W20" s="18" t="s">
        <v>74</v>
      </c>
      <c r="X20" s="61">
        <f>AVERAGEIF(F4:F47,"&lt;="&amp;X19,F4:F47)</f>
        <v>-0.84129596702041931</v>
      </c>
      <c r="Y20" s="61">
        <f>X20</f>
        <v>-0.84129596702041931</v>
      </c>
      <c r="Z20" s="92">
        <v>-0.99189826103607304</v>
      </c>
      <c r="AA20" s="63">
        <f t="shared" si="11"/>
        <v>0.15060229401565373</v>
      </c>
    </row>
    <row r="21" spans="4:27">
      <c r="D21" s="38">
        <v>19725</v>
      </c>
      <c r="E21">
        <f t="shared" si="5"/>
        <v>177.75018260795517</v>
      </c>
      <c r="F21" s="6">
        <f t="shared" si="6"/>
        <v>1.1548900089096878</v>
      </c>
      <c r="G21">
        <v>2.1736743224302568</v>
      </c>
      <c r="H21" s="6">
        <f t="shared" si="7"/>
        <v>3.1736743224302568</v>
      </c>
      <c r="I21" s="59">
        <f t="shared" si="0"/>
        <v>1.1448900089096878</v>
      </c>
      <c r="J21" s="46">
        <f t="shared" si="1"/>
        <v>1.1448900089096878</v>
      </c>
      <c r="K21" s="6">
        <f t="shared" si="2"/>
        <v>1.3107731325012251</v>
      </c>
      <c r="L21" s="6">
        <f t="shared" si="3"/>
        <v>1.5006910633479069</v>
      </c>
      <c r="M21" s="46">
        <f t="shared" si="4"/>
        <v>0</v>
      </c>
      <c r="N21" s="6">
        <f>IF(N20&lt;E21,E21,N20)</f>
        <v>177.75018260795517</v>
      </c>
      <c r="O21" s="6">
        <f>MIN(0,(E21-N21)/N21)</f>
        <v>0</v>
      </c>
      <c r="Q21" s="46"/>
      <c r="R21">
        <v>2.17367</v>
      </c>
      <c r="S21" s="6">
        <f t="shared" si="8"/>
        <v>-4.3224302568312112E-6</v>
      </c>
      <c r="T21" s="6">
        <f t="shared" si="9"/>
        <v>1.1548886469447344</v>
      </c>
      <c r="W21" s="18" t="s">
        <v>75</v>
      </c>
      <c r="X21" s="61">
        <f>(X11-$B$8)/X19</f>
        <v>-0.51109246257177499</v>
      </c>
      <c r="Y21" s="61">
        <f>X21</f>
        <v>-0.51109246257177499</v>
      </c>
      <c r="Z21" s="92">
        <v>-0.486412590206592</v>
      </c>
      <c r="AA21" s="94">
        <f t="shared" si="11"/>
        <v>-2.4679872365182987E-2</v>
      </c>
    </row>
    <row r="22" spans="4:27">
      <c r="D22" s="38">
        <v>20090</v>
      </c>
      <c r="E22">
        <f t="shared" si="5"/>
        <v>431.37610122660573</v>
      </c>
      <c r="F22" s="6">
        <f t="shared" si="6"/>
        <v>0.88660123823080872</v>
      </c>
      <c r="G22">
        <v>1.4268672746066682</v>
      </c>
      <c r="H22" s="6">
        <f t="shared" si="7"/>
        <v>2.4268672746066682</v>
      </c>
      <c r="I22" s="59">
        <f t="shared" si="0"/>
        <v>0.87660123823080871</v>
      </c>
      <c r="J22" s="46">
        <f t="shared" si="1"/>
        <v>0.87660123823080871</v>
      </c>
      <c r="K22" s="6">
        <f t="shared" si="2"/>
        <v>0.7684297308677871</v>
      </c>
      <c r="L22" s="6">
        <f t="shared" si="3"/>
        <v>0.67360645357206927</v>
      </c>
      <c r="M22" s="46">
        <f t="shared" si="4"/>
        <v>0</v>
      </c>
      <c r="N22" s="6">
        <f>IF(N21&lt;E22,E22,N21)</f>
        <v>431.37610122660573</v>
      </c>
      <c r="O22" s="6">
        <f>MIN(0,(E22-N22)/N22)</f>
        <v>0</v>
      </c>
      <c r="Q22" s="46"/>
      <c r="R22">
        <v>1.426866</v>
      </c>
      <c r="S22" s="6">
        <f t="shared" si="8"/>
        <v>-1.27460666821122E-6</v>
      </c>
      <c r="T22" s="6">
        <f t="shared" si="9"/>
        <v>0.88660071302408805</v>
      </c>
      <c r="W22" s="18" t="s">
        <v>76</v>
      </c>
      <c r="X22" s="61">
        <f>(X11-$B$8)/X20</f>
        <v>-0.31215246144872349</v>
      </c>
      <c r="Y22" s="61">
        <f>X22</f>
        <v>-0.31215246144872349</v>
      </c>
      <c r="Z22" s="92">
        <v>-0.264755334491106</v>
      </c>
      <c r="AA22" s="63">
        <f t="shared" si="11"/>
        <v>-4.7397126957617497E-2</v>
      </c>
    </row>
    <row r="23" spans="4:27">
      <c r="D23" s="38">
        <v>20455</v>
      </c>
      <c r="E23">
        <f t="shared" si="5"/>
        <v>516.57340513003544</v>
      </c>
      <c r="F23" s="6">
        <f t="shared" si="6"/>
        <v>0.18023706450814694</v>
      </c>
      <c r="G23">
        <v>0.19750121451135927</v>
      </c>
      <c r="H23" s="6">
        <f t="shared" si="7"/>
        <v>1.1975012145113593</v>
      </c>
      <c r="I23" s="59">
        <f t="shared" si="0"/>
        <v>0.17023706450814693</v>
      </c>
      <c r="J23" s="46">
        <f t="shared" si="1"/>
        <v>0.17023706450814693</v>
      </c>
      <c r="K23" s="6">
        <f t="shared" si="2"/>
        <v>2.898065813235098E-2</v>
      </c>
      <c r="L23" s="6">
        <f t="shared" si="3"/>
        <v>4.9335821679655865E-3</v>
      </c>
      <c r="M23" s="46">
        <f t="shared" si="4"/>
        <v>0</v>
      </c>
      <c r="N23" s="6">
        <f>IF(N22&lt;E23,E23,N22)</f>
        <v>516.57340513003544</v>
      </c>
      <c r="O23" s="6">
        <f>MIN(0,(E23-N23)/N23)</f>
        <v>0</v>
      </c>
      <c r="Q23" s="46"/>
      <c r="R23">
        <v>0.19750100000000001</v>
      </c>
      <c r="S23" s="6">
        <f t="shared" si="8"/>
        <v>-2.1451135925887321E-7</v>
      </c>
      <c r="T23" s="6">
        <f t="shared" si="9"/>
        <v>0.18023688537565341</v>
      </c>
      <c r="W23" s="18"/>
      <c r="X23" s="61"/>
      <c r="Y23" s="61"/>
      <c r="Z23" s="90"/>
      <c r="AA23" s="65"/>
    </row>
    <row r="24" spans="4:27">
      <c r="D24" s="38">
        <v>20821</v>
      </c>
      <c r="E24">
        <f t="shared" si="5"/>
        <v>385.36537993776363</v>
      </c>
      <c r="F24" s="6">
        <f t="shared" si="6"/>
        <v>-0.293025475717475</v>
      </c>
      <c r="G24">
        <v>-0.25399686450997838</v>
      </c>
      <c r="H24" s="6">
        <f t="shared" si="7"/>
        <v>0.74600313549002162</v>
      </c>
      <c r="I24" s="59">
        <f t="shared" si="0"/>
        <v>-0.30302547571747501</v>
      </c>
      <c r="J24" s="46">
        <f t="shared" si="1"/>
        <v>0</v>
      </c>
      <c r="K24" s="6">
        <f t="shared" si="2"/>
        <v>0</v>
      </c>
      <c r="L24" s="6">
        <f t="shared" si="3"/>
        <v>0</v>
      </c>
      <c r="M24" s="46">
        <f t="shared" si="4"/>
        <v>0.30302547571747501</v>
      </c>
      <c r="N24" s="6">
        <f>IF(N23&lt;E24,E24,N23)</f>
        <v>516.57340513003544</v>
      </c>
      <c r="O24" s="6">
        <f>MIN(0,(E24-N24)/N24)</f>
        <v>-0.25399686450997844</v>
      </c>
      <c r="Q24" s="46"/>
      <c r="R24">
        <v>-0.25399699999999997</v>
      </c>
      <c r="S24" s="6">
        <f t="shared" si="8"/>
        <v>-1.3549002159107815E-7</v>
      </c>
      <c r="T24" s="6">
        <f t="shared" si="9"/>
        <v>-0.29302565733874109</v>
      </c>
      <c r="W24" s="18" t="s">
        <v>77</v>
      </c>
      <c r="X24" s="61">
        <f t="array" ref="X24">SUM(IF(F4:F47&gt;$B$11, F4:F47-$B$11,""))/-SUM(IF(F4:F47&lt;$B$11, F4:F47-$B$11,""))</f>
        <v>3.3331555569722235</v>
      </c>
      <c r="Y24" s="61">
        <f>X24*1</f>
        <v>3.3331555569722235</v>
      </c>
      <c r="Z24" s="92">
        <v>3.1913469934732102</v>
      </c>
      <c r="AA24" s="63">
        <f t="shared" ref="AA24:AA37" si="12">Y24-Z24</f>
        <v>0.14180856349901338</v>
      </c>
    </row>
    <row r="25" spans="4:27">
      <c r="D25" s="38">
        <v>21186</v>
      </c>
      <c r="E25">
        <f t="shared" si="5"/>
        <v>989.13167546254351</v>
      </c>
      <c r="F25" s="6">
        <f t="shared" si="6"/>
        <v>0.94263553972836911</v>
      </c>
      <c r="G25">
        <v>1.5667372497817214</v>
      </c>
      <c r="H25" s="6">
        <f t="shared" si="7"/>
        <v>2.5667372497817214</v>
      </c>
      <c r="I25" s="59">
        <f t="shared" si="0"/>
        <v>0.9326355397283691</v>
      </c>
      <c r="J25" s="46">
        <f t="shared" si="1"/>
        <v>0.9326355397283691</v>
      </c>
      <c r="K25" s="6">
        <f t="shared" si="2"/>
        <v>0.86980904996442632</v>
      </c>
      <c r="L25" s="6">
        <f t="shared" si="3"/>
        <v>0.81121483277419271</v>
      </c>
      <c r="M25" s="46">
        <f t="shared" si="4"/>
        <v>0</v>
      </c>
      <c r="N25" s="6">
        <f>IF(N24&lt;E25,E25,N24)</f>
        <v>989.13167546254351</v>
      </c>
      <c r="O25" s="6">
        <f>MIN(0,(E25-N25)/N25)</f>
        <v>0</v>
      </c>
      <c r="Q25" s="46"/>
      <c r="R25">
        <v>1.566737</v>
      </c>
      <c r="S25" s="6">
        <f t="shared" si="8"/>
        <v>-2.4978172130651899E-7</v>
      </c>
      <c r="T25" s="6">
        <f t="shared" si="9"/>
        <v>0.94263544241348673</v>
      </c>
      <c r="W25" s="18" t="s">
        <v>78</v>
      </c>
      <c r="X25" s="93">
        <f>(X11-$B$8)/_xlfn.STDEV.S(J4:J47)</f>
        <v>0.78020571403166661</v>
      </c>
      <c r="Y25" s="61">
        <f>X25</f>
        <v>0.78020571403166661</v>
      </c>
      <c r="Z25" s="90">
        <v>0.99607642077304503</v>
      </c>
      <c r="AA25" s="67">
        <f t="shared" si="12"/>
        <v>-0.21587070674137843</v>
      </c>
    </row>
    <row r="26" spans="4:27">
      <c r="D26" s="38">
        <v>21551</v>
      </c>
      <c r="E26">
        <f t="shared" si="5"/>
        <v>1458.7812625199333</v>
      </c>
      <c r="F26" s="6">
        <f t="shared" si="6"/>
        <v>0.38852915164155738</v>
      </c>
      <c r="G26">
        <v>0.47480997596985208</v>
      </c>
      <c r="H26" s="6">
        <f t="shared" si="7"/>
        <v>1.4748099759698521</v>
      </c>
      <c r="I26" s="59">
        <f t="shared" si="0"/>
        <v>0.37852915164155737</v>
      </c>
      <c r="J26" s="46">
        <f t="shared" si="1"/>
        <v>0.37852915164155737</v>
      </c>
      <c r="K26" s="6">
        <f t="shared" si="2"/>
        <v>0.14328431864247715</v>
      </c>
      <c r="L26" s="6">
        <f t="shared" si="3"/>
        <v>5.4237291579275461E-2</v>
      </c>
      <c r="M26" s="46">
        <f t="shared" si="4"/>
        <v>0</v>
      </c>
      <c r="N26" s="6">
        <f>IF(N25&lt;E26,E26,N25)</f>
        <v>1458.7812625199333</v>
      </c>
      <c r="O26" s="6">
        <f>MIN(0,(E26-N26)/N26)</f>
        <v>0</v>
      </c>
      <c r="Q26" s="46"/>
      <c r="R26">
        <v>0.47481000000000001</v>
      </c>
      <c r="S26" s="6">
        <f t="shared" si="8"/>
        <v>2.4030147927067702E-8</v>
      </c>
      <c r="T26" s="6">
        <f t="shared" si="9"/>
        <v>0.38852916793528203</v>
      </c>
      <c r="W26" s="18" t="s">
        <v>79</v>
      </c>
      <c r="X26" s="61">
        <f>(X11-$B$8)/(AVERAGE(L4:L47)^(1/3))</f>
        <v>0.45543004599818809</v>
      </c>
      <c r="Y26" s="61">
        <f>X26</f>
        <v>0.45543004599818809</v>
      </c>
      <c r="Z26" s="90">
        <v>0.99607642077304503</v>
      </c>
      <c r="AA26" s="67">
        <f t="shared" si="12"/>
        <v>-0.54064637477485689</v>
      </c>
    </row>
    <row r="27" spans="4:27">
      <c r="D27" s="38">
        <v>21916</v>
      </c>
      <c r="E27">
        <f t="shared" si="5"/>
        <v>1435.9301760462804</v>
      </c>
      <c r="F27" s="6">
        <f t="shared" si="6"/>
        <v>-1.5788489901712659E-2</v>
      </c>
      <c r="G27">
        <v>-1.5664505063754053E-2</v>
      </c>
      <c r="H27" s="6">
        <f t="shared" si="7"/>
        <v>0.98433549493624595</v>
      </c>
      <c r="I27" s="59">
        <f t="shared" si="0"/>
        <v>-2.5788489901712661E-2</v>
      </c>
      <c r="J27" s="46">
        <f t="shared" si="1"/>
        <v>0</v>
      </c>
      <c r="K27" s="6">
        <f t="shared" si="2"/>
        <v>0</v>
      </c>
      <c r="L27" s="6">
        <f t="shared" si="3"/>
        <v>0</v>
      </c>
      <c r="M27" s="46">
        <f t="shared" si="4"/>
        <v>2.5788489901712661E-2</v>
      </c>
      <c r="N27" s="6">
        <f>IF(N26&lt;E27,E27,N26)</f>
        <v>1458.7812625199333</v>
      </c>
      <c r="O27" s="6">
        <f>MIN(0,(E27-N27)/N27)</f>
        <v>-1.5664505063753976E-2</v>
      </c>
      <c r="Q27" s="46"/>
      <c r="R27">
        <v>-1.5664999999999998E-2</v>
      </c>
      <c r="S27" s="6">
        <f t="shared" si="8"/>
        <v>-4.9493624594554309E-7</v>
      </c>
      <c r="T27" s="6">
        <f t="shared" si="9"/>
        <v>-1.5788992714394885E-2</v>
      </c>
      <c r="W27" s="18" t="s">
        <v>80</v>
      </c>
      <c r="X27" s="68">
        <f>AVERAGE(M4:M47)/AVERAGE(J4:J47)</f>
        <v>0.30001600072586515</v>
      </c>
      <c r="Y27" s="68">
        <f>X27</f>
        <v>0.30001600072586515</v>
      </c>
      <c r="Z27" s="90">
        <v>3.33329759415594</v>
      </c>
      <c r="AA27" s="67">
        <f t="shared" si="12"/>
        <v>-3.033281593430075</v>
      </c>
    </row>
    <row r="28" spans="4:27">
      <c r="D28" s="38">
        <v>22282</v>
      </c>
      <c r="E28">
        <f t="shared" si="5"/>
        <v>3142.0241743094493</v>
      </c>
      <c r="F28" s="6">
        <f t="shared" si="6"/>
        <v>0.78305438820726014</v>
      </c>
      <c r="G28">
        <v>1.1881455148193649</v>
      </c>
      <c r="H28" s="6">
        <f t="shared" si="7"/>
        <v>2.1881455148193649</v>
      </c>
      <c r="I28" s="59">
        <f t="shared" si="0"/>
        <v>0.77305438820726013</v>
      </c>
      <c r="J28" s="46">
        <f t="shared" si="1"/>
        <v>0.77305438820726013</v>
      </c>
      <c r="K28" s="6">
        <f t="shared" si="2"/>
        <v>0.5976130871265013</v>
      </c>
      <c r="L28" s="6">
        <f t="shared" si="3"/>
        <v>0.46198741945322952</v>
      </c>
      <c r="M28" s="46">
        <f t="shared" si="4"/>
        <v>0</v>
      </c>
      <c r="N28" s="6">
        <f>IF(N27&lt;E28,E28,N27)</f>
        <v>3142.0241743094493</v>
      </c>
      <c r="O28" s="6">
        <f>MIN(0,(E28-N28)/N28)</f>
        <v>0</v>
      </c>
      <c r="Q28" s="46"/>
      <c r="R28">
        <v>1.188145</v>
      </c>
      <c r="S28" s="6">
        <f t="shared" si="8"/>
        <v>-5.1481936491626357E-7</v>
      </c>
      <c r="T28" s="6">
        <f t="shared" si="9"/>
        <v>0.78305415293066538</v>
      </c>
      <c r="W28" s="18" t="s">
        <v>81</v>
      </c>
      <c r="X28" s="61">
        <f>AVERAGE(M4:M47)/(AVERAGE(K4:K47)^0.5)</f>
        <v>0.22445350514135964</v>
      </c>
      <c r="Y28" s="68">
        <f>X28</f>
        <v>0.22445350514135964</v>
      </c>
      <c r="Z28" s="90">
        <v>1.4229728540732101</v>
      </c>
      <c r="AA28" s="63">
        <f t="shared" si="12"/>
        <v>-1.1985193489318504</v>
      </c>
    </row>
    <row r="29" spans="4:27">
      <c r="D29" s="38">
        <v>22647</v>
      </c>
      <c r="E29">
        <f t="shared" si="5"/>
        <v>2312.0366596513204</v>
      </c>
      <c r="F29" s="6">
        <f t="shared" si="6"/>
        <v>-0.30673842679291508</v>
      </c>
      <c r="G29">
        <v>-0.26415694743677232</v>
      </c>
      <c r="H29" s="6">
        <f t="shared" si="7"/>
        <v>0.73584305256322768</v>
      </c>
      <c r="I29" s="59">
        <f t="shared" si="0"/>
        <v>-0.31673842679291508</v>
      </c>
      <c r="J29" s="46">
        <f t="shared" si="1"/>
        <v>0</v>
      </c>
      <c r="K29" s="6">
        <f t="shared" si="2"/>
        <v>0</v>
      </c>
      <c r="L29" s="6">
        <f t="shared" si="3"/>
        <v>0</v>
      </c>
      <c r="M29" s="46">
        <f t="shared" si="4"/>
        <v>0.31673842679291508</v>
      </c>
      <c r="N29" s="6">
        <f>IF(N28&lt;E29,E29,N28)</f>
        <v>3142.0241743094493</v>
      </c>
      <c r="O29" s="6">
        <f>MIN(0,(E29-N29)/N29)</f>
        <v>-0.26415694743677226</v>
      </c>
      <c r="Q29" s="46"/>
      <c r="R29">
        <v>-0.26415699999999998</v>
      </c>
      <c r="S29" s="6">
        <f t="shared" si="8"/>
        <v>-5.2563227659341294E-8</v>
      </c>
      <c r="T29" s="6">
        <f t="shared" si="9"/>
        <v>-0.30673849822557908</v>
      </c>
      <c r="W29" s="18" t="s">
        <v>92</v>
      </c>
      <c r="X29" s="61">
        <f>MIN(O3:O47)</f>
        <v>-0.75864829033764503</v>
      </c>
      <c r="Y29" s="68">
        <f>X29</f>
        <v>-0.75864829033764503</v>
      </c>
      <c r="Z29" s="90"/>
      <c r="AA29" s="65"/>
    </row>
    <row r="30" spans="4:27">
      <c r="D30" s="38">
        <v>23012</v>
      </c>
      <c r="E30">
        <f t="shared" si="5"/>
        <v>4201.1992433159157</v>
      </c>
      <c r="F30" s="6">
        <f t="shared" si="6"/>
        <v>0.59724121172005717</v>
      </c>
      <c r="G30">
        <v>0.81709888802087649</v>
      </c>
      <c r="H30" s="6">
        <f t="shared" si="7"/>
        <v>1.8170988880208765</v>
      </c>
      <c r="I30" s="59">
        <f t="shared" si="0"/>
        <v>0.58724121172005717</v>
      </c>
      <c r="J30" s="46">
        <f t="shared" si="1"/>
        <v>0.58724121172005717</v>
      </c>
      <c r="K30" s="6">
        <f t="shared" si="2"/>
        <v>0.34485224074244103</v>
      </c>
      <c r="L30" s="6">
        <f t="shared" si="3"/>
        <v>0.20251144771796795</v>
      </c>
      <c r="M30" s="46">
        <f t="shared" si="4"/>
        <v>0</v>
      </c>
      <c r="N30" s="6">
        <f>IF(N29&lt;E30,E30,N29)</f>
        <v>4201.1992433159157</v>
      </c>
      <c r="O30" s="6">
        <f>MIN(0,(E30-N30)/N30)</f>
        <v>0</v>
      </c>
      <c r="Q30" s="46"/>
      <c r="R30">
        <v>0.81709900000000002</v>
      </c>
      <c r="S30" s="6">
        <f t="shared" si="8"/>
        <v>1.119791235293377E-7</v>
      </c>
      <c r="T30" s="6">
        <f t="shared" si="9"/>
        <v>0.59724127334527788</v>
      </c>
      <c r="W30" s="69" t="s">
        <v>89</v>
      </c>
      <c r="X30" s="70">
        <f>X11/X29</f>
        <v>-0.35933990807647986</v>
      </c>
      <c r="Y30" s="70">
        <f>X30</f>
        <v>-0.35933990807647986</v>
      </c>
      <c r="Z30" s="91">
        <v>-0.49302191672618501</v>
      </c>
      <c r="AA30" s="72">
        <f t="shared" si="12"/>
        <v>0.13368200864970514</v>
      </c>
    </row>
    <row r="31" spans="4:27">
      <c r="D31" s="38">
        <v>23377</v>
      </c>
      <c r="E31">
        <f t="shared" si="5"/>
        <v>6652.9836297770689</v>
      </c>
      <c r="F31" s="6">
        <f t="shared" si="6"/>
        <v>0.45969540152404925</v>
      </c>
      <c r="G31">
        <v>0.58359155195077417</v>
      </c>
      <c r="H31" s="6">
        <f t="shared" si="7"/>
        <v>1.5835915519507742</v>
      </c>
      <c r="I31" s="59">
        <f t="shared" si="0"/>
        <v>0.44969540152404924</v>
      </c>
      <c r="J31" s="46">
        <f t="shared" si="1"/>
        <v>0.44969540152404924</v>
      </c>
      <c r="K31" s="6">
        <f t="shared" si="2"/>
        <v>0.20222595415187586</v>
      </c>
      <c r="L31" s="6">
        <f t="shared" si="3"/>
        <v>9.0940081650911789E-2</v>
      </c>
      <c r="M31" s="46">
        <f t="shared" si="4"/>
        <v>0</v>
      </c>
      <c r="N31" s="6">
        <f>IF(N30&lt;E31,E31,N30)</f>
        <v>6652.9836297770689</v>
      </c>
      <c r="O31" s="6">
        <f>MIN(0,(E31-N31)/N31)</f>
        <v>0</v>
      </c>
      <c r="Q31" s="46"/>
      <c r="R31">
        <v>0.583592</v>
      </c>
      <c r="S31" s="6">
        <f t="shared" si="8"/>
        <v>4.4804922583185913E-7</v>
      </c>
      <c r="T31" s="6">
        <f t="shared" si="9"/>
        <v>0.45969568445632542</v>
      </c>
    </row>
    <row r="32" spans="4:27">
      <c r="D32" s="38">
        <v>23743</v>
      </c>
      <c r="E32">
        <f t="shared" si="5"/>
        <v>9469.687704741702</v>
      </c>
      <c r="F32" s="6">
        <f t="shared" si="6"/>
        <v>0.35303050915112166</v>
      </c>
      <c r="G32">
        <v>0.423374568720984</v>
      </c>
      <c r="H32" s="6">
        <f t="shared" si="7"/>
        <v>1.423374568720984</v>
      </c>
      <c r="I32" s="59">
        <f t="shared" si="0"/>
        <v>0.34303050915112165</v>
      </c>
      <c r="J32" s="46">
        <f t="shared" si="1"/>
        <v>0.34303050915112165</v>
      </c>
      <c r="K32" s="6">
        <f t="shared" si="2"/>
        <v>0.11766993020847775</v>
      </c>
      <c r="L32" s="6">
        <f t="shared" si="3"/>
        <v>4.0364376071191074E-2</v>
      </c>
      <c r="M32" s="46">
        <f t="shared" si="4"/>
        <v>0</v>
      </c>
      <c r="N32" s="6">
        <f>IF(N31&lt;E32,E32,N31)</f>
        <v>9469.687704741702</v>
      </c>
      <c r="O32" s="6">
        <f>MIN(0,(E32-N32)/N32)</f>
        <v>0</v>
      </c>
      <c r="Q32" s="46"/>
      <c r="R32">
        <v>0.423375</v>
      </c>
      <c r="S32" s="6">
        <f t="shared" si="8"/>
        <v>4.3127901599993024E-7</v>
      </c>
      <c r="T32" s="6">
        <f t="shared" si="9"/>
        <v>0.35303081214863208</v>
      </c>
    </row>
    <row r="33" spans="4:22">
      <c r="D33" s="38">
        <v>24108</v>
      </c>
      <c r="E33">
        <f t="shared" si="5"/>
        <v>7323.2011925558772</v>
      </c>
      <c r="F33" s="6">
        <f t="shared" si="6"/>
        <v>-0.25704837556671384</v>
      </c>
      <c r="G33">
        <v>-0.22666919745526848</v>
      </c>
      <c r="H33" s="6">
        <f t="shared" si="7"/>
        <v>0.77333080254473152</v>
      </c>
      <c r="I33" s="59">
        <f t="shared" si="0"/>
        <v>-0.26704837556671385</v>
      </c>
      <c r="J33" s="46">
        <f t="shared" si="1"/>
        <v>0</v>
      </c>
      <c r="K33" s="6">
        <f t="shared" si="2"/>
        <v>0</v>
      </c>
      <c r="L33" s="6">
        <f t="shared" si="3"/>
        <v>0</v>
      </c>
      <c r="M33" s="46">
        <f t="shared" si="4"/>
        <v>0.26704837556671385</v>
      </c>
      <c r="N33" s="6">
        <f>IF(N32&lt;E33,E33,N32)</f>
        <v>9469.687704741702</v>
      </c>
      <c r="O33" s="6">
        <f>MIN(0,(E33-N33)/N33)</f>
        <v>-0.22666919745526845</v>
      </c>
      <c r="Q33" s="46"/>
      <c r="R33">
        <v>-0.22666900000000001</v>
      </c>
      <c r="S33" s="6">
        <f t="shared" si="8"/>
        <v>1.9745526846914885E-7</v>
      </c>
      <c r="T33" s="6">
        <f t="shared" si="9"/>
        <v>-0.2570481202358223</v>
      </c>
    </row>
    <row r="34" spans="4:22">
      <c r="D34" s="38">
        <v>24473</v>
      </c>
      <c r="E34">
        <f t="shared" si="5"/>
        <v>12893.482394485953</v>
      </c>
      <c r="F34" s="6">
        <f t="shared" si="6"/>
        <v>0.56567438918948787</v>
      </c>
      <c r="G34">
        <v>0.76063473547501803</v>
      </c>
      <c r="H34" s="6">
        <f t="shared" si="7"/>
        <v>1.760634735475018</v>
      </c>
      <c r="I34" s="59">
        <f t="shared" si="0"/>
        <v>0.55567438918948786</v>
      </c>
      <c r="J34" s="46">
        <f t="shared" si="1"/>
        <v>0.55567438918948786</v>
      </c>
      <c r="K34" s="6">
        <f t="shared" si="2"/>
        <v>0.30877402680111043</v>
      </c>
      <c r="L34" s="6">
        <f t="shared" si="3"/>
        <v>0.1715778187402856</v>
      </c>
      <c r="M34" s="46">
        <f t="shared" si="4"/>
        <v>0</v>
      </c>
      <c r="N34" s="6">
        <f>IF(N33&lt;E34,E34,N33)</f>
        <v>12893.482394485953</v>
      </c>
      <c r="O34" s="6">
        <f>MIN(0,(E34-N34)/N34)</f>
        <v>0</v>
      </c>
      <c r="Q34" s="46"/>
      <c r="R34">
        <v>0.76063499999999995</v>
      </c>
      <c r="S34" s="6">
        <f t="shared" si="8"/>
        <v>2.6452498191886775E-7</v>
      </c>
      <c r="T34" s="6">
        <f t="shared" si="9"/>
        <v>0.56567453943357693</v>
      </c>
    </row>
    <row r="35" spans="4:22">
      <c r="D35" s="38">
        <v>24838</v>
      </c>
      <c r="E35">
        <f t="shared" si="5"/>
        <v>19591.560878530228</v>
      </c>
      <c r="F35" s="6">
        <f t="shared" si="6"/>
        <v>0.41837696314078104</v>
      </c>
      <c r="G35">
        <v>0.51949335944405428</v>
      </c>
      <c r="H35" s="6">
        <f t="shared" si="7"/>
        <v>1.5194933594440543</v>
      </c>
      <c r="I35" s="59">
        <f t="shared" si="0"/>
        <v>0.40837696314078104</v>
      </c>
      <c r="J35" s="46">
        <f t="shared" si="1"/>
        <v>0.40837696314078104</v>
      </c>
      <c r="K35" s="6">
        <f t="shared" si="2"/>
        <v>0.16677174402408684</v>
      </c>
      <c r="L35" s="6">
        <f t="shared" si="3"/>
        <v>6.8105738362248286E-2</v>
      </c>
      <c r="M35" s="46">
        <f t="shared" si="4"/>
        <v>0</v>
      </c>
      <c r="N35" s="6">
        <f>IF(N34&lt;E35,E35,N34)</f>
        <v>19591.560878530228</v>
      </c>
      <c r="O35" s="6">
        <f>MIN(0,(E35-N35)/N35)</f>
        <v>0</v>
      </c>
      <c r="Q35" s="46"/>
      <c r="R35">
        <v>0.51949299999999998</v>
      </c>
      <c r="S35" s="6">
        <f t="shared" si="8"/>
        <v>-3.5944405429866322E-7</v>
      </c>
      <c r="T35" s="6">
        <f t="shared" si="9"/>
        <v>0.41837672658555392</v>
      </c>
    </row>
    <row r="36" spans="4:22">
      <c r="D36" s="38">
        <v>25204</v>
      </c>
      <c r="E36">
        <f t="shared" si="5"/>
        <v>13585.202499973635</v>
      </c>
      <c r="F36" s="6">
        <f t="shared" si="6"/>
        <v>-0.36611775718201606</v>
      </c>
      <c r="G36">
        <v>-0.30657885891770731</v>
      </c>
      <c r="H36" s="6">
        <f t="shared" si="7"/>
        <v>0.69342114108229269</v>
      </c>
      <c r="I36" s="59">
        <f t="shared" si="0"/>
        <v>-0.37611775718201607</v>
      </c>
      <c r="J36" s="46">
        <f t="shared" si="1"/>
        <v>0</v>
      </c>
      <c r="K36" s="6">
        <f t="shared" si="2"/>
        <v>0</v>
      </c>
      <c r="L36" s="6">
        <f t="shared" si="3"/>
        <v>0</v>
      </c>
      <c r="M36" s="46">
        <f t="shared" si="4"/>
        <v>0.37611775718201607</v>
      </c>
      <c r="N36" s="6">
        <f>IF(N35&lt;E36,E36,N35)</f>
        <v>19591.560878530228</v>
      </c>
      <c r="O36" s="6">
        <f>MIN(0,(E36-N36)/N36)</f>
        <v>-0.30657885891770736</v>
      </c>
      <c r="Q36" s="46"/>
      <c r="R36">
        <v>-0.30657899999999999</v>
      </c>
      <c r="S36" s="6">
        <f t="shared" si="8"/>
        <v>-1.4108229268172678E-7</v>
      </c>
      <c r="T36" s="6">
        <f t="shared" si="9"/>
        <v>-0.36611796064034552</v>
      </c>
    </row>
    <row r="37" spans="4:22">
      <c r="D37" s="38">
        <v>25569</v>
      </c>
      <c r="E37">
        <f t="shared" si="5"/>
        <v>14536.9521110075</v>
      </c>
      <c r="F37" s="6">
        <f t="shared" si="6"/>
        <v>6.7712680243965359E-2</v>
      </c>
      <c r="G37">
        <v>7.0057815555985448E-2</v>
      </c>
      <c r="H37" s="6">
        <f t="shared" si="7"/>
        <v>1.0700578155559854</v>
      </c>
      <c r="I37" s="59">
        <f t="shared" si="0"/>
        <v>5.7712680243965357E-2</v>
      </c>
      <c r="J37" s="46">
        <f t="shared" si="1"/>
        <v>5.7712680243965357E-2</v>
      </c>
      <c r="K37" s="6">
        <f t="shared" si="2"/>
        <v>3.330753460942189E-3</v>
      </c>
      <c r="L37" s="6">
        <f t="shared" si="3"/>
        <v>1.922267094628375E-4</v>
      </c>
      <c r="M37" s="46">
        <f t="shared" si="4"/>
        <v>0</v>
      </c>
      <c r="N37" s="6">
        <f>IF(N36&lt;E37,E37,N36)</f>
        <v>19591.560878530228</v>
      </c>
      <c r="O37" s="6">
        <f>MIN(0,(E37-N37)/N37)</f>
        <v>-0.25799928851314313</v>
      </c>
      <c r="Q37" s="46"/>
      <c r="R37">
        <v>7.0057999999999995E-2</v>
      </c>
      <c r="S37" s="6">
        <f t="shared" si="8"/>
        <v>1.844440145476467E-7</v>
      </c>
      <c r="T37" s="6">
        <f t="shared" si="9"/>
        <v>6.7712852612220542E-2</v>
      </c>
    </row>
    <row r="38" spans="4:22">
      <c r="D38" s="38">
        <v>25934</v>
      </c>
      <c r="E38">
        <f t="shared" si="5"/>
        <v>21271.78957852058</v>
      </c>
      <c r="F38" s="6">
        <f t="shared" si="6"/>
        <v>0.38068793278987467</v>
      </c>
      <c r="G38">
        <v>0.46329088904498805</v>
      </c>
      <c r="H38" s="6">
        <f t="shared" si="7"/>
        <v>1.4632908890449881</v>
      </c>
      <c r="I38" s="59">
        <f t="shared" si="0"/>
        <v>0.37068793278987466</v>
      </c>
      <c r="J38" s="46">
        <f t="shared" si="1"/>
        <v>0.37068793278987466</v>
      </c>
      <c r="K38" s="6">
        <f t="shared" si="2"/>
        <v>0.13740954351603063</v>
      </c>
      <c r="L38" s="6">
        <f t="shared" si="3"/>
        <v>5.0936059631557722E-2</v>
      </c>
      <c r="M38" s="46">
        <f t="shared" si="4"/>
        <v>0</v>
      </c>
      <c r="N38" s="6">
        <f>IF(N37&lt;E38,E38,N37)</f>
        <v>21271.78957852058</v>
      </c>
      <c r="O38" s="6">
        <f>MIN(0,(E38-N38)/N38)</f>
        <v>0</v>
      </c>
      <c r="Q38" s="46"/>
      <c r="R38">
        <v>0.46329100000000001</v>
      </c>
      <c r="S38" s="6">
        <f t="shared" si="8"/>
        <v>1.1095501195601543E-7</v>
      </c>
      <c r="T38" s="6">
        <f t="shared" si="9"/>
        <v>0.38068800861554164</v>
      </c>
    </row>
    <row r="39" spans="4:22">
      <c r="D39" s="38">
        <v>26299</v>
      </c>
      <c r="E39">
        <f t="shared" si="5"/>
        <v>38287.119444403033</v>
      </c>
      <c r="F39" s="6">
        <f t="shared" si="6"/>
        <v>0.58773177074249427</v>
      </c>
      <c r="G39">
        <v>0.7999011932246578</v>
      </c>
      <c r="H39" s="6">
        <f t="shared" si="7"/>
        <v>1.7999011932246578</v>
      </c>
      <c r="I39" s="59">
        <f t="shared" si="0"/>
        <v>0.57773177074249427</v>
      </c>
      <c r="J39" s="46">
        <f t="shared" si="1"/>
        <v>0.57773177074249427</v>
      </c>
      <c r="K39" s="6">
        <f t="shared" si="2"/>
        <v>0.33377399892525794</v>
      </c>
      <c r="L39" s="6">
        <f t="shared" si="3"/>
        <v>0.19283184342689264</v>
      </c>
      <c r="M39" s="46">
        <f t="shared" si="4"/>
        <v>0</v>
      </c>
      <c r="N39" s="6">
        <f>IF(N38&lt;E39,E39,N38)</f>
        <v>38287.119444403033</v>
      </c>
      <c r="O39" s="6">
        <f>MIN(0,(E39-N39)/N39)</f>
        <v>0</v>
      </c>
      <c r="Q39" s="46"/>
      <c r="R39">
        <v>0.79990099999999997</v>
      </c>
      <c r="S39" s="6">
        <f t="shared" si="8"/>
        <v>-1.9322465782956044E-7</v>
      </c>
      <c r="T39" s="6">
        <f t="shared" si="9"/>
        <v>0.58773166338956351</v>
      </c>
    </row>
    <row r="40" spans="4:22">
      <c r="D40" s="38">
        <v>26665</v>
      </c>
      <c r="E40">
        <f t="shared" si="5"/>
        <v>22314.157585355326</v>
      </c>
      <c r="F40" s="6">
        <f t="shared" si="6"/>
        <v>-0.5398921863678332</v>
      </c>
      <c r="G40">
        <v>-0.41718891603329278</v>
      </c>
      <c r="H40" s="6">
        <f t="shared" si="7"/>
        <v>0.58281108396670722</v>
      </c>
      <c r="I40" s="59">
        <f t="shared" si="0"/>
        <v>-0.54989218636783321</v>
      </c>
      <c r="J40" s="46">
        <f t="shared" si="1"/>
        <v>0</v>
      </c>
      <c r="K40" s="6">
        <f t="shared" si="2"/>
        <v>0</v>
      </c>
      <c r="L40" s="6">
        <f t="shared" si="3"/>
        <v>0</v>
      </c>
      <c r="M40" s="46">
        <f t="shared" si="4"/>
        <v>0.54989218636783321</v>
      </c>
      <c r="N40" s="6">
        <f>IF(N39&lt;E40,E40,N39)</f>
        <v>38287.119444403033</v>
      </c>
      <c r="O40" s="6">
        <f>MIN(0,(E40-N40)/N40)</f>
        <v>-0.41718891603329278</v>
      </c>
      <c r="Q40" s="46"/>
      <c r="R40">
        <v>-0.41718899999999998</v>
      </c>
      <c r="S40" s="6">
        <f t="shared" si="8"/>
        <v>-8.3966707198346313E-8</v>
      </c>
      <c r="T40" s="6">
        <f t="shared" si="9"/>
        <v>-0.5398923304397556</v>
      </c>
    </row>
    <row r="41" spans="4:22">
      <c r="D41" s="38">
        <v>27030</v>
      </c>
      <c r="E41">
        <f t="shared" si="5"/>
        <v>9240.6617359534666</v>
      </c>
      <c r="F41" s="6">
        <f t="shared" si="6"/>
        <v>-0.88160784678582327</v>
      </c>
      <c r="G41">
        <v>-0.58588345983457302</v>
      </c>
      <c r="H41" s="6">
        <f t="shared" si="7"/>
        <v>0.41411654016542698</v>
      </c>
      <c r="I41" s="59">
        <f t="shared" si="0"/>
        <v>-0.89160784678582328</v>
      </c>
      <c r="J41" s="46">
        <f t="shared" si="1"/>
        <v>0</v>
      </c>
      <c r="K41" s="6">
        <f t="shared" si="2"/>
        <v>0</v>
      </c>
      <c r="L41" s="6">
        <f t="shared" si="3"/>
        <v>0</v>
      </c>
      <c r="M41" s="46">
        <f t="shared" si="4"/>
        <v>0.89160784678582328</v>
      </c>
      <c r="N41" s="6">
        <f>IF(N40&lt;E41,E41,N40)</f>
        <v>38287.119444403033</v>
      </c>
      <c r="O41" s="6">
        <f>MIN(0,(E41-N41)/N41)</f>
        <v>-0.75864829033764503</v>
      </c>
      <c r="Q41" s="46"/>
      <c r="R41">
        <v>-0.58588300000000004</v>
      </c>
      <c r="S41" s="6">
        <f t="shared" si="8"/>
        <v>4.5983457297449348E-7</v>
      </c>
      <c r="T41" s="6">
        <f t="shared" si="9"/>
        <v>-0.88160673638748588</v>
      </c>
    </row>
    <row r="42" spans="4:22">
      <c r="D42" s="38">
        <v>27395</v>
      </c>
      <c r="E42">
        <f t="shared" si="5"/>
        <v>24117.89426251351</v>
      </c>
      <c r="F42" s="6">
        <f t="shared" si="6"/>
        <v>0.9593405659642662</v>
      </c>
      <c r="G42">
        <v>1.6099747996050833</v>
      </c>
      <c r="H42" s="6">
        <f t="shared" si="7"/>
        <v>2.6099747996050833</v>
      </c>
      <c r="I42" s="59">
        <f t="shared" si="0"/>
        <v>0.94934056596426619</v>
      </c>
      <c r="J42" s="46">
        <f t="shared" si="1"/>
        <v>0.94934056596426619</v>
      </c>
      <c r="K42" s="6">
        <f t="shared" si="2"/>
        <v>0.90124751018535321</v>
      </c>
      <c r="L42" s="6">
        <f t="shared" si="3"/>
        <v>0.85559082139324893</v>
      </c>
      <c r="M42" s="46">
        <f t="shared" si="4"/>
        <v>0</v>
      </c>
      <c r="N42" s="6">
        <f>IF(N41&lt;E42,E42,N41)</f>
        <v>38287.119444403033</v>
      </c>
      <c r="O42" s="6">
        <f>MIN(0,(E42-N42)/N42)</f>
        <v>-0.37007811993965084</v>
      </c>
      <c r="Q42" s="46"/>
      <c r="R42">
        <v>1.6099749999999999</v>
      </c>
      <c r="S42" s="6">
        <f t="shared" si="8"/>
        <v>2.0039491666068443E-7</v>
      </c>
      <c r="T42" s="6">
        <f t="shared" si="9"/>
        <v>0.95934064274466613</v>
      </c>
    </row>
    <row r="43" spans="4:22">
      <c r="D43" s="38">
        <v>27760</v>
      </c>
      <c r="E43">
        <f t="shared" si="5"/>
        <v>44427.15215661066</v>
      </c>
      <c r="F43" s="6">
        <f t="shared" si="6"/>
        <v>0.61089675208690752</v>
      </c>
      <c r="G43">
        <v>0.8420825497051736</v>
      </c>
      <c r="H43" s="6">
        <f t="shared" si="7"/>
        <v>1.8420825497051736</v>
      </c>
      <c r="I43" s="59">
        <f t="shared" si="0"/>
        <v>0.60089675208690752</v>
      </c>
      <c r="J43" s="46">
        <f t="shared" si="1"/>
        <v>0.60089675208690752</v>
      </c>
      <c r="K43" s="6">
        <f t="shared" si="2"/>
        <v>0.36107690666859438</v>
      </c>
      <c r="L43" s="6">
        <f t="shared" si="3"/>
        <v>0.2169699404707458</v>
      </c>
      <c r="M43" s="46">
        <f t="shared" si="4"/>
        <v>0</v>
      </c>
      <c r="N43" s="6">
        <f>IF(N42&lt;E43,E43,N42)</f>
        <v>44427.15215661066</v>
      </c>
      <c r="O43" s="6">
        <f>MIN(0,(E43-N43)/N43)</f>
        <v>0</v>
      </c>
      <c r="Q43" s="46"/>
      <c r="R43">
        <v>0.84208300000000003</v>
      </c>
      <c r="S43" s="6">
        <f t="shared" si="8"/>
        <v>4.5029482642622298E-7</v>
      </c>
      <c r="T43" s="6">
        <f t="shared" si="9"/>
        <v>0.61089699653565477</v>
      </c>
    </row>
    <row r="44" spans="4:22">
      <c r="D44" s="38">
        <v>28126</v>
      </c>
      <c r="E44">
        <f t="shared" si="5"/>
        <v>36979.931323680175</v>
      </c>
      <c r="F44" s="6">
        <f t="shared" si="6"/>
        <v>-0.18347544874895841</v>
      </c>
      <c r="G44">
        <v>-0.16762768873139122</v>
      </c>
      <c r="H44" s="6">
        <f t="shared" si="7"/>
        <v>0.83237231126860878</v>
      </c>
      <c r="I44" s="59">
        <f t="shared" si="0"/>
        <v>-0.19347544874895842</v>
      </c>
      <c r="J44" s="46">
        <f t="shared" si="1"/>
        <v>0</v>
      </c>
      <c r="K44" s="6">
        <f t="shared" si="2"/>
        <v>0</v>
      </c>
      <c r="L44" s="6">
        <f t="shared" si="3"/>
        <v>0</v>
      </c>
      <c r="M44" s="46">
        <f t="shared" si="4"/>
        <v>0.19347544874895842</v>
      </c>
      <c r="N44" s="6">
        <f>IF(N43&lt;E44,E44,N43)</f>
        <v>44427.15215661066</v>
      </c>
      <c r="O44" s="6">
        <f>MIN(0,(E44-N44)/N44)</f>
        <v>-0.16762768873139114</v>
      </c>
      <c r="Q44" s="46"/>
      <c r="R44">
        <v>-0.167628</v>
      </c>
      <c r="S44" s="6">
        <f t="shared" si="8"/>
        <v>-3.1126860877694895E-7</v>
      </c>
      <c r="T44" s="6">
        <f t="shared" si="9"/>
        <v>-0.18347582270261203</v>
      </c>
    </row>
    <row r="45" spans="4:22">
      <c r="D45" s="38">
        <v>28491</v>
      </c>
      <c r="E45">
        <f t="shared" si="5"/>
        <v>46380.482829136214</v>
      </c>
      <c r="F45" s="6">
        <f t="shared" si="6"/>
        <v>0.22650337322408787</v>
      </c>
      <c r="G45">
        <v>0.25420684054749376</v>
      </c>
      <c r="H45" s="6">
        <f t="shared" si="7"/>
        <v>1.2542068405474938</v>
      </c>
      <c r="I45" s="59">
        <f t="shared" si="0"/>
        <v>0.21650337322408786</v>
      </c>
      <c r="J45" s="46">
        <f t="shared" si="1"/>
        <v>0.21650337322408786</v>
      </c>
      <c r="K45" s="6">
        <f t="shared" si="2"/>
        <v>4.6873710617408686E-2</v>
      </c>
      <c r="L45" s="6">
        <f t="shared" si="3"/>
        <v>1.0148316464198722E-2</v>
      </c>
      <c r="M45" s="46">
        <f t="shared" si="4"/>
        <v>0</v>
      </c>
      <c r="N45" s="6">
        <f>IF(N44&lt;E45,E45,N44)</f>
        <v>46380.482829136214</v>
      </c>
      <c r="O45" s="6">
        <f>MIN(0,(E45-N45)/N45)</f>
        <v>0</v>
      </c>
      <c r="Q45" s="46"/>
      <c r="R45">
        <v>0.25420700000000002</v>
      </c>
      <c r="S45" s="6">
        <f t="shared" si="8"/>
        <v>1.594525062542651E-7</v>
      </c>
      <c r="T45" s="6">
        <f t="shared" si="9"/>
        <v>0.2265035003582184</v>
      </c>
    </row>
    <row r="46" spans="4:22">
      <c r="D46" s="38">
        <v>28856</v>
      </c>
      <c r="E46">
        <f t="shared" si="5"/>
        <v>76261.494177268673</v>
      </c>
      <c r="F46" s="6">
        <f t="shared" si="6"/>
        <v>0.49728940537459043</v>
      </c>
      <c r="G46">
        <v>0.64425830706016729</v>
      </c>
      <c r="H46" s="6">
        <f t="shared" si="7"/>
        <v>1.6442583070601673</v>
      </c>
      <c r="I46" s="59">
        <f t="shared" si="0"/>
        <v>0.48728940537459042</v>
      </c>
      <c r="J46" s="46">
        <f t="shared" si="1"/>
        <v>0.48728940537459042</v>
      </c>
      <c r="K46" s="6">
        <f t="shared" si="2"/>
        <v>0.23745096459032192</v>
      </c>
      <c r="L46" s="6">
        <f t="shared" si="3"/>
        <v>0.11570733934084089</v>
      </c>
      <c r="M46" s="46">
        <f t="shared" si="4"/>
        <v>0</v>
      </c>
      <c r="N46" s="6">
        <f>IF(N45&lt;E46,E46,N45)</f>
        <v>76261.494177268673</v>
      </c>
      <c r="O46" s="6">
        <f>MIN(0,(E46-N46)/N46)</f>
        <v>0</v>
      </c>
      <c r="Q46" s="46"/>
      <c r="R46">
        <v>0.644258</v>
      </c>
      <c r="S46" s="6">
        <f t="shared" si="8"/>
        <v>-3.0706016729276087E-7</v>
      </c>
      <c r="T46" s="6">
        <f t="shared" si="9"/>
        <v>0.4972892186276574</v>
      </c>
    </row>
    <row r="47" spans="4:22">
      <c r="D47" s="38">
        <v>29221</v>
      </c>
      <c r="E47">
        <f t="shared" si="5"/>
        <v>165702.75086732669</v>
      </c>
      <c r="F47" s="6">
        <f t="shared" si="6"/>
        <v>0.77602737835199953</v>
      </c>
      <c r="G47">
        <v>1.1728232924751407</v>
      </c>
      <c r="H47" s="6">
        <f t="shared" si="7"/>
        <v>2.1728232924751407</v>
      </c>
      <c r="I47" s="59">
        <f t="shared" si="0"/>
        <v>0.76602737835199952</v>
      </c>
      <c r="J47" s="46">
        <f t="shared" si="1"/>
        <v>0.76602737835199952</v>
      </c>
      <c r="K47" s="6">
        <f t="shared" si="2"/>
        <v>0.58679794438483746</v>
      </c>
      <c r="L47" s="6">
        <f t="shared" si="3"/>
        <v>0.44950329095945946</v>
      </c>
      <c r="M47" s="46">
        <f t="shared" si="4"/>
        <v>0</v>
      </c>
      <c r="N47" s="6">
        <f>IF(N46&lt;E47,E47,N46)</f>
        <v>165702.75086732669</v>
      </c>
      <c r="O47" s="6">
        <f>MIN(0,(E47-N47)/N47)</f>
        <v>0</v>
      </c>
      <c r="Q47" s="46"/>
      <c r="R47">
        <v>1.1728229999999999</v>
      </c>
      <c r="S47" s="6">
        <f t="shared" si="8"/>
        <v>-2.9247514077290759E-7</v>
      </c>
      <c r="T47" s="6">
        <f t="shared" si="9"/>
        <v>0.77602724374594978</v>
      </c>
    </row>
    <row r="48" spans="4:22">
      <c r="D48" s="38"/>
      <c r="I48" s="59"/>
      <c r="J48" s="46"/>
      <c r="M48" s="46"/>
      <c r="Q48" s="46"/>
      <c r="S48" s="46"/>
      <c r="T48" s="46"/>
      <c r="U48" s="46"/>
      <c r="V48" s="46"/>
    </row>
    <row r="49" spans="4:22">
      <c r="D49" s="38"/>
      <c r="I49" s="59"/>
      <c r="J49" s="46"/>
      <c r="M49" s="46"/>
      <c r="Q49" s="46"/>
      <c r="R49"/>
      <c r="S49" s="46"/>
      <c r="T49" s="46"/>
      <c r="U49" s="46"/>
      <c r="V49" s="46"/>
    </row>
    <row r="50" spans="4:22">
      <c r="D50" s="38"/>
      <c r="I50" s="59"/>
      <c r="J50" s="46"/>
      <c r="M50" s="46"/>
      <c r="Q50" s="46"/>
      <c r="R50"/>
      <c r="S50" s="46"/>
      <c r="T50" s="46"/>
      <c r="U50" s="46"/>
      <c r="V50" s="46"/>
    </row>
    <row r="51" spans="4:22">
      <c r="D51" s="38"/>
      <c r="I51" s="59"/>
      <c r="J51" s="46"/>
      <c r="M51" s="46"/>
      <c r="Q51" s="46"/>
      <c r="R51"/>
      <c r="S51" s="46"/>
      <c r="T51" s="46"/>
      <c r="U51" s="46"/>
      <c r="V51" s="46"/>
    </row>
    <row r="52" spans="4:22">
      <c r="D52" s="38"/>
      <c r="I52" s="59"/>
      <c r="J52" s="46"/>
      <c r="M52" s="46"/>
      <c r="Q52" s="46"/>
      <c r="R52"/>
      <c r="S52" s="46"/>
      <c r="T52" s="46"/>
      <c r="U52" s="46"/>
      <c r="V52" s="46"/>
    </row>
    <row r="53" spans="4:22">
      <c r="D53" s="38"/>
      <c r="I53" s="59"/>
      <c r="J53" s="46"/>
      <c r="M53" s="46"/>
      <c r="Q53" s="46"/>
      <c r="R53"/>
      <c r="S53" s="46"/>
      <c r="T53" s="46"/>
      <c r="U53" s="46"/>
      <c r="V53" s="46"/>
    </row>
    <row r="54" spans="4:22">
      <c r="D54" s="38"/>
      <c r="I54" s="59"/>
      <c r="J54" s="46"/>
      <c r="M54" s="46"/>
      <c r="Q54" s="46"/>
      <c r="R54"/>
      <c r="S54" s="46"/>
      <c r="T54" s="46"/>
      <c r="U54" s="46"/>
      <c r="V54" s="46"/>
    </row>
    <row r="55" spans="4:22">
      <c r="D55" s="38"/>
      <c r="I55" s="59"/>
      <c r="J55" s="46"/>
      <c r="M55" s="46"/>
      <c r="Q55" s="46"/>
      <c r="R55"/>
      <c r="S55" s="46"/>
      <c r="T55" s="46"/>
      <c r="U55" s="46"/>
      <c r="V55" s="46"/>
    </row>
    <row r="56" spans="4:22">
      <c r="D56" s="38"/>
      <c r="I56" s="59"/>
      <c r="J56" s="46"/>
      <c r="M56" s="46"/>
      <c r="Q56" s="46"/>
      <c r="R56"/>
      <c r="S56" s="46"/>
      <c r="T56" s="46"/>
      <c r="U56" s="46"/>
      <c r="V56" s="46"/>
    </row>
    <row r="57" spans="4:22">
      <c r="D57" s="38"/>
      <c r="I57" s="59"/>
      <c r="J57" s="46"/>
      <c r="M57" s="46"/>
      <c r="Q57" s="46"/>
      <c r="R57"/>
      <c r="S57" s="46"/>
      <c r="T57" s="46"/>
      <c r="U57" s="46"/>
      <c r="V57" s="46"/>
    </row>
    <row r="58" spans="4:22">
      <c r="D58" s="38"/>
      <c r="I58" s="59"/>
      <c r="J58" s="46"/>
      <c r="M58" s="46"/>
      <c r="Q58" s="46"/>
      <c r="R58"/>
      <c r="S58" s="46"/>
      <c r="T58" s="46"/>
      <c r="U58" s="46"/>
      <c r="V58" s="46"/>
    </row>
    <row r="59" spans="4:22">
      <c r="D59" s="38"/>
      <c r="I59" s="59"/>
      <c r="J59" s="46"/>
      <c r="M59" s="46"/>
      <c r="Q59" s="46"/>
      <c r="R59"/>
      <c r="S59" s="46"/>
      <c r="T59" s="46"/>
      <c r="U59" s="46"/>
      <c r="V59" s="46"/>
    </row>
    <row r="60" spans="4:22">
      <c r="D60" s="38"/>
      <c r="I60" s="59"/>
      <c r="J60" s="46"/>
      <c r="M60" s="46"/>
      <c r="Q60" s="46"/>
      <c r="R60"/>
      <c r="S60" s="46"/>
      <c r="T60" s="46"/>
      <c r="U60" s="46"/>
      <c r="V60" s="46"/>
    </row>
    <row r="61" spans="4:22">
      <c r="D61" s="38"/>
      <c r="I61" s="59"/>
      <c r="J61" s="46"/>
      <c r="M61" s="46"/>
      <c r="Q61" s="46"/>
      <c r="R61" s="60"/>
      <c r="S61" s="46"/>
      <c r="T61" s="46"/>
      <c r="U61" s="46"/>
      <c r="V61" s="46"/>
    </row>
    <row r="62" spans="4:22">
      <c r="D62" s="38"/>
      <c r="I62" s="59"/>
      <c r="J62" s="46"/>
      <c r="M62" s="46"/>
      <c r="Q62" s="46"/>
      <c r="R62"/>
      <c r="S62" s="46"/>
      <c r="T62" s="46"/>
      <c r="U62" s="46"/>
      <c r="V62" s="46"/>
    </row>
    <row r="63" spans="4:22">
      <c r="D63" s="38"/>
      <c r="I63" s="59"/>
      <c r="J63" s="46"/>
      <c r="M63" s="46"/>
      <c r="Q63" s="46"/>
      <c r="R63"/>
      <c r="S63" s="46"/>
      <c r="T63" s="46"/>
      <c r="U63" s="46"/>
      <c r="V63" s="46"/>
    </row>
    <row r="64" spans="4:22">
      <c r="D64" s="38"/>
      <c r="I64" s="59"/>
      <c r="J64" s="46"/>
      <c r="M64" s="46"/>
      <c r="Q64" s="46"/>
      <c r="R64"/>
      <c r="S64" s="46"/>
      <c r="T64" s="46"/>
      <c r="U64" s="46"/>
      <c r="V64" s="46"/>
    </row>
    <row r="65" spans="4:22">
      <c r="D65" s="38"/>
      <c r="I65" s="59"/>
      <c r="J65" s="46"/>
      <c r="M65" s="46"/>
      <c r="Q65" s="46"/>
      <c r="R65"/>
      <c r="S65" s="46"/>
      <c r="T65" s="46"/>
      <c r="U65" s="46"/>
      <c r="V65" s="46"/>
    </row>
    <row r="66" spans="4:22">
      <c r="D66" s="38"/>
      <c r="I66" s="59"/>
      <c r="J66" s="46"/>
      <c r="M66" s="46"/>
      <c r="Q66" s="46"/>
      <c r="R66"/>
      <c r="S66" s="46"/>
      <c r="T66" s="46"/>
      <c r="U66" s="46"/>
      <c r="V66" s="46"/>
    </row>
    <row r="67" spans="4:22">
      <c r="D67" s="38"/>
      <c r="I67" s="59"/>
      <c r="J67" s="46"/>
      <c r="M67" s="46"/>
      <c r="Q67" s="46"/>
      <c r="R67"/>
      <c r="S67" s="46"/>
      <c r="T67" s="46"/>
      <c r="U67" s="46"/>
      <c r="V67" s="46"/>
    </row>
    <row r="68" spans="4:22">
      <c r="D68" s="38"/>
      <c r="I68" s="59"/>
      <c r="J68" s="46"/>
      <c r="M68" s="46"/>
      <c r="Q68" s="46"/>
      <c r="R68"/>
      <c r="S68" s="46"/>
      <c r="T68" s="46"/>
      <c r="U68" s="46"/>
      <c r="V68" s="46"/>
    </row>
    <row r="69" spans="4:22">
      <c r="D69" s="38"/>
      <c r="I69" s="59"/>
      <c r="J69" s="46"/>
      <c r="M69" s="46"/>
      <c r="Q69" s="46"/>
      <c r="R69"/>
      <c r="S69" s="46"/>
      <c r="T69" s="46"/>
      <c r="U69" s="46"/>
      <c r="V69" s="46"/>
    </row>
    <row r="70" spans="4:22">
      <c r="D70" s="38"/>
      <c r="I70" s="59"/>
      <c r="J70" s="46"/>
      <c r="M70" s="46"/>
      <c r="Q70" s="46"/>
      <c r="R70"/>
      <c r="S70" s="46"/>
      <c r="T70" s="46"/>
      <c r="U70" s="46"/>
      <c r="V70" s="46"/>
    </row>
    <row r="71" spans="4:22">
      <c r="D71" s="38"/>
      <c r="I71" s="59"/>
      <c r="J71" s="46"/>
      <c r="M71" s="46"/>
      <c r="Q71" s="46"/>
      <c r="R71"/>
      <c r="S71" s="46"/>
      <c r="T71" s="46"/>
      <c r="U71" s="46"/>
      <c r="V71" s="46"/>
    </row>
    <row r="72" spans="4:22">
      <c r="D72" s="38"/>
      <c r="I72" s="59"/>
      <c r="J72" s="46"/>
      <c r="M72" s="46"/>
      <c r="Q72" s="46"/>
      <c r="R72"/>
      <c r="S72" s="46"/>
      <c r="T72" s="46"/>
      <c r="U72" s="46"/>
      <c r="V72" s="46"/>
    </row>
    <row r="73" spans="4:22">
      <c r="D73" s="38"/>
      <c r="I73" s="59"/>
      <c r="J73" s="46"/>
      <c r="M73" s="46"/>
      <c r="Q73" s="46"/>
      <c r="R73" s="60"/>
      <c r="S73" s="46"/>
      <c r="T73" s="46"/>
      <c r="U73" s="46"/>
      <c r="V73" s="46"/>
    </row>
    <row r="74" spans="4:22">
      <c r="D74" s="38"/>
      <c r="I74" s="59"/>
      <c r="J74" s="46"/>
      <c r="M74" s="46"/>
      <c r="Q74" s="46"/>
      <c r="R74"/>
      <c r="S74" s="46"/>
      <c r="T74" s="46"/>
      <c r="U74" s="46"/>
      <c r="V74" s="46"/>
    </row>
    <row r="75" spans="4:22">
      <c r="D75" s="38"/>
      <c r="I75" s="59"/>
      <c r="J75" s="46"/>
      <c r="M75" s="46"/>
      <c r="Q75" s="46"/>
      <c r="R75"/>
      <c r="S75" s="46"/>
      <c r="T75" s="46"/>
      <c r="U75" s="46"/>
      <c r="V75" s="46"/>
    </row>
    <row r="76" spans="4:22">
      <c r="D76" s="38"/>
      <c r="I76" s="59"/>
      <c r="J76" s="46"/>
      <c r="M76" s="46"/>
      <c r="Q76" s="46"/>
      <c r="R76"/>
      <c r="S76" s="46"/>
      <c r="T76" s="46"/>
      <c r="U76" s="46"/>
      <c r="V76" s="46"/>
    </row>
    <row r="77" spans="4:22">
      <c r="D77" s="38"/>
      <c r="I77" s="59"/>
      <c r="J77" s="46"/>
      <c r="M77" s="46"/>
      <c r="Q77" s="46"/>
      <c r="R77"/>
      <c r="S77" s="46"/>
      <c r="T77" s="46"/>
      <c r="U77" s="46"/>
      <c r="V77" s="46"/>
    </row>
    <row r="78" spans="4:22">
      <c r="D78" s="38"/>
      <c r="I78" s="59"/>
      <c r="J78" s="46"/>
      <c r="M78" s="46"/>
      <c r="Q78" s="46"/>
      <c r="R78"/>
      <c r="S78" s="46"/>
      <c r="T78" s="46"/>
      <c r="U78" s="46"/>
      <c r="V78" s="46"/>
    </row>
    <row r="79" spans="4:22">
      <c r="D79" s="38"/>
      <c r="I79" s="59"/>
      <c r="J79" s="46"/>
      <c r="M79" s="46"/>
      <c r="Q79" s="46"/>
      <c r="R79"/>
      <c r="S79" s="46"/>
      <c r="T79" s="46"/>
      <c r="U79" s="46"/>
      <c r="V79" s="46"/>
    </row>
    <row r="80" spans="4:22">
      <c r="D80" s="38"/>
      <c r="I80" s="59"/>
      <c r="J80" s="46"/>
      <c r="M80" s="46"/>
      <c r="Q80" s="46"/>
      <c r="R80"/>
      <c r="S80" s="46"/>
      <c r="T80" s="46"/>
      <c r="U80" s="46"/>
      <c r="V80" s="46"/>
    </row>
    <row r="81" spans="4:22">
      <c r="D81" s="38"/>
      <c r="I81" s="59"/>
      <c r="J81" s="46"/>
      <c r="M81" s="46"/>
      <c r="Q81" s="46"/>
      <c r="R81"/>
      <c r="S81" s="46"/>
      <c r="T81" s="46"/>
      <c r="U81" s="46"/>
      <c r="V81" s="46"/>
    </row>
    <row r="82" spans="4:22">
      <c r="D82" s="38"/>
      <c r="I82" s="59"/>
      <c r="J82" s="46"/>
      <c r="M82" s="46"/>
      <c r="Q82" s="46"/>
      <c r="R82"/>
      <c r="S82" s="46"/>
      <c r="T82" s="46"/>
      <c r="U82" s="46"/>
      <c r="V82" s="46"/>
    </row>
    <row r="83" spans="4:22">
      <c r="D83" s="38"/>
      <c r="I83" s="59"/>
      <c r="J83" s="46"/>
      <c r="M83" s="46"/>
      <c r="Q83" s="46"/>
      <c r="R83"/>
      <c r="S83" s="46"/>
      <c r="T83" s="46"/>
      <c r="U83" s="46"/>
      <c r="V83" s="46"/>
    </row>
    <row r="84" spans="4:22">
      <c r="D84" s="38"/>
      <c r="I84" s="59"/>
      <c r="J84" s="46"/>
      <c r="M84" s="46"/>
      <c r="Q84" s="46"/>
      <c r="R84"/>
      <c r="S84" s="46"/>
      <c r="T84" s="46"/>
      <c r="U84" s="46"/>
      <c r="V84" s="46"/>
    </row>
    <row r="85" spans="4:22">
      <c r="D85" s="38"/>
      <c r="I85" s="59"/>
      <c r="J85" s="46"/>
      <c r="M85" s="46"/>
      <c r="Q85" s="46"/>
      <c r="R85"/>
      <c r="S85" s="46"/>
      <c r="T85" s="46"/>
      <c r="U85" s="46"/>
      <c r="V85" s="46"/>
    </row>
    <row r="86" spans="4:22">
      <c r="D86" s="38"/>
      <c r="I86" s="59"/>
      <c r="J86" s="46"/>
      <c r="M86" s="46"/>
      <c r="Q86" s="46"/>
      <c r="R86"/>
      <c r="S86" s="46"/>
      <c r="T86" s="46"/>
      <c r="U86" s="46"/>
      <c r="V86" s="46"/>
    </row>
    <row r="87" spans="4:22">
      <c r="D87" s="38"/>
      <c r="I87" s="59"/>
      <c r="J87" s="46"/>
      <c r="M87" s="46"/>
      <c r="Q87" s="46"/>
      <c r="R87"/>
      <c r="S87" s="46"/>
      <c r="T87" s="46"/>
      <c r="U87" s="46"/>
      <c r="V87" s="46"/>
    </row>
    <row r="88" spans="4:22">
      <c r="D88" s="38"/>
      <c r="I88" s="59"/>
      <c r="J88" s="46"/>
      <c r="M88" s="46"/>
      <c r="Q88" s="46"/>
      <c r="R88"/>
      <c r="S88" s="46"/>
      <c r="T88" s="46"/>
      <c r="U88" s="46"/>
      <c r="V88" s="46"/>
    </row>
    <row r="89" spans="4:22">
      <c r="D89" s="38"/>
      <c r="I89" s="59"/>
      <c r="J89" s="46"/>
      <c r="M89" s="46"/>
      <c r="Q89" s="46"/>
      <c r="R89"/>
      <c r="S89" s="46"/>
      <c r="T89" s="46"/>
      <c r="U89" s="46"/>
      <c r="V89" s="46"/>
    </row>
    <row r="90" spans="4:22">
      <c r="D90" s="38"/>
      <c r="I90" s="59"/>
      <c r="J90" s="46"/>
      <c r="M90" s="46"/>
      <c r="Q90" s="46"/>
      <c r="R90"/>
      <c r="S90" s="46"/>
      <c r="T90" s="46"/>
      <c r="U90" s="46"/>
      <c r="V90" s="46"/>
    </row>
    <row r="91" spans="4:22">
      <c r="D91" s="38"/>
      <c r="I91" s="59"/>
      <c r="J91" s="46"/>
      <c r="M91" s="46"/>
      <c r="Q91" s="46"/>
      <c r="R91"/>
      <c r="S91" s="46"/>
      <c r="T91" s="46"/>
      <c r="U91" s="46"/>
      <c r="V91" s="46"/>
    </row>
    <row r="92" spans="4:22">
      <c r="D92" s="38"/>
      <c r="I92" s="59"/>
      <c r="J92" s="46"/>
      <c r="M92" s="46"/>
      <c r="Q92" s="46"/>
      <c r="R92"/>
      <c r="S92" s="46"/>
      <c r="T92" s="46"/>
      <c r="U92" s="46"/>
      <c r="V92" s="46"/>
    </row>
    <row r="93" spans="4:22">
      <c r="D93" s="38"/>
      <c r="I93" s="59"/>
      <c r="J93" s="46"/>
      <c r="M93" s="46"/>
      <c r="Q93" s="46"/>
      <c r="R93"/>
      <c r="S93" s="46"/>
      <c r="T93" s="46"/>
      <c r="U93" s="46"/>
      <c r="V93" s="46"/>
    </row>
    <row r="94" spans="4:22">
      <c r="D94" s="38"/>
      <c r="I94" s="59"/>
      <c r="J94" s="46"/>
      <c r="M94" s="46"/>
      <c r="Q94" s="46"/>
      <c r="R94"/>
      <c r="S94" s="46"/>
      <c r="T94" s="46"/>
      <c r="U94" s="46"/>
      <c r="V94" s="46"/>
    </row>
    <row r="95" spans="4:22">
      <c r="D95" s="38"/>
      <c r="I95" s="59"/>
      <c r="J95" s="46"/>
      <c r="M95" s="46"/>
      <c r="Q95" s="46"/>
      <c r="R95"/>
      <c r="S95" s="46"/>
      <c r="T95" s="46"/>
      <c r="U95" s="46"/>
      <c r="V95" s="46"/>
    </row>
    <row r="96" spans="4:22">
      <c r="D96" s="38"/>
      <c r="I96" s="59"/>
      <c r="J96" s="46"/>
      <c r="M96" s="46"/>
      <c r="Q96" s="46"/>
      <c r="R96"/>
      <c r="S96" s="46"/>
      <c r="T96" s="46"/>
      <c r="U96" s="46"/>
      <c r="V96" s="46"/>
    </row>
    <row r="97" spans="4:22">
      <c r="D97" s="38"/>
      <c r="I97" s="59"/>
      <c r="J97" s="46"/>
      <c r="M97" s="46"/>
      <c r="Q97" s="46"/>
      <c r="R97" s="60"/>
      <c r="S97" s="46"/>
      <c r="T97" s="46"/>
      <c r="U97" s="46"/>
      <c r="V97" s="46"/>
    </row>
    <row r="98" spans="4:22">
      <c r="D98" s="38"/>
      <c r="I98" s="59"/>
      <c r="J98" s="46"/>
      <c r="M98" s="46"/>
      <c r="Q98" s="46"/>
      <c r="R98"/>
      <c r="S98" s="46"/>
      <c r="T98" s="46"/>
      <c r="U98" s="46"/>
      <c r="V98" s="46"/>
    </row>
    <row r="99" spans="4:22">
      <c r="D99" s="38"/>
      <c r="I99" s="59"/>
      <c r="J99" s="46"/>
      <c r="M99" s="46"/>
      <c r="Q99" s="46"/>
      <c r="R99"/>
      <c r="S99" s="46"/>
      <c r="T99" s="46"/>
      <c r="U99" s="46"/>
      <c r="V99" s="46"/>
    </row>
    <row r="100" spans="4:22">
      <c r="D100" s="38"/>
      <c r="I100" s="59"/>
      <c r="J100" s="46"/>
      <c r="M100" s="46"/>
      <c r="Q100" s="46"/>
      <c r="R100"/>
      <c r="S100" s="46"/>
      <c r="T100" s="46"/>
      <c r="U100" s="46"/>
      <c r="V100" s="46"/>
    </row>
    <row r="101" spans="4:22">
      <c r="D101" s="38"/>
      <c r="I101" s="59"/>
      <c r="J101" s="46"/>
      <c r="M101" s="46"/>
      <c r="Q101" s="46"/>
      <c r="R101"/>
      <c r="S101" s="46"/>
      <c r="T101" s="46"/>
      <c r="U101" s="46"/>
      <c r="V101" s="46"/>
    </row>
    <row r="102" spans="4:22">
      <c r="D102" s="38"/>
      <c r="I102" s="59"/>
      <c r="J102" s="46"/>
      <c r="M102" s="46"/>
      <c r="Q102" s="46"/>
      <c r="R102"/>
      <c r="S102" s="46"/>
      <c r="T102" s="46"/>
      <c r="U102" s="46"/>
      <c r="V102" s="46"/>
    </row>
    <row r="103" spans="4:22">
      <c r="D103" s="38"/>
      <c r="I103" s="59"/>
      <c r="J103" s="46"/>
      <c r="M103" s="46"/>
      <c r="Q103" s="46"/>
      <c r="R103"/>
      <c r="S103" s="46"/>
      <c r="T103" s="46"/>
      <c r="U103" s="46"/>
      <c r="V103" s="46"/>
    </row>
    <row r="104" spans="4:22">
      <c r="D104" s="38"/>
      <c r="I104" s="59"/>
      <c r="J104" s="46"/>
      <c r="M104" s="46"/>
      <c r="Q104" s="46"/>
      <c r="R104"/>
      <c r="S104" s="46"/>
      <c r="T104" s="46"/>
      <c r="U104" s="46"/>
      <c r="V104" s="46"/>
    </row>
    <row r="105" spans="4:22">
      <c r="D105" s="38"/>
      <c r="I105" s="59"/>
      <c r="J105" s="46"/>
      <c r="M105" s="46"/>
      <c r="Q105" s="46"/>
      <c r="R105"/>
      <c r="S105" s="46"/>
      <c r="T105" s="46"/>
      <c r="U105" s="46"/>
      <c r="V105" s="46"/>
    </row>
    <row r="106" spans="4:22">
      <c r="D106" s="38"/>
      <c r="I106" s="59"/>
      <c r="J106" s="46"/>
      <c r="M106" s="46"/>
      <c r="Q106" s="46"/>
      <c r="R106"/>
      <c r="S106" s="46"/>
      <c r="T106" s="46"/>
      <c r="U106" s="46"/>
      <c r="V106" s="46"/>
    </row>
    <row r="107" spans="4:22">
      <c r="D107" s="38"/>
      <c r="I107" s="59"/>
      <c r="J107" s="46"/>
      <c r="M107" s="46"/>
      <c r="Q107" s="46"/>
      <c r="R107"/>
      <c r="S107" s="46"/>
      <c r="T107" s="46"/>
      <c r="U107" s="46"/>
      <c r="V107" s="46"/>
    </row>
    <row r="108" spans="4:22">
      <c r="D108" s="38"/>
      <c r="I108" s="59"/>
      <c r="J108" s="46"/>
      <c r="M108" s="46"/>
      <c r="Q108" s="46"/>
      <c r="R108"/>
      <c r="S108" s="46"/>
      <c r="T108" s="46"/>
      <c r="U108" s="46"/>
      <c r="V108" s="46"/>
    </row>
    <row r="109" spans="4:22">
      <c r="D109" s="38"/>
      <c r="I109" s="59"/>
      <c r="J109" s="46"/>
      <c r="M109" s="46"/>
      <c r="Q109" s="46"/>
      <c r="R109"/>
      <c r="S109" s="46"/>
      <c r="T109" s="46"/>
      <c r="U109" s="46"/>
      <c r="V109" s="46"/>
    </row>
    <row r="110" spans="4:22">
      <c r="D110" s="38"/>
      <c r="I110" s="59"/>
      <c r="J110" s="46"/>
      <c r="M110" s="46"/>
      <c r="Q110" s="46"/>
      <c r="R110"/>
      <c r="S110" s="46"/>
      <c r="T110" s="46"/>
      <c r="U110" s="46"/>
      <c r="V110" s="46"/>
    </row>
    <row r="111" spans="4:22">
      <c r="D111" s="38"/>
      <c r="I111" s="59"/>
      <c r="J111" s="46"/>
      <c r="M111" s="46"/>
      <c r="Q111" s="46"/>
      <c r="R111"/>
      <c r="S111" s="46"/>
      <c r="T111" s="46"/>
      <c r="U111" s="46"/>
      <c r="V111" s="46"/>
    </row>
    <row r="112" spans="4:22">
      <c r="D112" s="38"/>
      <c r="I112" s="59"/>
      <c r="J112" s="46"/>
      <c r="M112" s="46"/>
      <c r="Q112" s="46"/>
      <c r="R112"/>
      <c r="S112" s="46"/>
      <c r="T112" s="46"/>
      <c r="U112" s="46"/>
      <c r="V112" s="46"/>
    </row>
    <row r="113" spans="4:22">
      <c r="D113" s="38"/>
      <c r="I113" s="59"/>
      <c r="J113" s="46"/>
      <c r="M113" s="46"/>
      <c r="Q113" s="46"/>
      <c r="R113"/>
      <c r="S113" s="46"/>
      <c r="T113" s="46"/>
      <c r="U113" s="46"/>
      <c r="V113" s="46"/>
    </row>
    <row r="114" spans="4:22">
      <c r="D114" s="38"/>
      <c r="I114" s="59"/>
      <c r="J114" s="46"/>
      <c r="M114" s="46"/>
      <c r="Q114" s="46"/>
      <c r="R114"/>
      <c r="S114" s="46"/>
      <c r="T114" s="46"/>
      <c r="U114" s="46"/>
      <c r="V114" s="46"/>
    </row>
    <row r="115" spans="4:22">
      <c r="D115" s="38"/>
      <c r="I115" s="59"/>
      <c r="J115" s="46"/>
      <c r="M115" s="46"/>
      <c r="Q115" s="46"/>
      <c r="R115"/>
      <c r="S115" s="46"/>
      <c r="T115" s="46"/>
      <c r="U115" s="46"/>
      <c r="V115" s="46"/>
    </row>
    <row r="116" spans="4:22">
      <c r="D116" s="38"/>
      <c r="I116" s="59"/>
      <c r="J116" s="46"/>
      <c r="M116" s="46"/>
      <c r="Q116" s="46"/>
      <c r="R116"/>
      <c r="S116" s="46"/>
      <c r="T116" s="46"/>
      <c r="U116" s="46"/>
      <c r="V116" s="46"/>
    </row>
    <row r="117" spans="4:22">
      <c r="D117" s="38"/>
      <c r="I117" s="59"/>
      <c r="J117" s="46"/>
      <c r="M117" s="46"/>
      <c r="Q117" s="46"/>
      <c r="R117"/>
      <c r="S117" s="46"/>
      <c r="T117" s="46"/>
      <c r="U117" s="46"/>
      <c r="V117" s="46"/>
    </row>
    <row r="118" spans="4:22">
      <c r="D118" s="38"/>
      <c r="I118" s="59"/>
      <c r="J118" s="46"/>
      <c r="M118" s="46"/>
      <c r="Q118" s="46"/>
      <c r="R118"/>
      <c r="S118" s="46"/>
      <c r="T118" s="46"/>
      <c r="U118" s="46"/>
      <c r="V118" s="46"/>
    </row>
    <row r="119" spans="4:22">
      <c r="D119" s="38"/>
      <c r="I119" s="59"/>
      <c r="J119" s="46"/>
      <c r="M119" s="46"/>
      <c r="Q119" s="46"/>
      <c r="R119"/>
      <c r="S119" s="46"/>
      <c r="T119" s="46"/>
      <c r="U119" s="46"/>
      <c r="V119" s="46"/>
    </row>
    <row r="120" spans="4:22">
      <c r="D120" s="38"/>
      <c r="I120" s="59"/>
      <c r="J120" s="46"/>
      <c r="M120" s="46"/>
      <c r="Q120" s="46"/>
      <c r="R120"/>
      <c r="S120" s="46"/>
      <c r="T120" s="46"/>
      <c r="U120" s="46"/>
      <c r="V120" s="46"/>
    </row>
    <row r="121" spans="4:22">
      <c r="D121" s="38"/>
      <c r="I121" s="59"/>
      <c r="J121" s="46"/>
      <c r="M121" s="46"/>
      <c r="Q121" s="46"/>
      <c r="R121"/>
      <c r="S121" s="46"/>
      <c r="T121" s="46"/>
      <c r="U121" s="46"/>
      <c r="V121" s="46"/>
    </row>
    <row r="122" spans="4:22">
      <c r="D122" s="38"/>
      <c r="I122" s="59"/>
      <c r="J122" s="46"/>
      <c r="M122" s="46"/>
      <c r="Q122" s="46"/>
      <c r="R122"/>
      <c r="S122" s="46"/>
      <c r="T122" s="46"/>
      <c r="U122" s="46"/>
      <c r="V122" s="46"/>
    </row>
    <row r="123" spans="4:22">
      <c r="D123" s="38"/>
      <c r="I123" s="59"/>
      <c r="J123" s="46"/>
      <c r="M123" s="46"/>
      <c r="Q123" s="46"/>
      <c r="R123"/>
      <c r="S123" s="46"/>
      <c r="T123" s="46"/>
      <c r="U123" s="46"/>
      <c r="V123" s="46"/>
    </row>
    <row r="124" spans="4:22">
      <c r="D124" s="38"/>
      <c r="I124" s="59"/>
      <c r="J124" s="46"/>
      <c r="M124" s="46"/>
      <c r="Q124" s="46"/>
      <c r="R124"/>
      <c r="S124" s="46"/>
      <c r="T124" s="46"/>
      <c r="U124" s="46"/>
      <c r="V124" s="46"/>
    </row>
    <row r="125" spans="4:22">
      <c r="D125" s="38"/>
      <c r="I125" s="59"/>
      <c r="J125" s="46"/>
      <c r="M125" s="46"/>
      <c r="Q125" s="46"/>
      <c r="R125"/>
      <c r="S125" s="46"/>
      <c r="T125" s="46"/>
      <c r="U125" s="46"/>
      <c r="V125" s="46"/>
    </row>
    <row r="126" spans="4:22">
      <c r="D126" s="38"/>
      <c r="I126" s="59"/>
      <c r="J126" s="46"/>
      <c r="M126" s="46"/>
      <c r="Q126" s="46"/>
      <c r="R126"/>
      <c r="S126" s="46"/>
      <c r="T126" s="46"/>
      <c r="U126" s="46"/>
      <c r="V126" s="46"/>
    </row>
    <row r="127" spans="4:22">
      <c r="D127" s="38"/>
      <c r="I127" s="59"/>
      <c r="J127" s="46"/>
      <c r="M127" s="46"/>
      <c r="Q127" s="46"/>
      <c r="R127"/>
      <c r="S127" s="46"/>
      <c r="T127" s="46"/>
      <c r="U127" s="46"/>
      <c r="V127" s="46"/>
    </row>
    <row r="128" spans="4:22">
      <c r="D128" s="38"/>
      <c r="I128" s="59"/>
      <c r="J128" s="46"/>
      <c r="M128" s="46"/>
      <c r="Q128" s="46"/>
      <c r="R128"/>
      <c r="S128" s="46"/>
      <c r="T128" s="46"/>
      <c r="U128" s="46"/>
      <c r="V128" s="46"/>
    </row>
    <row r="129" spans="4:22">
      <c r="D129" s="38"/>
      <c r="I129" s="59"/>
      <c r="J129" s="46"/>
      <c r="M129" s="46"/>
      <c r="Q129" s="46"/>
      <c r="R129"/>
      <c r="S129" s="46"/>
      <c r="T129" s="46"/>
      <c r="U129" s="46"/>
      <c r="V129" s="46"/>
    </row>
    <row r="130" spans="4:22">
      <c r="D130" s="38"/>
      <c r="I130" s="59"/>
      <c r="J130" s="46"/>
      <c r="M130" s="46"/>
      <c r="Q130" s="46"/>
      <c r="R130"/>
      <c r="S130" s="46"/>
      <c r="T130" s="46"/>
      <c r="U130" s="46"/>
      <c r="V130" s="46"/>
    </row>
    <row r="131" spans="4:22">
      <c r="D131" s="38"/>
      <c r="I131" s="59"/>
      <c r="J131" s="46"/>
      <c r="M131" s="46"/>
      <c r="Q131" s="46"/>
      <c r="R131"/>
      <c r="S131" s="46"/>
      <c r="T131" s="46"/>
      <c r="U131" s="46"/>
      <c r="V131" s="46"/>
    </row>
    <row r="132" spans="4:22">
      <c r="D132" s="38"/>
      <c r="I132" s="59"/>
      <c r="J132" s="46"/>
      <c r="M132" s="46"/>
      <c r="Q132" s="46"/>
      <c r="R132"/>
      <c r="S132" s="46"/>
      <c r="T132" s="46"/>
      <c r="U132" s="46"/>
      <c r="V132" s="46"/>
    </row>
    <row r="133" spans="4:22">
      <c r="D133" s="38"/>
      <c r="I133" s="59"/>
      <c r="J133" s="46"/>
      <c r="M133" s="46"/>
      <c r="Q133" s="46"/>
      <c r="R133"/>
      <c r="S133" s="46"/>
      <c r="T133" s="46"/>
      <c r="U133" s="46"/>
      <c r="V133" s="46"/>
    </row>
    <row r="134" spans="4:22">
      <c r="D134" s="38"/>
      <c r="I134" s="59"/>
      <c r="J134" s="46"/>
      <c r="M134" s="46"/>
      <c r="Q134" s="46"/>
      <c r="R134"/>
      <c r="S134" s="46"/>
      <c r="T134" s="46"/>
      <c r="U134" s="46"/>
      <c r="V134" s="46"/>
    </row>
    <row r="135" spans="4:22">
      <c r="D135" s="38"/>
      <c r="I135" s="59"/>
      <c r="J135" s="46"/>
      <c r="M135" s="46"/>
      <c r="Q135" s="46"/>
      <c r="R135"/>
      <c r="S135" s="46"/>
      <c r="T135" s="46"/>
      <c r="U135" s="46"/>
      <c r="V135" s="46"/>
    </row>
    <row r="136" spans="4:22">
      <c r="D136" s="38"/>
      <c r="I136" s="59"/>
      <c r="J136" s="46"/>
      <c r="M136" s="46"/>
      <c r="Q136" s="46"/>
      <c r="R136"/>
      <c r="S136" s="46"/>
      <c r="T136" s="46"/>
      <c r="U136" s="46"/>
      <c r="V136" s="46"/>
    </row>
    <row r="137" spans="4:22">
      <c r="D137" s="38"/>
      <c r="I137" s="59"/>
      <c r="J137" s="46"/>
      <c r="M137" s="46"/>
      <c r="Q137" s="46"/>
      <c r="R137"/>
      <c r="S137" s="46"/>
      <c r="T137" s="46"/>
      <c r="U137" s="46"/>
      <c r="V137" s="46"/>
    </row>
    <row r="138" spans="4:22">
      <c r="D138" s="38"/>
      <c r="I138" s="59"/>
      <c r="J138" s="46"/>
      <c r="M138" s="46"/>
      <c r="Q138" s="46"/>
      <c r="R138"/>
      <c r="S138" s="46"/>
      <c r="T138" s="46"/>
      <c r="U138" s="46"/>
      <c r="V138" s="46"/>
    </row>
    <row r="139" spans="4:22">
      <c r="D139" s="38"/>
      <c r="I139" s="59"/>
      <c r="J139" s="46"/>
      <c r="M139" s="46"/>
      <c r="Q139" s="46"/>
      <c r="R139"/>
      <c r="S139" s="46"/>
      <c r="T139" s="46"/>
      <c r="U139" s="46"/>
      <c r="V139" s="46"/>
    </row>
    <row r="140" spans="4:22">
      <c r="D140" s="38"/>
      <c r="I140" s="59"/>
      <c r="J140" s="46"/>
      <c r="M140" s="46"/>
      <c r="Q140" s="46"/>
      <c r="R140"/>
      <c r="S140" s="46"/>
      <c r="T140" s="46"/>
      <c r="U140" s="46"/>
      <c r="V140" s="46"/>
    </row>
    <row r="141" spans="4:22">
      <c r="D141" s="38"/>
      <c r="I141" s="59"/>
      <c r="J141" s="46"/>
      <c r="M141" s="46"/>
      <c r="Q141" s="46"/>
      <c r="R141"/>
      <c r="S141" s="46"/>
      <c r="T141" s="46"/>
      <c r="U141" s="46"/>
      <c r="V141" s="46"/>
    </row>
    <row r="142" spans="4:22">
      <c r="D142" s="38"/>
      <c r="I142" s="59"/>
      <c r="J142" s="46"/>
      <c r="M142" s="46"/>
      <c r="Q142" s="46"/>
      <c r="R142"/>
      <c r="S142" s="46"/>
      <c r="T142" s="46"/>
      <c r="U142" s="46"/>
      <c r="V142" s="46"/>
    </row>
    <row r="143" spans="4:22">
      <c r="D143" s="38"/>
      <c r="I143" s="59"/>
      <c r="J143" s="46"/>
      <c r="M143" s="46"/>
      <c r="Q143" s="46"/>
      <c r="R143"/>
      <c r="S143" s="46"/>
      <c r="T143" s="46"/>
      <c r="U143" s="46"/>
      <c r="V143" s="46"/>
    </row>
    <row r="144" spans="4:22">
      <c r="D144" s="38"/>
      <c r="I144" s="59"/>
      <c r="J144" s="46"/>
      <c r="M144" s="46"/>
      <c r="Q144" s="46"/>
      <c r="R144"/>
      <c r="S144" s="46"/>
      <c r="T144" s="46"/>
      <c r="U144" s="46"/>
      <c r="V144" s="46"/>
    </row>
    <row r="145" spans="4:22">
      <c r="D145" s="38"/>
      <c r="I145" s="59"/>
      <c r="J145" s="46"/>
      <c r="M145" s="46"/>
      <c r="Q145" s="46"/>
      <c r="R145"/>
      <c r="S145" s="46"/>
      <c r="T145" s="46"/>
      <c r="U145" s="46"/>
      <c r="V145" s="46"/>
    </row>
    <row r="146" spans="4:22">
      <c r="D146" s="38"/>
      <c r="I146" s="59"/>
      <c r="J146" s="46"/>
      <c r="M146" s="46"/>
      <c r="Q146" s="46"/>
      <c r="R146"/>
      <c r="S146" s="46"/>
      <c r="T146" s="46"/>
      <c r="U146" s="46"/>
      <c r="V146" s="46"/>
    </row>
    <row r="147" spans="4:22">
      <c r="D147" s="38"/>
      <c r="I147" s="59"/>
      <c r="J147" s="46"/>
      <c r="M147" s="46"/>
      <c r="Q147" s="46"/>
      <c r="R147"/>
      <c r="S147" s="46"/>
      <c r="T147" s="46"/>
      <c r="U147" s="46"/>
      <c r="V147" s="46"/>
    </row>
    <row r="148" spans="4:22">
      <c r="D148" s="38"/>
      <c r="I148" s="59"/>
      <c r="J148" s="46"/>
      <c r="M148" s="46"/>
      <c r="Q148" s="46"/>
      <c r="R148"/>
      <c r="S148" s="46"/>
      <c r="T148" s="46"/>
      <c r="U148" s="46"/>
      <c r="V148" s="46"/>
    </row>
    <row r="149" spans="4:22">
      <c r="D149" s="38"/>
      <c r="I149" s="59"/>
      <c r="J149" s="46"/>
      <c r="M149" s="46"/>
      <c r="Q149" s="46"/>
      <c r="R149"/>
      <c r="S149" s="46"/>
      <c r="T149" s="46"/>
      <c r="U149" s="46"/>
      <c r="V149" s="46"/>
    </row>
    <row r="150" spans="4:22">
      <c r="D150" s="38"/>
      <c r="I150" s="59"/>
      <c r="J150" s="46"/>
      <c r="M150" s="46"/>
      <c r="Q150" s="46"/>
      <c r="R150"/>
      <c r="S150" s="46"/>
      <c r="T150" s="46"/>
      <c r="U150" s="46"/>
      <c r="V150" s="46"/>
    </row>
    <row r="151" spans="4:22">
      <c r="D151" s="38"/>
      <c r="I151" s="59"/>
      <c r="J151" s="46"/>
      <c r="M151" s="46"/>
      <c r="Q151" s="46"/>
      <c r="R151"/>
      <c r="S151" s="46"/>
      <c r="T151" s="46"/>
      <c r="U151" s="46"/>
      <c r="V151" s="46"/>
    </row>
    <row r="152" spans="4:22">
      <c r="D152" s="38"/>
      <c r="I152" s="59"/>
      <c r="J152" s="46"/>
      <c r="M152" s="46"/>
      <c r="Q152" s="46"/>
      <c r="R152"/>
      <c r="S152" s="46"/>
      <c r="T152" s="46"/>
      <c r="U152" s="46"/>
      <c r="V152" s="46"/>
    </row>
    <row r="153" spans="4:22">
      <c r="D153" s="38"/>
      <c r="I153" s="59"/>
      <c r="J153" s="46"/>
      <c r="M153" s="46"/>
      <c r="Q153" s="46"/>
      <c r="R153"/>
      <c r="S153" s="46"/>
      <c r="T153" s="46"/>
      <c r="U153" s="46"/>
      <c r="V153" s="46"/>
    </row>
    <row r="154" spans="4:22">
      <c r="D154" s="38"/>
      <c r="I154" s="59"/>
      <c r="J154" s="46"/>
      <c r="M154" s="46"/>
      <c r="Q154" s="46"/>
      <c r="R154"/>
      <c r="S154" s="46"/>
      <c r="T154" s="46"/>
      <c r="U154" s="46"/>
      <c r="V154" s="46"/>
    </row>
    <row r="155" spans="4:22">
      <c r="D155" s="38"/>
      <c r="I155" s="59"/>
      <c r="J155" s="46"/>
      <c r="M155" s="46"/>
      <c r="Q155" s="46"/>
      <c r="R155"/>
      <c r="S155" s="46"/>
      <c r="T155" s="46"/>
      <c r="U155" s="46"/>
      <c r="V155" s="46"/>
    </row>
    <row r="156" spans="4:22">
      <c r="D156" s="38"/>
      <c r="I156" s="59"/>
      <c r="J156" s="46"/>
      <c r="M156" s="46"/>
      <c r="Q156" s="46"/>
      <c r="R156"/>
      <c r="S156" s="46"/>
      <c r="T156" s="46"/>
      <c r="U156" s="46"/>
      <c r="V156" s="46"/>
    </row>
    <row r="157" spans="4:22">
      <c r="D157" s="38"/>
      <c r="I157" s="59"/>
      <c r="J157" s="46"/>
      <c r="M157" s="46"/>
      <c r="Q157" s="46"/>
      <c r="R157"/>
      <c r="S157" s="46"/>
      <c r="T157" s="46"/>
      <c r="U157" s="46"/>
      <c r="V157" s="46"/>
    </row>
    <row r="158" spans="4:22">
      <c r="D158" s="38"/>
      <c r="I158" s="59"/>
      <c r="J158" s="46"/>
      <c r="M158" s="46"/>
      <c r="Q158" s="46"/>
      <c r="R158"/>
      <c r="S158" s="46"/>
      <c r="T158" s="46"/>
      <c r="U158" s="46"/>
      <c r="V158" s="46"/>
    </row>
    <row r="159" spans="4:22">
      <c r="D159" s="38"/>
      <c r="I159" s="59"/>
      <c r="J159" s="46"/>
      <c r="M159" s="46"/>
      <c r="Q159" s="46"/>
      <c r="R159"/>
      <c r="S159" s="46"/>
      <c r="T159" s="46"/>
      <c r="U159" s="46"/>
      <c r="V159" s="46"/>
    </row>
    <row r="160" spans="4:22">
      <c r="D160" s="38"/>
      <c r="I160" s="59"/>
      <c r="J160" s="46"/>
      <c r="M160" s="46"/>
      <c r="Q160" s="46"/>
      <c r="R160"/>
      <c r="S160" s="46"/>
      <c r="T160" s="46"/>
      <c r="U160" s="46"/>
      <c r="V160" s="46"/>
    </row>
    <row r="161" spans="4:22">
      <c r="D161" s="38"/>
      <c r="I161" s="59"/>
      <c r="J161" s="46"/>
      <c r="M161" s="46"/>
      <c r="Q161" s="46"/>
      <c r="R161"/>
      <c r="S161" s="46"/>
      <c r="T161" s="46"/>
      <c r="U161" s="46"/>
      <c r="V161" s="46"/>
    </row>
    <row r="162" spans="4:22">
      <c r="D162" s="38"/>
      <c r="I162" s="59"/>
      <c r="J162" s="46"/>
      <c r="M162" s="46"/>
      <c r="Q162" s="46"/>
      <c r="R162"/>
      <c r="S162" s="46"/>
      <c r="T162" s="46"/>
      <c r="U162" s="46"/>
      <c r="V162" s="46"/>
    </row>
    <row r="163" spans="4:22">
      <c r="D163" s="38"/>
      <c r="I163" s="59"/>
      <c r="J163" s="46"/>
      <c r="M163" s="46"/>
      <c r="Q163" s="46"/>
      <c r="R163"/>
      <c r="S163" s="46"/>
      <c r="T163" s="46"/>
      <c r="U163" s="46"/>
      <c r="V163" s="46"/>
    </row>
    <row r="164" spans="4:22">
      <c r="D164" s="38"/>
      <c r="I164" s="59"/>
      <c r="J164" s="46"/>
      <c r="M164" s="46"/>
      <c r="Q164" s="46"/>
      <c r="R164"/>
      <c r="S164" s="46"/>
      <c r="T164" s="46"/>
      <c r="U164" s="46"/>
      <c r="V164" s="46"/>
    </row>
    <row r="165" spans="4:22">
      <c r="D165" s="38"/>
      <c r="I165" s="59"/>
      <c r="J165" s="46"/>
      <c r="M165" s="46"/>
      <c r="Q165" s="46"/>
      <c r="R165"/>
      <c r="S165" s="46"/>
      <c r="T165" s="46"/>
      <c r="U165" s="46"/>
      <c r="V165" s="46"/>
    </row>
    <row r="166" spans="4:22">
      <c r="D166" s="38"/>
      <c r="I166" s="59"/>
      <c r="J166" s="46"/>
      <c r="M166" s="46"/>
      <c r="Q166" s="46"/>
      <c r="R166"/>
      <c r="S166" s="46"/>
      <c r="T166" s="46"/>
      <c r="U166" s="46"/>
      <c r="V166" s="46"/>
    </row>
    <row r="167" spans="4:22">
      <c r="D167" s="38"/>
      <c r="I167" s="59"/>
      <c r="J167" s="46"/>
      <c r="M167" s="46"/>
      <c r="Q167" s="46"/>
      <c r="R167"/>
      <c r="S167" s="46"/>
      <c r="T167" s="46"/>
      <c r="U167" s="46"/>
      <c r="V167" s="46"/>
    </row>
    <row r="168" spans="4:22">
      <c r="D168" s="38"/>
      <c r="I168" s="59"/>
      <c r="J168" s="46"/>
      <c r="M168" s="46"/>
      <c r="Q168" s="46"/>
      <c r="R168"/>
      <c r="S168" s="46"/>
      <c r="T168" s="46"/>
      <c r="U168" s="46"/>
      <c r="V168" s="46"/>
    </row>
    <row r="169" spans="4:22">
      <c r="D169" s="38"/>
      <c r="I169" s="59"/>
      <c r="J169" s="46"/>
      <c r="M169" s="46"/>
      <c r="Q169" s="46"/>
      <c r="R169"/>
      <c r="S169" s="46"/>
      <c r="T169" s="46"/>
      <c r="U169" s="46"/>
      <c r="V169" s="46"/>
    </row>
    <row r="170" spans="4:22">
      <c r="D170" s="38"/>
      <c r="I170" s="59"/>
      <c r="J170" s="46"/>
      <c r="M170" s="46"/>
      <c r="Q170" s="46"/>
      <c r="R170"/>
      <c r="S170" s="46"/>
      <c r="T170" s="46"/>
      <c r="U170" s="46"/>
      <c r="V170" s="46"/>
    </row>
    <row r="171" spans="4:22">
      <c r="D171" s="38"/>
      <c r="I171" s="59"/>
      <c r="J171" s="46"/>
      <c r="M171" s="46"/>
      <c r="Q171" s="46"/>
      <c r="R171"/>
      <c r="S171" s="46"/>
      <c r="T171" s="46"/>
      <c r="U171" s="46"/>
      <c r="V171" s="46"/>
    </row>
    <row r="172" spans="4:22">
      <c r="D172" s="38"/>
      <c r="I172" s="59"/>
      <c r="J172" s="46"/>
      <c r="M172" s="46"/>
      <c r="Q172" s="46"/>
      <c r="R172"/>
      <c r="S172" s="46"/>
      <c r="T172" s="46"/>
      <c r="U172" s="46"/>
      <c r="V172" s="46"/>
    </row>
    <row r="173" spans="4:22">
      <c r="D173" s="38"/>
      <c r="I173" s="59"/>
      <c r="J173" s="46"/>
      <c r="M173" s="46"/>
      <c r="Q173" s="46"/>
      <c r="R173"/>
      <c r="S173" s="46"/>
      <c r="T173" s="46"/>
      <c r="U173" s="46"/>
      <c r="V173" s="46"/>
    </row>
    <row r="174" spans="4:22">
      <c r="D174" s="38"/>
      <c r="I174" s="59"/>
      <c r="J174" s="46"/>
      <c r="M174" s="46"/>
      <c r="Q174" s="46"/>
      <c r="R174"/>
      <c r="S174" s="46"/>
      <c r="T174" s="46"/>
      <c r="U174" s="46"/>
      <c r="V174" s="46"/>
    </row>
    <row r="175" spans="4:22">
      <c r="D175" s="38"/>
      <c r="I175" s="59"/>
      <c r="J175" s="46"/>
      <c r="M175" s="46"/>
      <c r="Q175" s="46"/>
      <c r="R175"/>
      <c r="S175" s="46"/>
      <c r="T175" s="46"/>
      <c r="U175" s="46"/>
      <c r="V175" s="46"/>
    </row>
    <row r="176" spans="4:22">
      <c r="D176" s="38"/>
      <c r="I176" s="59"/>
      <c r="J176" s="46"/>
      <c r="M176" s="46"/>
      <c r="Q176" s="46"/>
      <c r="R176"/>
      <c r="S176" s="46"/>
      <c r="T176" s="46"/>
      <c r="U176" s="46"/>
      <c r="V176" s="46"/>
    </row>
    <row r="177" spans="4:22">
      <c r="D177" s="38"/>
      <c r="I177" s="59"/>
      <c r="J177" s="46"/>
      <c r="M177" s="46"/>
      <c r="Q177" s="46"/>
      <c r="R177"/>
      <c r="S177" s="46"/>
      <c r="T177" s="46"/>
      <c r="U177" s="46"/>
      <c r="V177" s="46"/>
    </row>
    <row r="178" spans="4:22">
      <c r="D178" s="38"/>
      <c r="I178" s="59"/>
      <c r="J178" s="46"/>
      <c r="M178" s="46"/>
      <c r="Q178" s="46"/>
      <c r="R178"/>
      <c r="S178" s="46"/>
      <c r="T178" s="46"/>
      <c r="U178" s="46"/>
      <c r="V178" s="46"/>
    </row>
    <row r="179" spans="4:22">
      <c r="D179" s="38"/>
      <c r="I179" s="59"/>
      <c r="J179" s="46"/>
      <c r="M179" s="46"/>
      <c r="Q179" s="46"/>
      <c r="R179"/>
      <c r="S179" s="46"/>
      <c r="T179" s="46"/>
      <c r="U179" s="46"/>
      <c r="V179" s="46"/>
    </row>
    <row r="180" spans="4:22">
      <c r="D180" s="38"/>
      <c r="I180" s="59"/>
      <c r="J180" s="46"/>
      <c r="M180" s="46"/>
      <c r="Q180" s="46"/>
      <c r="R180"/>
      <c r="S180" s="46"/>
      <c r="T180" s="46"/>
      <c r="U180" s="46"/>
      <c r="V180" s="46"/>
    </row>
    <row r="181" spans="4:22">
      <c r="D181" s="38"/>
      <c r="I181" s="59"/>
      <c r="J181" s="46"/>
      <c r="M181" s="46"/>
      <c r="Q181" s="46"/>
      <c r="R181"/>
      <c r="S181" s="46"/>
      <c r="T181" s="46"/>
      <c r="U181" s="46"/>
      <c r="V181" s="46"/>
    </row>
    <row r="182" spans="4:22">
      <c r="D182" s="38"/>
      <c r="I182" s="59"/>
      <c r="J182" s="46"/>
      <c r="M182" s="46"/>
      <c r="Q182" s="46"/>
      <c r="R182"/>
      <c r="S182" s="46"/>
      <c r="T182" s="46"/>
      <c r="U182" s="46"/>
      <c r="V182" s="46"/>
    </row>
    <row r="183" spans="4:22">
      <c r="D183" s="38"/>
      <c r="I183" s="59"/>
      <c r="J183" s="46"/>
      <c r="M183" s="46"/>
      <c r="Q183" s="46"/>
      <c r="R183"/>
      <c r="S183" s="46"/>
      <c r="T183" s="46"/>
      <c r="U183" s="46"/>
      <c r="V183" s="46"/>
    </row>
    <row r="184" spans="4:22">
      <c r="D184" s="38"/>
      <c r="I184" s="59"/>
      <c r="J184" s="46"/>
      <c r="M184" s="46"/>
      <c r="Q184" s="46"/>
      <c r="R184"/>
      <c r="S184" s="46"/>
      <c r="T184" s="46"/>
      <c r="U184" s="46"/>
      <c r="V184" s="46"/>
    </row>
    <row r="185" spans="4:22">
      <c r="D185" s="38"/>
      <c r="I185" s="59"/>
      <c r="J185" s="46"/>
      <c r="M185" s="46"/>
      <c r="Q185" s="46"/>
      <c r="R185"/>
      <c r="S185" s="46"/>
      <c r="T185" s="46"/>
      <c r="U185" s="46"/>
      <c r="V185" s="46"/>
    </row>
    <row r="186" spans="4:22">
      <c r="D186" s="38"/>
      <c r="I186" s="59"/>
      <c r="J186" s="46"/>
      <c r="M186" s="46"/>
      <c r="Q186" s="46"/>
      <c r="R186"/>
      <c r="S186" s="46"/>
      <c r="T186" s="46"/>
      <c r="U186" s="46"/>
      <c r="V186" s="46"/>
    </row>
    <row r="187" spans="4:22">
      <c r="D187" s="38"/>
      <c r="I187" s="59"/>
      <c r="J187" s="46"/>
      <c r="M187" s="46"/>
      <c r="Q187" s="46"/>
      <c r="R187"/>
      <c r="S187" s="46"/>
      <c r="T187" s="46"/>
      <c r="U187" s="46"/>
      <c r="V187" s="46"/>
    </row>
    <row r="188" spans="4:22">
      <c r="D188" s="38"/>
      <c r="I188" s="59"/>
      <c r="J188" s="46"/>
      <c r="M188" s="46"/>
      <c r="Q188" s="46"/>
      <c r="R188"/>
      <c r="S188" s="46"/>
      <c r="T188" s="46"/>
      <c r="U188" s="46"/>
      <c r="V188" s="46"/>
    </row>
    <row r="189" spans="4:22">
      <c r="D189" s="38"/>
      <c r="I189" s="59"/>
      <c r="J189" s="46"/>
      <c r="M189" s="46"/>
      <c r="Q189" s="46"/>
      <c r="R189"/>
      <c r="S189" s="46"/>
      <c r="T189" s="46"/>
      <c r="U189" s="46"/>
      <c r="V189" s="46"/>
    </row>
    <row r="190" spans="4:22">
      <c r="D190" s="38"/>
      <c r="I190" s="59"/>
      <c r="J190" s="46"/>
      <c r="M190" s="46"/>
      <c r="Q190" s="46"/>
      <c r="R190"/>
      <c r="S190" s="46"/>
      <c r="T190" s="46"/>
      <c r="U190" s="46"/>
      <c r="V190" s="46"/>
    </row>
    <row r="191" spans="4:22">
      <c r="D191" s="38"/>
      <c r="I191" s="59"/>
      <c r="J191" s="46"/>
      <c r="M191" s="46"/>
      <c r="Q191" s="46"/>
      <c r="R191"/>
      <c r="S191" s="46"/>
      <c r="T191" s="46"/>
      <c r="U191" s="46"/>
      <c r="V191" s="46"/>
    </row>
    <row r="192" spans="4:22">
      <c r="D192" s="38"/>
      <c r="I192" s="59"/>
      <c r="J192" s="46"/>
      <c r="M192" s="46"/>
      <c r="Q192" s="46"/>
      <c r="R192"/>
      <c r="S192" s="46"/>
      <c r="T192" s="46"/>
      <c r="U192" s="46"/>
      <c r="V192" s="46"/>
    </row>
    <row r="193" spans="4:22">
      <c r="D193" s="38"/>
      <c r="I193" s="59"/>
      <c r="J193" s="46"/>
      <c r="M193" s="46"/>
      <c r="Q193" s="46"/>
      <c r="R193"/>
      <c r="S193" s="46"/>
      <c r="T193" s="46"/>
      <c r="U193" s="46"/>
      <c r="V193" s="46"/>
    </row>
    <row r="194" spans="4:22">
      <c r="D194" s="38"/>
      <c r="I194" s="59"/>
      <c r="J194" s="46"/>
      <c r="M194" s="46"/>
      <c r="Q194" s="46"/>
      <c r="R194"/>
      <c r="S194" s="46"/>
      <c r="T194" s="46"/>
      <c r="U194" s="46"/>
      <c r="V194" s="46"/>
    </row>
    <row r="195" spans="4:22">
      <c r="D195" s="38"/>
      <c r="I195" s="59"/>
      <c r="J195" s="46"/>
      <c r="M195" s="46"/>
      <c r="Q195" s="46"/>
      <c r="R195"/>
      <c r="S195" s="46"/>
      <c r="T195" s="46"/>
      <c r="U195" s="46"/>
      <c r="V195" s="46"/>
    </row>
    <row r="196" spans="4:22">
      <c r="D196" s="38"/>
      <c r="I196" s="59"/>
      <c r="J196" s="46"/>
      <c r="M196" s="46"/>
      <c r="Q196" s="46"/>
      <c r="R196"/>
      <c r="S196" s="46"/>
      <c r="T196" s="46"/>
      <c r="U196" s="46"/>
      <c r="V196" s="46"/>
    </row>
    <row r="197" spans="4:22">
      <c r="D197" s="38"/>
      <c r="I197" s="59"/>
      <c r="J197" s="46"/>
      <c r="M197" s="46"/>
      <c r="Q197" s="46"/>
      <c r="R197"/>
      <c r="S197" s="46"/>
      <c r="T197" s="46"/>
      <c r="U197" s="46"/>
      <c r="V197" s="46"/>
    </row>
    <row r="198" spans="4:22">
      <c r="D198" s="38"/>
      <c r="I198" s="59"/>
      <c r="J198" s="46"/>
      <c r="M198" s="46"/>
      <c r="Q198" s="46"/>
      <c r="R198"/>
      <c r="S198" s="46"/>
      <c r="T198" s="46"/>
      <c r="U198" s="46"/>
      <c r="V198" s="46"/>
    </row>
    <row r="199" spans="4:22">
      <c r="D199" s="38"/>
      <c r="I199" s="59"/>
      <c r="J199" s="46"/>
      <c r="M199" s="46"/>
      <c r="Q199" s="46"/>
      <c r="R199"/>
      <c r="S199" s="46"/>
      <c r="T199" s="46"/>
      <c r="U199" s="46"/>
      <c r="V199" s="46"/>
    </row>
    <row r="200" spans="4:22">
      <c r="D200" s="38"/>
      <c r="I200" s="59"/>
      <c r="J200" s="46"/>
      <c r="M200" s="46"/>
      <c r="Q200" s="46"/>
      <c r="R200"/>
      <c r="S200" s="46"/>
      <c r="T200" s="46"/>
      <c r="U200" s="46"/>
      <c r="V200" s="46"/>
    </row>
    <row r="201" spans="4:22">
      <c r="D201" s="38"/>
      <c r="I201" s="59"/>
      <c r="J201" s="46"/>
      <c r="M201" s="46"/>
      <c r="Q201" s="46"/>
      <c r="R201"/>
      <c r="S201" s="46"/>
      <c r="T201" s="46"/>
      <c r="U201" s="46"/>
      <c r="V201" s="46"/>
    </row>
    <row r="202" spans="4:22">
      <c r="D202" s="38"/>
      <c r="I202" s="59"/>
      <c r="J202" s="46"/>
      <c r="M202" s="46"/>
      <c r="Q202" s="46"/>
      <c r="R202"/>
      <c r="S202" s="46"/>
      <c r="T202" s="46"/>
      <c r="U202" s="46"/>
      <c r="V202" s="46"/>
    </row>
    <row r="203" spans="4:22">
      <c r="D203" s="38"/>
      <c r="I203" s="59"/>
      <c r="J203" s="46"/>
      <c r="M203" s="46"/>
      <c r="Q203" s="46"/>
      <c r="R203"/>
      <c r="S203" s="46"/>
      <c r="T203" s="46"/>
      <c r="U203" s="46"/>
      <c r="V203" s="46"/>
    </row>
    <row r="204" spans="4:22">
      <c r="D204" s="38"/>
      <c r="I204" s="59"/>
      <c r="J204" s="46"/>
      <c r="M204" s="46"/>
      <c r="Q204" s="46"/>
      <c r="R204"/>
      <c r="S204" s="46"/>
      <c r="T204" s="46"/>
      <c r="U204" s="46"/>
      <c r="V204" s="46"/>
    </row>
    <row r="205" spans="4:22">
      <c r="D205" s="38"/>
      <c r="I205" s="59"/>
      <c r="J205" s="46"/>
      <c r="M205" s="46"/>
      <c r="Q205" s="46"/>
      <c r="R205"/>
      <c r="S205" s="46"/>
      <c r="T205" s="46"/>
      <c r="U205" s="46"/>
      <c r="V205" s="46"/>
    </row>
    <row r="206" spans="4:22">
      <c r="D206" s="38"/>
      <c r="I206" s="59"/>
      <c r="J206" s="46"/>
      <c r="M206" s="46"/>
      <c r="Q206" s="46"/>
      <c r="R206"/>
      <c r="S206" s="46"/>
      <c r="T206" s="46"/>
      <c r="U206" s="46"/>
      <c r="V206" s="46"/>
    </row>
    <row r="207" spans="4:22">
      <c r="D207" s="38"/>
      <c r="I207" s="59"/>
      <c r="J207" s="46"/>
      <c r="M207" s="46"/>
      <c r="Q207" s="46"/>
      <c r="R207"/>
      <c r="S207" s="46"/>
      <c r="T207" s="46"/>
      <c r="U207" s="46"/>
      <c r="V207" s="46"/>
    </row>
    <row r="208" spans="4:22">
      <c r="D208" s="38"/>
      <c r="I208" s="59"/>
      <c r="J208" s="46"/>
      <c r="M208" s="46"/>
      <c r="Q208" s="46"/>
      <c r="R208"/>
      <c r="S208" s="46"/>
      <c r="T208" s="46"/>
      <c r="U208" s="46"/>
      <c r="V208" s="46"/>
    </row>
    <row r="209" spans="4:22">
      <c r="D209" s="38"/>
      <c r="I209" s="59"/>
      <c r="J209" s="46"/>
      <c r="M209" s="46"/>
      <c r="Q209" s="46"/>
      <c r="R209"/>
      <c r="S209" s="46"/>
      <c r="T209" s="46"/>
      <c r="U209" s="46"/>
      <c r="V209" s="46"/>
    </row>
    <row r="210" spans="4:22">
      <c r="D210" s="38"/>
      <c r="I210" s="59"/>
      <c r="J210" s="46"/>
      <c r="M210" s="46"/>
      <c r="Q210" s="46"/>
      <c r="R210"/>
      <c r="S210" s="46"/>
      <c r="T210" s="46"/>
      <c r="U210" s="46"/>
      <c r="V210" s="46"/>
    </row>
    <row r="211" spans="4:22">
      <c r="D211" s="38"/>
      <c r="I211" s="59"/>
      <c r="J211" s="46"/>
      <c r="M211" s="46"/>
      <c r="Q211" s="46"/>
      <c r="R211"/>
      <c r="S211" s="46"/>
      <c r="T211" s="46"/>
      <c r="U211" s="46"/>
      <c r="V211" s="46"/>
    </row>
    <row r="212" spans="4:22">
      <c r="D212" s="38"/>
      <c r="I212" s="59"/>
      <c r="J212" s="46"/>
      <c r="M212" s="46"/>
      <c r="Q212" s="46"/>
      <c r="R212"/>
      <c r="S212" s="46"/>
      <c r="T212" s="46"/>
      <c r="U212" s="46"/>
      <c r="V212" s="46"/>
    </row>
    <row r="213" spans="4:22">
      <c r="D213" s="38"/>
      <c r="I213" s="59"/>
      <c r="J213" s="46"/>
      <c r="M213" s="46"/>
      <c r="Q213" s="46"/>
      <c r="R213"/>
      <c r="S213" s="46"/>
      <c r="T213" s="46"/>
      <c r="U213" s="46"/>
      <c r="V213" s="46"/>
    </row>
    <row r="214" spans="4:22">
      <c r="D214" s="38"/>
      <c r="I214" s="59"/>
      <c r="J214" s="46"/>
      <c r="M214" s="46"/>
      <c r="Q214" s="46"/>
      <c r="R214"/>
      <c r="S214" s="46"/>
      <c r="T214" s="46"/>
      <c r="U214" s="46"/>
      <c r="V214" s="46"/>
    </row>
    <row r="215" spans="4:22">
      <c r="D215" s="38"/>
      <c r="I215" s="59"/>
      <c r="J215" s="46"/>
      <c r="M215" s="46"/>
      <c r="Q215" s="46"/>
      <c r="R215"/>
      <c r="S215" s="46"/>
      <c r="T215" s="46"/>
      <c r="U215" s="46"/>
      <c r="V215" s="46"/>
    </row>
    <row r="216" spans="4:22">
      <c r="D216" s="38"/>
      <c r="I216" s="59"/>
      <c r="J216" s="46"/>
      <c r="M216" s="46"/>
      <c r="Q216" s="46"/>
      <c r="R216"/>
      <c r="S216" s="46"/>
      <c r="T216" s="46"/>
      <c r="U216" s="46"/>
      <c r="V216" s="46"/>
    </row>
    <row r="217" spans="4:22">
      <c r="D217" s="38"/>
      <c r="I217" s="59"/>
      <c r="J217" s="46"/>
      <c r="M217" s="46"/>
      <c r="Q217" s="46"/>
      <c r="R217"/>
      <c r="S217" s="46"/>
      <c r="T217" s="46"/>
      <c r="U217" s="46"/>
      <c r="V217" s="46"/>
    </row>
    <row r="218" spans="4:22">
      <c r="D218" s="38"/>
      <c r="I218" s="59"/>
      <c r="J218" s="46"/>
      <c r="M218" s="46"/>
      <c r="Q218" s="46"/>
      <c r="R218"/>
      <c r="S218" s="46"/>
      <c r="T218" s="46"/>
      <c r="U218" s="46"/>
      <c r="V218" s="46"/>
    </row>
    <row r="219" spans="4:22">
      <c r="D219" s="38"/>
      <c r="I219" s="59"/>
      <c r="J219" s="46"/>
      <c r="M219" s="46"/>
      <c r="Q219" s="46"/>
      <c r="R219"/>
      <c r="S219" s="46"/>
      <c r="T219" s="46"/>
      <c r="U219" s="46"/>
      <c r="V219" s="46"/>
    </row>
    <row r="220" spans="4:22">
      <c r="D220" s="38"/>
      <c r="I220" s="59"/>
      <c r="J220" s="46"/>
      <c r="M220" s="46"/>
      <c r="Q220" s="46"/>
      <c r="R220"/>
      <c r="S220" s="46"/>
      <c r="T220" s="46"/>
      <c r="U220" s="46"/>
      <c r="V220" s="46"/>
    </row>
    <row r="221" spans="4:22">
      <c r="D221" s="38"/>
      <c r="I221" s="59"/>
      <c r="J221" s="46"/>
      <c r="M221" s="46"/>
      <c r="Q221" s="46"/>
      <c r="R221"/>
      <c r="S221" s="46"/>
      <c r="T221" s="46"/>
      <c r="U221" s="46"/>
      <c r="V221" s="46"/>
    </row>
    <row r="222" spans="4:22">
      <c r="D222" s="38"/>
      <c r="I222" s="59"/>
      <c r="J222" s="46"/>
      <c r="M222" s="46"/>
      <c r="Q222" s="46"/>
      <c r="R222"/>
      <c r="S222" s="46"/>
      <c r="T222" s="46"/>
      <c r="U222" s="46"/>
      <c r="V222" s="46"/>
    </row>
    <row r="223" spans="4:22">
      <c r="D223" s="38"/>
      <c r="I223" s="59"/>
      <c r="J223" s="46"/>
      <c r="M223" s="46"/>
      <c r="Q223" s="46"/>
      <c r="R223"/>
      <c r="S223" s="46"/>
      <c r="T223" s="46"/>
      <c r="U223" s="46"/>
      <c r="V223" s="46"/>
    </row>
    <row r="224" spans="4:22">
      <c r="D224" s="38"/>
      <c r="I224" s="59"/>
      <c r="J224" s="46"/>
      <c r="M224" s="46"/>
      <c r="Q224" s="46"/>
      <c r="R224"/>
      <c r="S224" s="46"/>
      <c r="T224" s="46"/>
      <c r="U224" s="46"/>
      <c r="V224" s="46"/>
    </row>
    <row r="225" spans="4:22">
      <c r="D225" s="38"/>
      <c r="I225" s="59"/>
      <c r="J225" s="46"/>
      <c r="M225" s="46"/>
      <c r="Q225" s="46"/>
      <c r="R225"/>
      <c r="S225" s="46"/>
      <c r="T225" s="46"/>
      <c r="U225" s="46"/>
      <c r="V225" s="46"/>
    </row>
    <row r="226" spans="4:22">
      <c r="D226" s="38"/>
      <c r="I226" s="59"/>
      <c r="J226" s="46"/>
      <c r="M226" s="46"/>
      <c r="Q226" s="46"/>
      <c r="R226"/>
      <c r="S226" s="46"/>
      <c r="T226" s="46"/>
      <c r="U226" s="46"/>
      <c r="V226" s="46"/>
    </row>
    <row r="227" spans="4:22">
      <c r="D227" s="38"/>
      <c r="I227" s="59"/>
      <c r="J227" s="46"/>
      <c r="M227" s="46"/>
      <c r="Q227" s="46"/>
      <c r="R227"/>
      <c r="S227" s="46"/>
      <c r="T227" s="46"/>
      <c r="U227" s="46"/>
      <c r="V227" s="46"/>
    </row>
    <row r="228" spans="4:22">
      <c r="D228" s="38"/>
      <c r="I228" s="59"/>
      <c r="J228" s="46"/>
      <c r="M228" s="46"/>
      <c r="Q228" s="46"/>
      <c r="R228"/>
      <c r="S228" s="46"/>
      <c r="T228" s="46"/>
      <c r="U228" s="46"/>
      <c r="V228" s="46"/>
    </row>
    <row r="229" spans="4:22">
      <c r="D229" s="38"/>
      <c r="I229" s="59"/>
      <c r="J229" s="46"/>
      <c r="M229" s="46"/>
      <c r="Q229" s="46"/>
      <c r="R229"/>
      <c r="S229" s="46"/>
      <c r="T229" s="46"/>
      <c r="U229" s="46"/>
      <c r="V229" s="46"/>
    </row>
    <row r="230" spans="4:22">
      <c r="D230" s="38"/>
      <c r="I230" s="59"/>
      <c r="J230" s="46"/>
      <c r="M230" s="46"/>
      <c r="Q230" s="46"/>
      <c r="R230"/>
      <c r="S230" s="46"/>
      <c r="T230" s="46"/>
      <c r="U230" s="46"/>
      <c r="V230" s="46"/>
    </row>
    <row r="231" spans="4:22">
      <c r="D231" s="38"/>
      <c r="I231" s="59"/>
      <c r="J231" s="46"/>
      <c r="M231" s="46"/>
      <c r="Q231" s="46"/>
      <c r="R231"/>
      <c r="S231" s="46"/>
      <c r="T231" s="46"/>
      <c r="U231" s="46"/>
      <c r="V231" s="46"/>
    </row>
    <row r="232" spans="4:22">
      <c r="D232" s="38"/>
      <c r="I232" s="59"/>
      <c r="J232" s="46"/>
      <c r="M232" s="46"/>
      <c r="Q232" s="46"/>
      <c r="R232"/>
      <c r="S232" s="46"/>
      <c r="T232" s="46"/>
      <c r="U232" s="46"/>
      <c r="V232" s="46"/>
    </row>
    <row r="233" spans="4:22">
      <c r="D233" s="38"/>
      <c r="I233" s="59"/>
      <c r="J233" s="46"/>
      <c r="M233" s="46"/>
      <c r="Q233" s="46"/>
      <c r="R233"/>
      <c r="S233" s="46"/>
      <c r="T233" s="46"/>
      <c r="U233" s="46"/>
      <c r="V233" s="46"/>
    </row>
    <row r="234" spans="4:22">
      <c r="D234" s="38"/>
      <c r="I234" s="59"/>
      <c r="J234" s="46"/>
      <c r="M234" s="46"/>
      <c r="Q234" s="46"/>
      <c r="R234"/>
      <c r="S234" s="46"/>
      <c r="T234" s="46"/>
      <c r="U234" s="46"/>
      <c r="V234" s="46"/>
    </row>
    <row r="235" spans="4:22">
      <c r="D235" s="38"/>
      <c r="I235" s="59"/>
      <c r="J235" s="46"/>
      <c r="M235" s="46"/>
      <c r="Q235" s="46"/>
      <c r="R235"/>
      <c r="S235" s="46"/>
      <c r="T235" s="46"/>
      <c r="U235" s="46"/>
      <c r="V235" s="46"/>
    </row>
    <row r="236" spans="4:22">
      <c r="D236" s="38"/>
      <c r="I236" s="59"/>
      <c r="J236" s="46"/>
      <c r="M236" s="46"/>
      <c r="Q236" s="46"/>
      <c r="R236"/>
      <c r="S236" s="46"/>
      <c r="T236" s="46"/>
      <c r="U236" s="46"/>
      <c r="V236" s="46"/>
    </row>
    <row r="237" spans="4:22">
      <c r="D237" s="38"/>
      <c r="I237" s="59"/>
      <c r="J237" s="46"/>
      <c r="M237" s="46"/>
      <c r="Q237" s="46"/>
      <c r="R237"/>
      <c r="S237" s="46"/>
      <c r="T237" s="46"/>
      <c r="U237" s="46"/>
      <c r="V237" s="46"/>
    </row>
    <row r="238" spans="4:22">
      <c r="D238" s="38"/>
      <c r="I238" s="59"/>
      <c r="J238" s="46"/>
      <c r="M238" s="46"/>
      <c r="Q238" s="46"/>
      <c r="R238" s="60"/>
      <c r="S238" s="46"/>
      <c r="T238" s="46"/>
      <c r="U238" s="46"/>
      <c r="V238" s="46"/>
    </row>
    <row r="239" spans="4:22">
      <c r="D239" s="38"/>
      <c r="I239" s="59"/>
      <c r="J239" s="46"/>
      <c r="M239" s="46"/>
      <c r="Q239" s="46"/>
      <c r="R239"/>
      <c r="S239" s="46"/>
      <c r="T239" s="46"/>
      <c r="U239" s="46"/>
      <c r="V239" s="46"/>
    </row>
    <row r="240" spans="4:22">
      <c r="D240" s="38"/>
      <c r="I240" s="59"/>
      <c r="J240" s="46"/>
      <c r="M240" s="46"/>
      <c r="Q240" s="46"/>
      <c r="R240"/>
      <c r="S240" s="46"/>
      <c r="T240" s="46"/>
      <c r="U240" s="46"/>
      <c r="V240" s="46"/>
    </row>
    <row r="241" spans="4:22">
      <c r="D241" s="38"/>
      <c r="I241" s="59"/>
      <c r="J241" s="46"/>
      <c r="M241" s="46"/>
      <c r="Q241" s="46"/>
      <c r="R241"/>
      <c r="S241" s="46"/>
      <c r="T241" s="46"/>
      <c r="U241" s="46"/>
      <c r="V241" s="46"/>
    </row>
    <row r="242" spans="4:22">
      <c r="D242" s="38"/>
      <c r="I242" s="59"/>
      <c r="J242" s="46"/>
      <c r="M242" s="46"/>
      <c r="Q242" s="46"/>
      <c r="R242"/>
      <c r="S242" s="46"/>
      <c r="T242" s="46"/>
      <c r="U242" s="46"/>
      <c r="V242" s="46"/>
    </row>
    <row r="243" spans="4:22">
      <c r="D243" s="38"/>
      <c r="I243" s="59"/>
      <c r="J243" s="46"/>
      <c r="M243" s="46"/>
      <c r="Q243" s="46"/>
      <c r="R243"/>
      <c r="S243" s="46"/>
      <c r="T243" s="46"/>
      <c r="U243" s="46"/>
      <c r="V243" s="46"/>
    </row>
    <row r="244" spans="4:22">
      <c r="D244" s="38"/>
      <c r="I244" s="59"/>
      <c r="J244" s="46"/>
      <c r="M244" s="46"/>
      <c r="Q244" s="46"/>
      <c r="R244"/>
      <c r="S244" s="46"/>
      <c r="T244" s="46"/>
      <c r="U244" s="46"/>
      <c r="V244" s="46"/>
    </row>
    <row r="245" spans="4:22">
      <c r="D245" s="38"/>
      <c r="I245" s="59"/>
      <c r="J245" s="46"/>
      <c r="M245" s="46"/>
      <c r="Q245" s="46"/>
      <c r="R245"/>
      <c r="S245" s="46"/>
      <c r="T245" s="46"/>
      <c r="U245" s="46"/>
      <c r="V245" s="46"/>
    </row>
    <row r="246" spans="4:22">
      <c r="D246" s="38"/>
      <c r="I246" s="59"/>
      <c r="J246" s="46"/>
      <c r="M246" s="46"/>
      <c r="Q246" s="46"/>
      <c r="R246"/>
      <c r="S246" s="46"/>
      <c r="T246" s="46"/>
      <c r="U246" s="46"/>
      <c r="V246" s="46"/>
    </row>
    <row r="247" spans="4:22">
      <c r="D247" s="38"/>
      <c r="I247" s="59"/>
      <c r="J247" s="46"/>
      <c r="M247" s="46"/>
      <c r="Q247" s="46"/>
      <c r="R247"/>
      <c r="S247" s="46"/>
      <c r="T247" s="46"/>
      <c r="U247" s="46"/>
      <c r="V247" s="46"/>
    </row>
    <row r="248" spans="4:22">
      <c r="D248" s="38"/>
      <c r="I248" s="59"/>
      <c r="J248" s="46"/>
      <c r="M248" s="46"/>
      <c r="Q248" s="46"/>
      <c r="R248"/>
      <c r="S248" s="46"/>
      <c r="T248" s="46"/>
      <c r="U248" s="46"/>
      <c r="V248" s="46"/>
    </row>
    <row r="249" spans="4:22">
      <c r="D249" s="38"/>
      <c r="I249" s="59"/>
      <c r="J249" s="46"/>
      <c r="M249" s="46"/>
      <c r="Q249" s="46"/>
      <c r="R249"/>
      <c r="S249" s="46"/>
      <c r="T249" s="46"/>
      <c r="U249" s="46"/>
      <c r="V249" s="46"/>
    </row>
    <row r="250" spans="4:22">
      <c r="D250" s="38"/>
      <c r="I250" s="59"/>
      <c r="J250" s="46"/>
      <c r="M250" s="46"/>
      <c r="Q250" s="46"/>
      <c r="R250"/>
      <c r="S250" s="46"/>
      <c r="T250" s="46"/>
      <c r="U250" s="46"/>
      <c r="V250" s="46"/>
    </row>
    <row r="251" spans="4:22">
      <c r="D251" s="38"/>
      <c r="I251" s="59"/>
      <c r="J251" s="46"/>
      <c r="M251" s="46"/>
      <c r="Q251" s="46"/>
      <c r="R251"/>
      <c r="S251" s="46"/>
      <c r="T251" s="46"/>
      <c r="U251" s="46"/>
      <c r="V251" s="46"/>
    </row>
    <row r="252" spans="4:22">
      <c r="D252" s="38"/>
      <c r="I252" s="59"/>
      <c r="J252" s="46"/>
      <c r="M252" s="46"/>
      <c r="Q252" s="46"/>
      <c r="R252"/>
      <c r="S252" s="46"/>
      <c r="T252" s="46"/>
      <c r="U252" s="46"/>
      <c r="V252" s="46"/>
    </row>
    <row r="253" spans="4:22">
      <c r="D253" s="38"/>
      <c r="I253" s="59"/>
      <c r="J253" s="46"/>
      <c r="M253" s="46"/>
      <c r="Q253" s="46"/>
      <c r="R253"/>
      <c r="S253" s="46"/>
      <c r="T253" s="46"/>
      <c r="U253" s="46"/>
      <c r="V253" s="46"/>
    </row>
    <row r="254" spans="4:22">
      <c r="D254" s="38"/>
      <c r="I254" s="59"/>
      <c r="J254" s="46"/>
      <c r="M254" s="46"/>
      <c r="Q254" s="46"/>
      <c r="R254"/>
      <c r="S254" s="46"/>
      <c r="T254" s="46"/>
      <c r="U254" s="46"/>
      <c r="V254" s="46"/>
    </row>
    <row r="255" spans="4:22">
      <c r="D255" s="38"/>
      <c r="I255" s="59"/>
      <c r="J255" s="46"/>
      <c r="M255" s="46"/>
      <c r="Q255" s="46"/>
      <c r="R255"/>
      <c r="S255" s="46"/>
      <c r="T255" s="46"/>
      <c r="U255" s="46"/>
      <c r="V255" s="46"/>
    </row>
    <row r="256" spans="4:22">
      <c r="D256" s="38"/>
      <c r="I256" s="59"/>
      <c r="J256" s="46"/>
      <c r="M256" s="46"/>
      <c r="Q256" s="46"/>
      <c r="R256"/>
      <c r="S256" s="46"/>
      <c r="T256" s="46"/>
      <c r="U256" s="46"/>
      <c r="V256" s="46"/>
    </row>
    <row r="257" spans="4:22">
      <c r="D257" s="38"/>
      <c r="I257" s="59"/>
      <c r="J257" s="46"/>
      <c r="M257" s="46"/>
      <c r="Q257" s="46"/>
      <c r="R257"/>
      <c r="S257" s="46"/>
      <c r="T257" s="46"/>
      <c r="U257" s="46"/>
      <c r="V257" s="46"/>
    </row>
    <row r="258" spans="4:22">
      <c r="D258" s="38"/>
      <c r="I258" s="59"/>
      <c r="J258" s="46"/>
      <c r="M258" s="46"/>
      <c r="Q258" s="46"/>
      <c r="R258"/>
      <c r="S258" s="46"/>
      <c r="T258" s="46"/>
      <c r="U258" s="46"/>
      <c r="V258" s="46"/>
    </row>
    <row r="259" spans="4:22">
      <c r="D259" s="38"/>
      <c r="I259" s="59"/>
      <c r="J259" s="46"/>
      <c r="M259" s="46"/>
      <c r="Q259" s="46"/>
      <c r="R259"/>
      <c r="S259" s="46"/>
      <c r="T259" s="46"/>
      <c r="U259" s="46"/>
      <c r="V259" s="46"/>
    </row>
    <row r="260" spans="4:22">
      <c r="D260" s="38"/>
      <c r="I260" s="59"/>
      <c r="J260" s="46"/>
      <c r="M260" s="46"/>
      <c r="Q260" s="46"/>
      <c r="R260"/>
      <c r="S260" s="46"/>
      <c r="T260" s="46"/>
      <c r="U260" s="46"/>
      <c r="V260" s="46"/>
    </row>
    <row r="261" spans="4:22">
      <c r="D261" s="38"/>
      <c r="I261" s="59"/>
      <c r="J261" s="46"/>
      <c r="M261" s="46"/>
      <c r="Q261" s="46"/>
      <c r="R261"/>
      <c r="S261" s="46"/>
      <c r="T261" s="46"/>
      <c r="U261" s="46"/>
      <c r="V261" s="46"/>
    </row>
    <row r="262" spans="4:22">
      <c r="D262" s="38"/>
      <c r="I262" s="59"/>
      <c r="J262" s="46"/>
      <c r="M262" s="46"/>
      <c r="Q262" s="46"/>
      <c r="R262"/>
      <c r="S262" s="46"/>
      <c r="T262" s="46"/>
      <c r="U262" s="46"/>
      <c r="V262" s="46"/>
    </row>
    <row r="263" spans="4:22">
      <c r="D263" s="38"/>
      <c r="I263" s="59"/>
      <c r="J263" s="46"/>
      <c r="M263" s="46"/>
      <c r="Q263" s="46"/>
      <c r="R263"/>
      <c r="S263" s="46"/>
      <c r="T263" s="46"/>
      <c r="U263" s="46"/>
      <c r="V263" s="46"/>
    </row>
    <row r="264" spans="4:22">
      <c r="D264" s="38"/>
      <c r="I264" s="59"/>
      <c r="J264" s="46"/>
      <c r="M264" s="46"/>
      <c r="Q264" s="46"/>
      <c r="R264"/>
      <c r="S264" s="46"/>
      <c r="T264" s="46"/>
      <c r="U264" s="46"/>
      <c r="V264" s="46"/>
    </row>
    <row r="265" spans="4:22">
      <c r="D265" s="38"/>
      <c r="I265" s="59"/>
      <c r="J265" s="46"/>
      <c r="M265" s="46"/>
      <c r="Q265" s="46"/>
      <c r="R265"/>
      <c r="S265" s="46"/>
      <c r="T265" s="46"/>
      <c r="U265" s="46"/>
      <c r="V265" s="46"/>
    </row>
    <row r="266" spans="4:22">
      <c r="D266" s="38"/>
      <c r="I266" s="59"/>
      <c r="J266" s="46"/>
      <c r="M266" s="46"/>
      <c r="Q266" s="46"/>
      <c r="R266"/>
      <c r="S266" s="46"/>
      <c r="T266" s="46"/>
      <c r="U266" s="46"/>
      <c r="V266" s="46"/>
    </row>
    <row r="267" spans="4:22">
      <c r="D267" s="38"/>
      <c r="I267" s="59"/>
      <c r="J267" s="46"/>
      <c r="M267" s="46"/>
      <c r="Q267" s="46"/>
      <c r="R267"/>
      <c r="S267" s="46"/>
      <c r="T267" s="46"/>
      <c r="U267" s="46"/>
      <c r="V267" s="46"/>
    </row>
    <row r="268" spans="4:22">
      <c r="D268" s="38"/>
      <c r="I268" s="59"/>
      <c r="J268" s="46"/>
      <c r="M268" s="46"/>
      <c r="Q268" s="46"/>
      <c r="R268"/>
      <c r="S268" s="46"/>
      <c r="T268" s="46"/>
      <c r="U268" s="46"/>
      <c r="V268" s="46"/>
    </row>
    <row r="269" spans="4:22">
      <c r="D269" s="38"/>
      <c r="I269" s="59"/>
      <c r="J269" s="46"/>
      <c r="M269" s="46"/>
      <c r="Q269" s="46"/>
      <c r="R269"/>
      <c r="S269" s="46"/>
      <c r="T269" s="46"/>
      <c r="U269" s="46"/>
      <c r="V269" s="46"/>
    </row>
    <row r="270" spans="4:22">
      <c r="D270" s="38"/>
      <c r="I270" s="59"/>
      <c r="J270" s="46"/>
      <c r="M270" s="46"/>
      <c r="Q270" s="46"/>
      <c r="R270"/>
      <c r="S270" s="46"/>
      <c r="T270" s="46"/>
      <c r="U270" s="46"/>
      <c r="V270" s="46"/>
    </row>
    <row r="271" spans="4:22">
      <c r="D271" s="38"/>
      <c r="I271" s="59"/>
      <c r="J271" s="46"/>
      <c r="M271" s="46"/>
      <c r="Q271" s="46"/>
      <c r="R271"/>
      <c r="S271" s="46"/>
      <c r="T271" s="46"/>
      <c r="U271" s="46"/>
      <c r="V271" s="46"/>
    </row>
    <row r="272" spans="4:22">
      <c r="D272" s="38"/>
      <c r="I272" s="59"/>
      <c r="J272" s="46"/>
      <c r="M272" s="46"/>
      <c r="Q272" s="46"/>
      <c r="R272"/>
      <c r="S272" s="46"/>
      <c r="T272" s="46"/>
      <c r="U272" s="46"/>
      <c r="V272" s="46"/>
    </row>
    <row r="273" spans="4:22">
      <c r="D273" s="38"/>
      <c r="I273" s="59"/>
      <c r="J273" s="46"/>
      <c r="M273" s="46"/>
      <c r="Q273" s="46"/>
      <c r="R273"/>
      <c r="S273" s="46"/>
      <c r="T273" s="46"/>
      <c r="U273" s="46"/>
      <c r="V273" s="46"/>
    </row>
    <row r="274" spans="4:22">
      <c r="D274" s="38"/>
      <c r="I274" s="59"/>
      <c r="J274" s="46"/>
      <c r="M274" s="46"/>
      <c r="Q274" s="46"/>
      <c r="R274"/>
      <c r="S274" s="46"/>
      <c r="T274" s="46"/>
      <c r="U274" s="46"/>
      <c r="V274" s="46"/>
    </row>
    <row r="275" spans="4:22">
      <c r="D275" s="38"/>
      <c r="I275" s="59"/>
      <c r="J275" s="46"/>
      <c r="M275" s="46"/>
      <c r="Q275" s="46"/>
      <c r="R275"/>
      <c r="S275" s="46"/>
      <c r="T275" s="46"/>
      <c r="U275" s="46"/>
      <c r="V275" s="46"/>
    </row>
    <row r="276" spans="4:22">
      <c r="D276" s="38"/>
      <c r="I276" s="59"/>
      <c r="J276" s="46"/>
      <c r="M276" s="46"/>
      <c r="Q276" s="46"/>
      <c r="R276"/>
      <c r="S276" s="46"/>
      <c r="T276" s="46"/>
      <c r="U276" s="46"/>
      <c r="V276" s="46"/>
    </row>
    <row r="277" spans="4:22">
      <c r="D277" s="38"/>
      <c r="I277" s="59"/>
      <c r="J277" s="46"/>
      <c r="M277" s="46"/>
      <c r="Q277" s="46"/>
      <c r="R277"/>
      <c r="S277" s="46"/>
      <c r="T277" s="46"/>
      <c r="U277" s="46"/>
      <c r="V277" s="46"/>
    </row>
    <row r="278" spans="4:22">
      <c r="D278" s="38"/>
      <c r="I278" s="59"/>
      <c r="J278" s="46"/>
      <c r="M278" s="46"/>
      <c r="Q278" s="46"/>
      <c r="R278"/>
      <c r="S278" s="46"/>
      <c r="T278" s="46"/>
      <c r="U278" s="46"/>
      <c r="V278" s="46"/>
    </row>
    <row r="279" spans="4:22">
      <c r="D279" s="38"/>
      <c r="I279" s="59"/>
      <c r="J279" s="46"/>
      <c r="M279" s="46"/>
      <c r="Q279" s="46"/>
      <c r="R279"/>
      <c r="S279" s="46"/>
      <c r="T279" s="46"/>
      <c r="U279" s="46"/>
      <c r="V279" s="46"/>
    </row>
    <row r="280" spans="4:22">
      <c r="D280" s="38"/>
      <c r="I280" s="59"/>
      <c r="J280" s="46"/>
      <c r="M280" s="46"/>
      <c r="Q280" s="46"/>
      <c r="R280"/>
      <c r="S280" s="46"/>
      <c r="T280" s="46"/>
      <c r="U280" s="46"/>
      <c r="V280" s="46"/>
    </row>
    <row r="281" spans="4:22">
      <c r="D281" s="38"/>
      <c r="I281" s="59"/>
      <c r="J281" s="46"/>
      <c r="M281" s="46"/>
      <c r="Q281" s="46"/>
      <c r="R281"/>
      <c r="S281" s="46"/>
      <c r="T281" s="46"/>
      <c r="U281" s="46"/>
      <c r="V281" s="46"/>
    </row>
    <row r="282" spans="4:22">
      <c r="D282" s="38"/>
      <c r="I282" s="59"/>
      <c r="J282" s="46"/>
      <c r="M282" s="46"/>
      <c r="Q282" s="46"/>
      <c r="R282"/>
      <c r="S282" s="46"/>
      <c r="T282" s="46"/>
      <c r="U282" s="46"/>
      <c r="V282" s="46"/>
    </row>
    <row r="283" spans="4:22">
      <c r="D283" s="38"/>
      <c r="I283" s="59"/>
      <c r="J283" s="46"/>
      <c r="M283" s="46"/>
      <c r="Q283" s="46"/>
      <c r="R283"/>
      <c r="S283" s="46"/>
      <c r="T283" s="46"/>
      <c r="U283" s="46"/>
      <c r="V283" s="46"/>
    </row>
    <row r="284" spans="4:22">
      <c r="D284" s="38"/>
      <c r="I284" s="59"/>
      <c r="J284" s="46"/>
      <c r="M284" s="46"/>
      <c r="Q284" s="46"/>
      <c r="R284"/>
      <c r="S284" s="46"/>
      <c r="T284" s="46"/>
      <c r="U284" s="46"/>
      <c r="V284" s="46"/>
    </row>
    <row r="285" spans="4:22">
      <c r="D285" s="38"/>
      <c r="I285" s="59"/>
      <c r="J285" s="46"/>
      <c r="M285" s="46"/>
      <c r="Q285" s="46"/>
      <c r="R285"/>
      <c r="S285" s="46"/>
      <c r="T285" s="46"/>
      <c r="U285" s="46"/>
      <c r="V285" s="46"/>
    </row>
    <row r="286" spans="4:22">
      <c r="D286" s="38"/>
      <c r="I286" s="59"/>
      <c r="J286" s="46"/>
      <c r="M286" s="46"/>
      <c r="Q286" s="46"/>
      <c r="R286"/>
      <c r="S286" s="46"/>
      <c r="T286" s="46"/>
      <c r="U286" s="46"/>
      <c r="V286" s="46"/>
    </row>
    <row r="287" spans="4:22">
      <c r="D287" s="38"/>
      <c r="I287" s="59"/>
      <c r="J287" s="46"/>
      <c r="M287" s="46"/>
      <c r="Q287" s="46"/>
      <c r="R287"/>
      <c r="S287" s="46"/>
      <c r="T287" s="46"/>
      <c r="U287" s="46"/>
      <c r="V287" s="46"/>
    </row>
    <row r="288" spans="4:22">
      <c r="D288" s="38"/>
      <c r="I288" s="59"/>
      <c r="J288" s="46"/>
      <c r="M288" s="46"/>
      <c r="Q288" s="46"/>
      <c r="R288" s="60"/>
      <c r="S288" s="46"/>
      <c r="T288" s="46"/>
      <c r="U288" s="46"/>
      <c r="V288" s="46"/>
    </row>
    <row r="289" spans="4:22">
      <c r="D289" s="38"/>
      <c r="I289" s="59"/>
      <c r="J289" s="46"/>
      <c r="M289" s="46"/>
      <c r="Q289" s="46"/>
      <c r="R289"/>
      <c r="S289" s="46"/>
      <c r="T289" s="46"/>
      <c r="U289" s="46"/>
      <c r="V289" s="46"/>
    </row>
    <row r="290" spans="4:22">
      <c r="D290" s="38"/>
      <c r="I290" s="59"/>
      <c r="J290" s="46"/>
      <c r="M290" s="46"/>
      <c r="Q290" s="46"/>
      <c r="R290"/>
      <c r="S290" s="46"/>
      <c r="T290" s="46"/>
      <c r="U290" s="46"/>
      <c r="V290" s="46"/>
    </row>
    <row r="291" spans="4:22">
      <c r="D291" s="38"/>
      <c r="I291" s="59"/>
      <c r="J291" s="46"/>
      <c r="M291" s="46"/>
      <c r="Q291" s="46"/>
      <c r="R291"/>
      <c r="S291" s="46"/>
      <c r="T291" s="46"/>
      <c r="U291" s="46"/>
      <c r="V291" s="46"/>
    </row>
    <row r="292" spans="4:22">
      <c r="D292" s="38"/>
      <c r="I292" s="59"/>
      <c r="J292" s="46"/>
      <c r="M292" s="46"/>
      <c r="Q292" s="46"/>
      <c r="R292"/>
      <c r="S292" s="46"/>
      <c r="T292" s="46"/>
      <c r="U292" s="46"/>
      <c r="V292" s="46"/>
    </row>
    <row r="293" spans="4:22">
      <c r="D293" s="38"/>
      <c r="I293" s="59"/>
      <c r="J293" s="46"/>
      <c r="M293" s="46"/>
      <c r="Q293" s="46"/>
      <c r="R293"/>
      <c r="S293" s="46"/>
      <c r="T293" s="46"/>
      <c r="U293" s="46"/>
      <c r="V293" s="46"/>
    </row>
    <row r="294" spans="4:22">
      <c r="D294" s="38"/>
      <c r="I294" s="59"/>
      <c r="J294" s="46"/>
      <c r="M294" s="46"/>
      <c r="Q294" s="46"/>
      <c r="R294"/>
      <c r="S294" s="46"/>
      <c r="T294" s="46"/>
      <c r="U294" s="46"/>
      <c r="V294" s="46"/>
    </row>
    <row r="295" spans="4:22">
      <c r="D295" s="38"/>
      <c r="I295" s="59"/>
      <c r="J295" s="46"/>
      <c r="M295" s="46"/>
      <c r="Q295" s="46"/>
      <c r="R295"/>
      <c r="S295" s="46"/>
      <c r="T295" s="46"/>
      <c r="U295" s="46"/>
      <c r="V295" s="46"/>
    </row>
    <row r="296" spans="4:22">
      <c r="D296" s="38"/>
      <c r="I296" s="59"/>
      <c r="J296" s="46"/>
      <c r="M296" s="46"/>
      <c r="Q296" s="46"/>
      <c r="R296"/>
      <c r="S296" s="46"/>
      <c r="T296" s="46"/>
      <c r="U296" s="46"/>
      <c r="V296" s="46"/>
    </row>
    <row r="297" spans="4:22">
      <c r="D297" s="38"/>
      <c r="I297" s="59"/>
      <c r="J297" s="46"/>
      <c r="M297" s="46"/>
      <c r="Q297" s="46"/>
      <c r="R297"/>
      <c r="S297" s="46"/>
      <c r="T297" s="46"/>
      <c r="U297" s="46"/>
      <c r="V297" s="46"/>
    </row>
    <row r="298" spans="4:22">
      <c r="D298" s="38"/>
      <c r="I298" s="59"/>
      <c r="J298" s="46"/>
      <c r="M298" s="46"/>
      <c r="Q298" s="46"/>
      <c r="R298"/>
      <c r="S298" s="46"/>
      <c r="T298" s="46"/>
      <c r="U298" s="46"/>
      <c r="V298" s="46"/>
    </row>
    <row r="299" spans="4:22">
      <c r="D299" s="38"/>
      <c r="I299" s="59"/>
      <c r="J299" s="46"/>
      <c r="M299" s="46"/>
      <c r="Q299" s="46"/>
      <c r="R299"/>
      <c r="S299" s="46"/>
      <c r="T299" s="46"/>
      <c r="U299" s="46"/>
      <c r="V299" s="46"/>
    </row>
    <row r="300" spans="4:22">
      <c r="D300" s="38"/>
      <c r="I300" s="59"/>
      <c r="J300" s="46"/>
      <c r="M300" s="46"/>
      <c r="Q300" s="46"/>
      <c r="R300"/>
      <c r="S300" s="46"/>
      <c r="T300" s="46"/>
      <c r="U300" s="46"/>
      <c r="V300" s="46"/>
    </row>
    <row r="301" spans="4:22">
      <c r="D301" s="38"/>
      <c r="I301" s="59"/>
      <c r="J301" s="46"/>
      <c r="M301" s="46"/>
      <c r="Q301" s="46"/>
      <c r="R301"/>
      <c r="S301" s="46"/>
      <c r="T301" s="46"/>
      <c r="U301" s="46"/>
      <c r="V301" s="46"/>
    </row>
    <row r="302" spans="4:22">
      <c r="D302" s="38"/>
      <c r="I302" s="59"/>
      <c r="J302" s="46"/>
      <c r="M302" s="46"/>
      <c r="Q302" s="46"/>
      <c r="R302"/>
      <c r="S302" s="46"/>
      <c r="T302" s="46"/>
      <c r="U302" s="46"/>
      <c r="V302" s="46"/>
    </row>
    <row r="303" spans="4:22">
      <c r="D303" s="38"/>
      <c r="I303" s="59"/>
      <c r="J303" s="46"/>
      <c r="M303" s="46"/>
      <c r="Q303" s="46"/>
      <c r="R303"/>
      <c r="S303" s="46"/>
      <c r="T303" s="46"/>
      <c r="U303" s="46"/>
      <c r="V303" s="46"/>
    </row>
    <row r="304" spans="4:22">
      <c r="D304" s="38"/>
      <c r="I304" s="59"/>
      <c r="J304" s="46"/>
      <c r="M304" s="46"/>
      <c r="Q304" s="46"/>
      <c r="R304"/>
      <c r="S304" s="46"/>
      <c r="T304" s="46"/>
      <c r="U304" s="46"/>
      <c r="V304" s="46"/>
    </row>
    <row r="305" spans="4:22">
      <c r="D305" s="38"/>
      <c r="I305" s="59"/>
      <c r="J305" s="46"/>
      <c r="M305" s="46"/>
      <c r="Q305" s="46"/>
      <c r="R305"/>
      <c r="S305" s="46"/>
      <c r="T305" s="46"/>
      <c r="U305" s="46"/>
      <c r="V305" s="46"/>
    </row>
    <row r="306" spans="4:22">
      <c r="D306" s="38"/>
      <c r="I306" s="59"/>
      <c r="J306" s="46"/>
      <c r="M306" s="46"/>
      <c r="Q306" s="46"/>
      <c r="R306"/>
      <c r="S306" s="46"/>
      <c r="T306" s="46"/>
      <c r="U306" s="46"/>
      <c r="V306" s="46"/>
    </row>
    <row r="307" spans="4:22">
      <c r="D307" s="38"/>
      <c r="I307" s="59"/>
      <c r="J307" s="46"/>
      <c r="M307" s="46"/>
      <c r="Q307" s="46"/>
      <c r="R307"/>
      <c r="S307" s="46"/>
      <c r="T307" s="46"/>
      <c r="U307" s="46"/>
      <c r="V307" s="46"/>
    </row>
    <row r="308" spans="4:22">
      <c r="D308" s="38"/>
      <c r="I308" s="59"/>
      <c r="J308" s="46"/>
      <c r="M308" s="46"/>
      <c r="Q308" s="46"/>
      <c r="R308"/>
      <c r="S308" s="46"/>
      <c r="T308" s="46"/>
      <c r="U308" s="46"/>
      <c r="V308" s="46"/>
    </row>
    <row r="309" spans="4:22">
      <c r="D309" s="38"/>
      <c r="I309" s="59"/>
      <c r="J309" s="46"/>
      <c r="M309" s="46"/>
      <c r="Q309" s="46"/>
      <c r="R309"/>
      <c r="S309" s="46"/>
      <c r="T309" s="46"/>
      <c r="U309" s="46"/>
      <c r="V309" s="46"/>
    </row>
    <row r="310" spans="4:22">
      <c r="D310" s="38"/>
      <c r="I310" s="59"/>
      <c r="J310" s="46"/>
      <c r="M310" s="46"/>
      <c r="Q310" s="46"/>
      <c r="R310"/>
      <c r="S310" s="46"/>
      <c r="T310" s="46"/>
      <c r="U310" s="46"/>
      <c r="V310" s="46"/>
    </row>
    <row r="311" spans="4:22">
      <c r="D311" s="38"/>
      <c r="I311" s="59"/>
      <c r="J311" s="46"/>
      <c r="M311" s="46"/>
      <c r="Q311" s="46"/>
      <c r="R311"/>
      <c r="S311" s="46"/>
      <c r="T311" s="46"/>
      <c r="U311" s="46"/>
      <c r="V311" s="46"/>
    </row>
    <row r="312" spans="4:22">
      <c r="D312" s="38"/>
      <c r="I312" s="59"/>
      <c r="J312" s="46"/>
      <c r="M312" s="46"/>
      <c r="Q312" s="46"/>
      <c r="R312"/>
      <c r="S312" s="46"/>
      <c r="T312" s="46"/>
      <c r="U312" s="46"/>
      <c r="V312" s="46"/>
    </row>
    <row r="313" spans="4:22">
      <c r="D313" s="38"/>
      <c r="I313" s="59"/>
      <c r="J313" s="46"/>
      <c r="M313" s="46"/>
      <c r="Q313" s="46"/>
      <c r="R313"/>
      <c r="S313" s="46"/>
      <c r="T313" s="46"/>
      <c r="U313" s="46"/>
      <c r="V313" s="46"/>
    </row>
    <row r="314" spans="4:22">
      <c r="D314" s="38"/>
      <c r="I314" s="59"/>
      <c r="J314" s="46"/>
      <c r="M314" s="46"/>
      <c r="Q314" s="46"/>
      <c r="R314"/>
      <c r="S314" s="46"/>
      <c r="T314" s="46"/>
      <c r="U314" s="46"/>
      <c r="V314" s="46"/>
    </row>
    <row r="315" spans="4:22">
      <c r="D315" s="38"/>
      <c r="I315" s="59"/>
      <c r="J315" s="46"/>
      <c r="M315" s="46"/>
      <c r="Q315" s="46"/>
      <c r="R315"/>
      <c r="S315" s="46"/>
      <c r="T315" s="46"/>
      <c r="U315" s="46"/>
      <c r="V315" s="46"/>
    </row>
    <row r="316" spans="4:22">
      <c r="D316" s="38"/>
      <c r="I316" s="59"/>
      <c r="J316" s="46"/>
      <c r="M316" s="46"/>
      <c r="Q316" s="46"/>
      <c r="R316"/>
      <c r="S316" s="46"/>
      <c r="T316" s="46"/>
      <c r="U316" s="46"/>
      <c r="V316" s="46"/>
    </row>
    <row r="317" spans="4:22">
      <c r="D317" s="38"/>
      <c r="I317" s="59"/>
      <c r="J317" s="46"/>
      <c r="M317" s="46"/>
      <c r="Q317" s="46"/>
      <c r="R317"/>
      <c r="S317" s="46"/>
      <c r="T317" s="46"/>
      <c r="U317" s="46"/>
      <c r="V317" s="46"/>
    </row>
    <row r="318" spans="4:22">
      <c r="D318" s="38"/>
      <c r="I318" s="59"/>
      <c r="J318" s="46"/>
      <c r="M318" s="46"/>
      <c r="Q318" s="46"/>
      <c r="R318"/>
      <c r="S318" s="46"/>
      <c r="T318" s="46"/>
      <c r="U318" s="46"/>
      <c r="V318" s="46"/>
    </row>
    <row r="319" spans="4:22">
      <c r="D319" s="38"/>
      <c r="I319" s="59"/>
      <c r="J319" s="46"/>
      <c r="M319" s="46"/>
      <c r="Q319" s="46"/>
      <c r="R319"/>
      <c r="S319" s="46"/>
      <c r="T319" s="46"/>
      <c r="U319" s="46"/>
      <c r="V319" s="46"/>
    </row>
    <row r="320" spans="4:22">
      <c r="D320" s="38"/>
      <c r="I320" s="59"/>
      <c r="J320" s="46"/>
      <c r="M320" s="46"/>
      <c r="Q320" s="46"/>
      <c r="R320"/>
      <c r="S320" s="46"/>
      <c r="T320" s="46"/>
      <c r="U320" s="46"/>
      <c r="V320" s="46"/>
    </row>
    <row r="321" spans="4:22">
      <c r="D321" s="38"/>
      <c r="I321" s="59"/>
      <c r="J321" s="46"/>
      <c r="M321" s="46"/>
      <c r="Q321" s="46"/>
      <c r="R321"/>
      <c r="S321" s="46"/>
      <c r="T321" s="46"/>
      <c r="U321" s="46"/>
      <c r="V321" s="46"/>
    </row>
    <row r="322" spans="4:22">
      <c r="D322" s="38"/>
      <c r="I322" s="59"/>
      <c r="J322" s="46"/>
      <c r="M322" s="46"/>
      <c r="Q322" s="46"/>
      <c r="R322"/>
      <c r="S322" s="46"/>
      <c r="T322" s="46"/>
      <c r="U322" s="46"/>
      <c r="V322" s="46"/>
    </row>
    <row r="323" spans="4:22">
      <c r="D323" s="38"/>
      <c r="I323" s="59"/>
      <c r="J323" s="46"/>
      <c r="M323" s="46"/>
      <c r="Q323" s="46"/>
      <c r="R323"/>
      <c r="S323" s="46"/>
      <c r="T323" s="46"/>
      <c r="U323" s="46"/>
      <c r="V323" s="46"/>
    </row>
    <row r="324" spans="4:22">
      <c r="D324" s="38"/>
      <c r="I324" s="59"/>
      <c r="J324" s="46"/>
      <c r="M324" s="46"/>
      <c r="Q324" s="46"/>
      <c r="R324"/>
      <c r="S324" s="46"/>
      <c r="T324" s="46"/>
      <c r="U324" s="46"/>
      <c r="V324" s="46"/>
    </row>
    <row r="325" spans="4:22">
      <c r="D325" s="38"/>
      <c r="I325" s="59"/>
      <c r="J325" s="46"/>
      <c r="M325" s="46"/>
      <c r="Q325" s="46"/>
      <c r="R325"/>
      <c r="S325" s="46"/>
      <c r="T325" s="46"/>
      <c r="U325" s="46"/>
      <c r="V325" s="46"/>
    </row>
    <row r="326" spans="4:22">
      <c r="D326" s="38"/>
      <c r="I326" s="59"/>
      <c r="J326" s="46"/>
      <c r="M326" s="46"/>
      <c r="Q326" s="46"/>
      <c r="R326"/>
      <c r="S326" s="46"/>
      <c r="T326" s="46"/>
      <c r="U326" s="46"/>
      <c r="V326" s="46"/>
    </row>
    <row r="327" spans="4:22">
      <c r="D327" s="38"/>
      <c r="I327" s="59"/>
      <c r="J327" s="46"/>
      <c r="M327" s="46"/>
      <c r="Q327" s="46"/>
      <c r="R327"/>
      <c r="S327" s="46"/>
      <c r="T327" s="46"/>
      <c r="U327" s="46"/>
      <c r="V327" s="46"/>
    </row>
    <row r="328" spans="4:22">
      <c r="D328" s="38"/>
      <c r="I328" s="59"/>
      <c r="J328" s="46"/>
      <c r="M328" s="46"/>
      <c r="Q328" s="46"/>
      <c r="R328"/>
      <c r="S328" s="46"/>
      <c r="T328" s="46"/>
      <c r="U328" s="46"/>
      <c r="V328" s="46"/>
    </row>
    <row r="329" spans="4:22">
      <c r="D329" s="38"/>
      <c r="I329" s="59"/>
      <c r="J329" s="46"/>
      <c r="M329" s="46"/>
      <c r="Q329" s="46"/>
      <c r="R329"/>
      <c r="S329" s="46"/>
      <c r="T329" s="46"/>
      <c r="U329" s="46"/>
      <c r="V329" s="46"/>
    </row>
    <row r="330" spans="4:22">
      <c r="D330" s="38"/>
      <c r="I330" s="59"/>
      <c r="J330" s="46"/>
      <c r="M330" s="46"/>
      <c r="Q330" s="46"/>
      <c r="R330"/>
      <c r="S330" s="46"/>
      <c r="T330" s="46"/>
      <c r="U330" s="46"/>
      <c r="V330" s="46"/>
    </row>
    <row r="331" spans="4:22">
      <c r="D331" s="38"/>
      <c r="I331" s="59"/>
      <c r="J331" s="46"/>
      <c r="M331" s="46"/>
      <c r="Q331" s="46"/>
      <c r="R331"/>
      <c r="S331" s="46"/>
      <c r="T331" s="46"/>
      <c r="U331" s="46"/>
      <c r="V331" s="46"/>
    </row>
    <row r="332" spans="4:22">
      <c r="D332" s="38"/>
      <c r="I332" s="59"/>
      <c r="J332" s="46"/>
      <c r="M332" s="46"/>
      <c r="Q332" s="46"/>
      <c r="R332"/>
      <c r="S332" s="46"/>
      <c r="T332" s="46"/>
      <c r="U332" s="46"/>
      <c r="V332" s="46"/>
    </row>
    <row r="333" spans="4:22">
      <c r="D333" s="38"/>
      <c r="I333" s="59"/>
      <c r="J333" s="46"/>
      <c r="M333" s="46"/>
      <c r="Q333" s="46"/>
      <c r="R333"/>
      <c r="S333" s="46"/>
      <c r="T333" s="46"/>
      <c r="U333" s="46"/>
      <c r="V333" s="46"/>
    </row>
    <row r="334" spans="4:22">
      <c r="D334" s="38"/>
      <c r="I334" s="59"/>
      <c r="J334" s="46"/>
      <c r="M334" s="46"/>
      <c r="Q334" s="46"/>
      <c r="R334"/>
      <c r="S334" s="46"/>
      <c r="T334" s="46"/>
      <c r="U334" s="46"/>
      <c r="V334" s="46"/>
    </row>
    <row r="335" spans="4:22">
      <c r="D335" s="38"/>
      <c r="I335" s="59"/>
      <c r="J335" s="46"/>
      <c r="M335" s="46"/>
      <c r="Q335" s="46"/>
      <c r="R335"/>
      <c r="S335" s="46"/>
      <c r="T335" s="46"/>
      <c r="U335" s="46"/>
      <c r="V335" s="46"/>
    </row>
    <row r="336" spans="4:22">
      <c r="D336" s="38"/>
      <c r="I336" s="59"/>
      <c r="J336" s="46"/>
      <c r="M336" s="46"/>
      <c r="Q336" s="46"/>
      <c r="R336"/>
      <c r="S336" s="46"/>
      <c r="T336" s="46"/>
      <c r="U336" s="46"/>
      <c r="V336" s="46"/>
    </row>
    <row r="337" spans="4:22">
      <c r="D337" s="38"/>
      <c r="I337" s="59"/>
      <c r="J337" s="46"/>
      <c r="M337" s="46"/>
      <c r="Q337" s="46"/>
      <c r="R337"/>
      <c r="S337" s="46"/>
      <c r="T337" s="46"/>
      <c r="U337" s="46"/>
      <c r="V337" s="46"/>
    </row>
    <row r="338" spans="4:22">
      <c r="D338" s="38"/>
      <c r="I338" s="59"/>
      <c r="J338" s="46"/>
      <c r="M338" s="46"/>
      <c r="Q338" s="46"/>
      <c r="R338"/>
      <c r="S338" s="46"/>
      <c r="T338" s="46"/>
      <c r="U338" s="46"/>
      <c r="V338" s="46"/>
    </row>
    <row r="339" spans="4:22">
      <c r="D339" s="38"/>
      <c r="I339" s="59"/>
      <c r="J339" s="46"/>
      <c r="M339" s="46"/>
      <c r="Q339" s="46"/>
      <c r="R339" s="60"/>
      <c r="S339" s="46"/>
      <c r="T339" s="46"/>
      <c r="U339" s="46"/>
      <c r="V339" s="46"/>
    </row>
    <row r="340" spans="4:22">
      <c r="D340" s="38"/>
      <c r="I340" s="59"/>
      <c r="J340" s="46"/>
      <c r="M340" s="46"/>
      <c r="Q340" s="46"/>
      <c r="R340"/>
      <c r="S340" s="46"/>
      <c r="T340" s="46"/>
      <c r="U340" s="46"/>
      <c r="V340" s="46"/>
    </row>
    <row r="341" spans="4:22">
      <c r="D341" s="38"/>
      <c r="I341" s="59"/>
      <c r="J341" s="46"/>
      <c r="M341" s="46"/>
      <c r="Q341" s="46"/>
      <c r="R341"/>
      <c r="S341" s="46"/>
      <c r="T341" s="46"/>
      <c r="U341" s="46"/>
      <c r="V341" s="46"/>
    </row>
    <row r="342" spans="4:22">
      <c r="D342" s="38"/>
      <c r="I342" s="59"/>
      <c r="J342" s="46"/>
      <c r="M342" s="46"/>
      <c r="Q342" s="46"/>
      <c r="R342"/>
      <c r="S342" s="46"/>
      <c r="T342" s="46"/>
      <c r="U342" s="46"/>
      <c r="V342" s="46"/>
    </row>
    <row r="343" spans="4:22">
      <c r="D343" s="38"/>
      <c r="I343" s="59"/>
      <c r="J343" s="46"/>
      <c r="M343" s="46"/>
      <c r="Q343" s="46"/>
      <c r="R343"/>
      <c r="S343" s="46"/>
      <c r="T343" s="46"/>
      <c r="U343" s="46"/>
      <c r="V343" s="46"/>
    </row>
    <row r="344" spans="4:22">
      <c r="D344" s="38"/>
      <c r="I344" s="59"/>
      <c r="J344" s="46"/>
      <c r="M344" s="46"/>
      <c r="Q344" s="46"/>
      <c r="R344"/>
      <c r="S344" s="46"/>
      <c r="T344" s="46"/>
      <c r="U344" s="46"/>
      <c r="V344" s="46"/>
    </row>
    <row r="345" spans="4:22">
      <c r="D345" s="38"/>
      <c r="I345" s="59"/>
      <c r="J345" s="46"/>
      <c r="M345" s="46"/>
      <c r="Q345" s="46"/>
      <c r="R345"/>
      <c r="S345" s="46"/>
      <c r="T345" s="46"/>
      <c r="U345" s="46"/>
      <c r="V345" s="46"/>
    </row>
    <row r="346" spans="4:22">
      <c r="D346" s="38"/>
      <c r="I346" s="59"/>
      <c r="J346" s="46"/>
      <c r="M346" s="46"/>
      <c r="Q346" s="46"/>
      <c r="R346"/>
      <c r="S346" s="46"/>
      <c r="T346" s="46"/>
      <c r="U346" s="46"/>
      <c r="V346" s="46"/>
    </row>
    <row r="347" spans="4:22">
      <c r="D347" s="38"/>
      <c r="I347" s="59"/>
      <c r="J347" s="46"/>
      <c r="M347" s="46"/>
      <c r="Q347" s="46"/>
      <c r="R347"/>
      <c r="S347" s="46"/>
      <c r="T347" s="46"/>
      <c r="U347" s="46"/>
      <c r="V347" s="46"/>
    </row>
    <row r="348" spans="4:22">
      <c r="D348" s="38"/>
      <c r="I348" s="59"/>
      <c r="J348" s="46"/>
      <c r="M348" s="46"/>
      <c r="Q348" s="46"/>
      <c r="R348"/>
      <c r="S348" s="46"/>
      <c r="T348" s="46"/>
      <c r="U348" s="46"/>
      <c r="V348" s="46"/>
    </row>
    <row r="349" spans="4:22">
      <c r="D349" s="38"/>
      <c r="I349" s="59"/>
      <c r="J349" s="46"/>
      <c r="M349" s="46"/>
      <c r="Q349" s="46"/>
      <c r="R349"/>
      <c r="S349" s="46"/>
      <c r="T349" s="46"/>
      <c r="U349" s="46"/>
      <c r="V349" s="46"/>
    </row>
    <row r="350" spans="4:22">
      <c r="D350" s="38"/>
      <c r="I350" s="59"/>
      <c r="J350" s="46"/>
      <c r="M350" s="46"/>
      <c r="Q350" s="46"/>
      <c r="R350"/>
      <c r="S350" s="46"/>
      <c r="T350" s="46"/>
      <c r="U350" s="46"/>
      <c r="V350" s="46"/>
    </row>
    <row r="351" spans="4:22">
      <c r="D351" s="38"/>
      <c r="I351" s="59"/>
      <c r="J351" s="46"/>
      <c r="M351" s="46"/>
      <c r="Q351" s="46"/>
      <c r="R351"/>
      <c r="S351" s="46"/>
      <c r="T351" s="46"/>
      <c r="U351" s="46"/>
      <c r="V351" s="46"/>
    </row>
    <row r="352" spans="4:22">
      <c r="D352" s="38"/>
      <c r="I352" s="59"/>
      <c r="J352" s="46"/>
      <c r="M352" s="46"/>
      <c r="Q352" s="46"/>
      <c r="R352"/>
      <c r="S352" s="46"/>
      <c r="T352" s="46"/>
      <c r="U352" s="46"/>
      <c r="V352" s="46"/>
    </row>
    <row r="353" spans="4:22">
      <c r="D353" s="38"/>
      <c r="I353" s="59"/>
      <c r="J353" s="46"/>
      <c r="M353" s="46"/>
      <c r="Q353" s="46"/>
      <c r="R353"/>
      <c r="S353" s="46"/>
      <c r="T353" s="46"/>
      <c r="U353" s="46"/>
      <c r="V353" s="46"/>
    </row>
    <row r="354" spans="4:22">
      <c r="D354" s="38"/>
      <c r="I354" s="59"/>
      <c r="J354" s="46"/>
      <c r="M354" s="46"/>
      <c r="Q354" s="46"/>
      <c r="R354"/>
      <c r="S354" s="46"/>
      <c r="T354" s="46"/>
      <c r="U354" s="46"/>
      <c r="V354" s="46"/>
    </row>
    <row r="355" spans="4:22">
      <c r="D355" s="38"/>
      <c r="I355" s="59"/>
      <c r="J355" s="46"/>
      <c r="M355" s="46"/>
      <c r="Q355" s="46"/>
      <c r="R355"/>
      <c r="S355" s="46"/>
      <c r="T355" s="46"/>
      <c r="U355" s="46"/>
      <c r="V355" s="46"/>
    </row>
    <row r="356" spans="4:22">
      <c r="D356" s="38"/>
      <c r="I356" s="59"/>
      <c r="J356" s="46"/>
      <c r="M356" s="46"/>
      <c r="Q356" s="46"/>
      <c r="R356"/>
      <c r="S356" s="46"/>
      <c r="T356" s="46"/>
      <c r="U356" s="46"/>
      <c r="V356" s="46"/>
    </row>
    <row r="357" spans="4:22">
      <c r="D357" s="38"/>
      <c r="I357" s="59"/>
      <c r="J357" s="46"/>
      <c r="M357" s="46"/>
      <c r="Q357" s="46"/>
      <c r="R357"/>
      <c r="S357" s="46"/>
      <c r="T357" s="46"/>
      <c r="U357" s="46"/>
      <c r="V357" s="46"/>
    </row>
    <row r="358" spans="4:22">
      <c r="D358" s="38"/>
      <c r="I358" s="59"/>
      <c r="J358" s="46"/>
      <c r="M358" s="46"/>
      <c r="Q358" s="46"/>
      <c r="R358"/>
      <c r="S358" s="46"/>
      <c r="T358" s="46"/>
      <c r="U358" s="46"/>
      <c r="V358" s="46"/>
    </row>
    <row r="359" spans="4:22">
      <c r="D359" s="38"/>
      <c r="I359" s="59"/>
      <c r="J359" s="46"/>
      <c r="M359" s="46"/>
      <c r="Q359" s="46"/>
      <c r="R359"/>
      <c r="S359" s="46"/>
      <c r="T359" s="46"/>
      <c r="U359" s="46"/>
      <c r="V359" s="46"/>
    </row>
    <row r="360" spans="4:22">
      <c r="D360" s="38"/>
      <c r="I360" s="59"/>
      <c r="J360" s="46"/>
      <c r="M360" s="46"/>
      <c r="Q360" s="46"/>
      <c r="R360"/>
      <c r="S360" s="46"/>
      <c r="T360" s="46"/>
      <c r="U360" s="46"/>
      <c r="V360" s="46"/>
    </row>
    <row r="361" spans="4:22">
      <c r="D361" s="38"/>
      <c r="I361" s="59"/>
      <c r="J361" s="46"/>
      <c r="M361" s="46"/>
      <c r="Q361" s="46"/>
      <c r="R361"/>
      <c r="S361" s="46"/>
      <c r="T361" s="46"/>
      <c r="U361" s="46"/>
      <c r="V361" s="46"/>
    </row>
    <row r="362" spans="4:22">
      <c r="D362" s="38"/>
      <c r="I362" s="59"/>
      <c r="J362" s="46"/>
      <c r="M362" s="46"/>
      <c r="Q362" s="46"/>
      <c r="R362"/>
      <c r="S362" s="46"/>
      <c r="T362" s="46"/>
      <c r="U362" s="46"/>
      <c r="V362" s="46"/>
    </row>
    <row r="363" spans="4:22">
      <c r="D363" s="38"/>
      <c r="I363" s="59"/>
      <c r="J363" s="46"/>
      <c r="M363" s="46"/>
      <c r="Q363" s="46"/>
      <c r="R363"/>
      <c r="S363" s="46"/>
      <c r="T363" s="46"/>
      <c r="U363" s="46"/>
      <c r="V363" s="46"/>
    </row>
    <row r="364" spans="4:22">
      <c r="D364" s="38"/>
      <c r="I364" s="59"/>
      <c r="J364" s="46"/>
      <c r="M364" s="46"/>
      <c r="Q364" s="46"/>
      <c r="R364"/>
      <c r="S364" s="46"/>
      <c r="T364" s="46"/>
      <c r="U364" s="46"/>
      <c r="V364" s="46"/>
    </row>
    <row r="365" spans="4:22">
      <c r="D365" s="38"/>
      <c r="I365" s="59"/>
      <c r="J365" s="46"/>
      <c r="M365" s="46"/>
      <c r="Q365" s="46"/>
      <c r="R365"/>
      <c r="S365" s="46"/>
      <c r="T365" s="46"/>
      <c r="U365" s="46"/>
      <c r="V365" s="46"/>
    </row>
    <row r="366" spans="4:22">
      <c r="D366" s="38"/>
      <c r="I366" s="59"/>
      <c r="J366" s="46"/>
      <c r="M366" s="46"/>
      <c r="Q366" s="46"/>
      <c r="R366"/>
      <c r="S366" s="46"/>
      <c r="T366" s="46"/>
      <c r="U366" s="46"/>
      <c r="V366" s="46"/>
    </row>
    <row r="367" spans="4:22">
      <c r="D367" s="38"/>
      <c r="I367" s="59"/>
      <c r="J367" s="46"/>
      <c r="M367" s="46"/>
      <c r="Q367" s="46"/>
      <c r="R367"/>
      <c r="S367" s="46"/>
      <c r="T367" s="46"/>
      <c r="U367" s="46"/>
      <c r="V367" s="46"/>
    </row>
    <row r="368" spans="4:22">
      <c r="D368" s="38"/>
      <c r="I368" s="59"/>
      <c r="J368" s="46"/>
      <c r="M368" s="46"/>
      <c r="Q368" s="46"/>
      <c r="R368"/>
      <c r="S368" s="46"/>
      <c r="T368" s="46"/>
      <c r="U368" s="46"/>
      <c r="V368" s="46"/>
    </row>
    <row r="369" spans="4:22">
      <c r="D369" s="38"/>
      <c r="I369" s="59"/>
      <c r="J369" s="46"/>
      <c r="M369" s="46"/>
      <c r="Q369" s="46"/>
      <c r="R369"/>
      <c r="S369" s="46"/>
      <c r="T369" s="46"/>
      <c r="U369" s="46"/>
      <c r="V369" s="46"/>
    </row>
    <row r="370" spans="4:22">
      <c r="D370" s="38"/>
      <c r="I370" s="59"/>
      <c r="J370" s="46"/>
      <c r="M370" s="46"/>
      <c r="Q370" s="46"/>
      <c r="R370"/>
      <c r="S370" s="46"/>
      <c r="T370" s="46"/>
      <c r="U370" s="46"/>
      <c r="V370" s="46"/>
    </row>
    <row r="371" spans="4:22">
      <c r="D371" s="38"/>
      <c r="I371" s="59"/>
      <c r="J371" s="46"/>
      <c r="M371" s="46"/>
      <c r="Q371" s="46"/>
      <c r="R371"/>
      <c r="S371" s="46"/>
      <c r="T371" s="46"/>
      <c r="U371" s="46"/>
      <c r="V371" s="46"/>
    </row>
    <row r="372" spans="4:22">
      <c r="D372" s="38"/>
      <c r="I372" s="59"/>
      <c r="J372" s="46"/>
      <c r="M372" s="46"/>
      <c r="Q372" s="46"/>
      <c r="R372"/>
      <c r="S372" s="46"/>
      <c r="T372" s="46"/>
      <c r="U372" s="46"/>
      <c r="V372" s="46"/>
    </row>
    <row r="373" spans="4:22">
      <c r="D373" s="38"/>
      <c r="I373" s="59"/>
      <c r="J373" s="46"/>
      <c r="M373" s="46"/>
      <c r="Q373" s="46"/>
      <c r="R373"/>
      <c r="S373" s="46"/>
      <c r="T373" s="46"/>
      <c r="U373" s="46"/>
      <c r="V373" s="46"/>
    </row>
    <row r="374" spans="4:22">
      <c r="D374" s="38"/>
      <c r="I374" s="59"/>
      <c r="J374" s="46"/>
      <c r="M374" s="46"/>
      <c r="Q374" s="46"/>
      <c r="R374"/>
      <c r="S374" s="46"/>
      <c r="T374" s="46"/>
      <c r="U374" s="46"/>
      <c r="V374" s="46"/>
    </row>
    <row r="375" spans="4:22">
      <c r="D375" s="38"/>
      <c r="I375" s="59"/>
      <c r="J375" s="46"/>
      <c r="M375" s="46"/>
      <c r="Q375" s="46"/>
      <c r="R375"/>
      <c r="S375" s="46"/>
      <c r="T375" s="46"/>
      <c r="U375" s="46"/>
      <c r="V375" s="46"/>
    </row>
    <row r="376" spans="4:22">
      <c r="D376" s="38"/>
      <c r="I376" s="59"/>
      <c r="J376" s="46"/>
      <c r="M376" s="46"/>
      <c r="Q376" s="46"/>
      <c r="R376"/>
      <c r="S376" s="46"/>
      <c r="T376" s="46"/>
      <c r="U376" s="46"/>
      <c r="V376" s="46"/>
    </row>
    <row r="377" spans="4:22">
      <c r="D377" s="38"/>
      <c r="I377" s="59"/>
      <c r="J377" s="46"/>
      <c r="M377" s="46"/>
      <c r="Q377" s="46"/>
      <c r="R377"/>
      <c r="S377" s="46"/>
      <c r="T377" s="46"/>
      <c r="U377" s="46"/>
      <c r="V377" s="46"/>
    </row>
    <row r="378" spans="4:22">
      <c r="D378" s="38"/>
      <c r="I378" s="59"/>
      <c r="J378" s="46"/>
      <c r="M378" s="46"/>
      <c r="Q378" s="46"/>
      <c r="R378"/>
      <c r="S378" s="46"/>
      <c r="T378" s="46"/>
      <c r="U378" s="46"/>
      <c r="V378" s="46"/>
    </row>
    <row r="379" spans="4:22">
      <c r="D379" s="38"/>
      <c r="I379" s="59"/>
      <c r="J379" s="46"/>
      <c r="M379" s="46"/>
      <c r="Q379" s="46"/>
      <c r="R379"/>
      <c r="S379" s="46"/>
      <c r="T379" s="46"/>
      <c r="U379" s="46"/>
      <c r="V379" s="46"/>
    </row>
    <row r="380" spans="4:22">
      <c r="D380" s="38"/>
      <c r="I380" s="59"/>
      <c r="J380" s="46"/>
      <c r="M380" s="46"/>
      <c r="Q380" s="46"/>
      <c r="R380"/>
      <c r="S380" s="46"/>
      <c r="T380" s="46"/>
      <c r="U380" s="46"/>
      <c r="V380" s="46"/>
    </row>
    <row r="381" spans="4:22">
      <c r="D381" s="38"/>
      <c r="I381" s="59"/>
      <c r="J381" s="46"/>
      <c r="M381" s="46"/>
      <c r="Q381" s="46"/>
      <c r="R381"/>
      <c r="S381" s="46"/>
      <c r="T381" s="46"/>
      <c r="U381" s="46"/>
      <c r="V381" s="46"/>
    </row>
    <row r="382" spans="4:22">
      <c r="D382" s="38"/>
      <c r="I382" s="59"/>
      <c r="J382" s="46"/>
      <c r="M382" s="46"/>
      <c r="Q382" s="46"/>
      <c r="R382"/>
      <c r="S382" s="46"/>
      <c r="T382" s="46"/>
      <c r="U382" s="46"/>
      <c r="V382" s="46"/>
    </row>
    <row r="383" spans="4:22">
      <c r="D383" s="38"/>
      <c r="I383" s="59"/>
      <c r="J383" s="46"/>
      <c r="M383" s="46"/>
      <c r="Q383" s="46"/>
      <c r="R383"/>
      <c r="S383" s="46"/>
      <c r="T383" s="46"/>
      <c r="U383" s="46"/>
      <c r="V383" s="46"/>
    </row>
    <row r="384" spans="4:22">
      <c r="D384" s="38"/>
      <c r="I384" s="59"/>
      <c r="J384" s="46"/>
      <c r="M384" s="46"/>
      <c r="Q384" s="46"/>
      <c r="R384"/>
      <c r="S384" s="46"/>
      <c r="T384" s="46"/>
      <c r="U384" s="46"/>
      <c r="V384" s="46"/>
    </row>
    <row r="385" spans="4:22">
      <c r="D385" s="38"/>
      <c r="I385" s="59"/>
      <c r="J385" s="46"/>
      <c r="M385" s="46"/>
      <c r="Q385" s="46"/>
      <c r="R385"/>
      <c r="S385" s="46"/>
      <c r="T385" s="46"/>
      <c r="U385" s="46"/>
      <c r="V385" s="46"/>
    </row>
    <row r="386" spans="4:22">
      <c r="D386" s="38"/>
      <c r="I386" s="59"/>
      <c r="J386" s="46"/>
      <c r="M386" s="46"/>
      <c r="Q386" s="46"/>
      <c r="R386"/>
      <c r="S386" s="46"/>
      <c r="T386" s="46"/>
      <c r="U386" s="46"/>
      <c r="V386" s="46"/>
    </row>
    <row r="387" spans="4:22">
      <c r="D387" s="38"/>
      <c r="I387" s="59"/>
      <c r="J387" s="46"/>
      <c r="M387" s="46"/>
      <c r="Q387" s="46"/>
      <c r="R387"/>
      <c r="S387" s="46"/>
      <c r="T387" s="46"/>
      <c r="U387" s="46"/>
      <c r="V387" s="46"/>
    </row>
    <row r="388" spans="4:22">
      <c r="D388" s="38"/>
      <c r="I388" s="59"/>
      <c r="J388" s="46"/>
      <c r="M388" s="46"/>
      <c r="Q388" s="46"/>
      <c r="R388"/>
      <c r="S388" s="46"/>
      <c r="T388" s="46"/>
      <c r="U388" s="46"/>
      <c r="V388" s="46"/>
    </row>
    <row r="389" spans="4:22">
      <c r="D389" s="38"/>
      <c r="I389" s="59"/>
      <c r="J389" s="46"/>
      <c r="M389" s="46"/>
      <c r="Q389" s="46"/>
      <c r="R389"/>
      <c r="S389" s="46"/>
      <c r="T389" s="46"/>
      <c r="U389" s="46"/>
      <c r="V389" s="46"/>
    </row>
    <row r="390" spans="4:22">
      <c r="D390" s="38"/>
      <c r="I390" s="59"/>
      <c r="J390" s="46"/>
      <c r="M390" s="46"/>
      <c r="Q390" s="46"/>
      <c r="R390"/>
      <c r="S390" s="46"/>
      <c r="T390" s="46"/>
      <c r="U390" s="46"/>
      <c r="V390" s="46"/>
    </row>
    <row r="391" spans="4:22">
      <c r="D391" s="38"/>
      <c r="I391" s="59"/>
      <c r="J391" s="46"/>
      <c r="M391" s="46"/>
      <c r="Q391" s="46"/>
      <c r="R391"/>
      <c r="S391" s="46"/>
      <c r="T391" s="46"/>
      <c r="U391" s="46"/>
      <c r="V391" s="46"/>
    </row>
    <row r="392" spans="4:22">
      <c r="D392" s="38"/>
      <c r="I392" s="59"/>
      <c r="J392" s="46"/>
      <c r="M392" s="46"/>
      <c r="Q392" s="46"/>
      <c r="R392"/>
      <c r="S392" s="46"/>
      <c r="T392" s="46"/>
      <c r="U392" s="46"/>
      <c r="V392" s="46"/>
    </row>
    <row r="393" spans="4:22">
      <c r="D393" s="38"/>
      <c r="I393" s="59"/>
      <c r="J393" s="46"/>
      <c r="M393" s="46"/>
      <c r="Q393" s="46"/>
      <c r="R393"/>
      <c r="S393" s="46"/>
      <c r="T393" s="46"/>
      <c r="U393" s="46"/>
      <c r="V393" s="46"/>
    </row>
    <row r="394" spans="4:22">
      <c r="D394" s="38"/>
      <c r="I394" s="59"/>
      <c r="J394" s="46"/>
      <c r="M394" s="46"/>
      <c r="Q394" s="46"/>
      <c r="R394"/>
      <c r="S394" s="46"/>
      <c r="T394" s="46"/>
      <c r="U394" s="46"/>
      <c r="V394" s="46"/>
    </row>
    <row r="395" spans="4:22">
      <c r="D395" s="38"/>
      <c r="I395" s="59"/>
      <c r="J395" s="46"/>
      <c r="M395" s="46"/>
      <c r="Q395" s="46"/>
      <c r="R395"/>
      <c r="S395" s="46"/>
      <c r="T395" s="46"/>
      <c r="U395" s="46"/>
      <c r="V395" s="46"/>
    </row>
    <row r="396" spans="4:22">
      <c r="D396" s="38"/>
      <c r="I396" s="59"/>
      <c r="J396" s="46"/>
      <c r="M396" s="46"/>
      <c r="Q396" s="46"/>
      <c r="R396"/>
      <c r="S396" s="46"/>
      <c r="T396" s="46"/>
      <c r="U396" s="46"/>
      <c r="V396" s="46"/>
    </row>
    <row r="397" spans="4:22">
      <c r="D397" s="38"/>
      <c r="I397" s="59"/>
      <c r="J397" s="46"/>
      <c r="M397" s="46"/>
      <c r="Q397" s="46"/>
      <c r="R397"/>
      <c r="S397" s="46"/>
      <c r="T397" s="46"/>
      <c r="U397" s="46"/>
      <c r="V397" s="46"/>
    </row>
    <row r="398" spans="4:22">
      <c r="D398" s="38"/>
      <c r="I398" s="59"/>
      <c r="J398" s="46"/>
      <c r="M398" s="46"/>
      <c r="Q398" s="46"/>
      <c r="R398"/>
      <c r="S398" s="46"/>
      <c r="T398" s="46"/>
      <c r="U398" s="46"/>
      <c r="V398" s="46"/>
    </row>
    <row r="399" spans="4:22">
      <c r="D399" s="38"/>
      <c r="I399" s="59"/>
      <c r="J399" s="46"/>
      <c r="M399" s="46"/>
      <c r="Q399" s="46"/>
      <c r="R399"/>
      <c r="S399" s="46"/>
      <c r="T399" s="46"/>
      <c r="U399" s="46"/>
      <c r="V399" s="46"/>
    </row>
    <row r="400" spans="4:22">
      <c r="D400" s="38"/>
      <c r="I400" s="59"/>
      <c r="J400" s="46"/>
      <c r="M400" s="46"/>
      <c r="Q400" s="46"/>
      <c r="R400"/>
      <c r="S400" s="46"/>
      <c r="T400" s="46"/>
      <c r="U400" s="46"/>
      <c r="V400" s="46"/>
    </row>
    <row r="401" spans="4:22">
      <c r="D401" s="38"/>
      <c r="I401" s="59"/>
      <c r="J401" s="46"/>
      <c r="M401" s="46"/>
      <c r="Q401" s="46"/>
      <c r="R401"/>
      <c r="S401" s="46"/>
      <c r="T401" s="46"/>
      <c r="U401" s="46"/>
      <c r="V401" s="46"/>
    </row>
    <row r="402" spans="4:22">
      <c r="D402" s="38"/>
      <c r="I402" s="59"/>
      <c r="J402" s="46"/>
      <c r="M402" s="46"/>
      <c r="Q402" s="46"/>
      <c r="R402"/>
      <c r="S402" s="46"/>
      <c r="T402" s="46"/>
      <c r="U402" s="46"/>
      <c r="V402" s="46"/>
    </row>
    <row r="403" spans="4:22">
      <c r="D403" s="38"/>
      <c r="I403" s="59"/>
      <c r="J403" s="46"/>
      <c r="M403" s="46"/>
      <c r="Q403" s="46"/>
      <c r="R403"/>
      <c r="S403" s="46"/>
      <c r="T403" s="46"/>
      <c r="U403" s="46"/>
      <c r="V403" s="46"/>
    </row>
    <row r="404" spans="4:22">
      <c r="D404" s="38"/>
      <c r="I404" s="59"/>
      <c r="J404" s="46"/>
      <c r="M404" s="46"/>
      <c r="Q404" s="46"/>
      <c r="R404"/>
      <c r="S404" s="46"/>
      <c r="T404" s="46"/>
      <c r="U404" s="46"/>
      <c r="V404" s="46"/>
    </row>
    <row r="405" spans="4:22">
      <c r="D405" s="38"/>
      <c r="I405" s="59"/>
      <c r="J405" s="46"/>
      <c r="M405" s="46"/>
      <c r="Q405" s="46"/>
      <c r="R405"/>
      <c r="S405" s="46"/>
      <c r="T405" s="46"/>
      <c r="U405" s="46"/>
      <c r="V405" s="46"/>
    </row>
    <row r="406" spans="4:22">
      <c r="D406" s="38"/>
      <c r="I406" s="59"/>
      <c r="J406" s="46"/>
      <c r="M406" s="46"/>
      <c r="Q406" s="46"/>
      <c r="R406"/>
      <c r="S406" s="46"/>
      <c r="T406" s="46"/>
      <c r="U406" s="46"/>
      <c r="V406" s="46"/>
    </row>
    <row r="407" spans="4:22">
      <c r="D407" s="38"/>
      <c r="I407" s="59"/>
      <c r="J407" s="46"/>
      <c r="M407" s="46"/>
      <c r="Q407" s="46"/>
      <c r="R407"/>
      <c r="S407" s="46"/>
      <c r="T407" s="46"/>
      <c r="U407" s="46"/>
      <c r="V407" s="46"/>
    </row>
    <row r="408" spans="4:22">
      <c r="D408" s="38"/>
      <c r="I408" s="59"/>
      <c r="J408" s="46"/>
      <c r="M408" s="46"/>
      <c r="Q408" s="46"/>
      <c r="R408"/>
      <c r="S408" s="46"/>
      <c r="T408" s="46"/>
      <c r="U408" s="46"/>
      <c r="V408" s="46"/>
    </row>
    <row r="409" spans="4:22">
      <c r="D409" s="38"/>
      <c r="I409" s="59"/>
      <c r="J409" s="46"/>
      <c r="M409" s="46"/>
      <c r="Q409" s="46"/>
      <c r="R409"/>
      <c r="S409" s="46"/>
      <c r="T409" s="46"/>
      <c r="U409" s="46"/>
      <c r="V409" s="46"/>
    </row>
    <row r="410" spans="4:22">
      <c r="D410" s="38"/>
      <c r="I410" s="59"/>
      <c r="J410" s="46"/>
      <c r="M410" s="46"/>
      <c r="Q410" s="46"/>
      <c r="R410"/>
      <c r="S410" s="46"/>
      <c r="T410" s="46"/>
      <c r="U410" s="46"/>
      <c r="V410" s="46"/>
    </row>
    <row r="411" spans="4:22">
      <c r="D411" s="38"/>
      <c r="I411" s="59"/>
      <c r="J411" s="46"/>
      <c r="M411" s="46"/>
      <c r="Q411" s="46"/>
      <c r="R411"/>
      <c r="S411" s="46"/>
      <c r="T411" s="46"/>
      <c r="U411" s="46"/>
      <c r="V411" s="46"/>
    </row>
    <row r="412" spans="4:22">
      <c r="D412" s="38"/>
      <c r="I412" s="59"/>
      <c r="J412" s="46"/>
      <c r="M412" s="46"/>
      <c r="Q412" s="46"/>
      <c r="R412"/>
      <c r="S412" s="46"/>
      <c r="T412" s="46"/>
      <c r="U412" s="46"/>
      <c r="V412" s="46"/>
    </row>
    <row r="413" spans="4:22">
      <c r="D413" s="38"/>
      <c r="I413" s="59"/>
      <c r="J413" s="46"/>
      <c r="M413" s="46"/>
      <c r="Q413" s="46"/>
      <c r="R413"/>
      <c r="S413" s="46"/>
      <c r="T413" s="46"/>
      <c r="U413" s="46"/>
      <c r="V413" s="46"/>
    </row>
    <row r="414" spans="4:22">
      <c r="D414" s="38"/>
      <c r="I414" s="59"/>
      <c r="J414" s="46"/>
      <c r="M414" s="46"/>
      <c r="Q414" s="46"/>
      <c r="R414"/>
      <c r="S414" s="46"/>
      <c r="T414" s="46"/>
      <c r="U414" s="46"/>
      <c r="V414" s="46"/>
    </row>
    <row r="415" spans="4:22">
      <c r="D415" s="38"/>
      <c r="I415" s="59"/>
      <c r="J415" s="46"/>
      <c r="M415" s="46"/>
      <c r="Q415" s="46"/>
      <c r="R415"/>
      <c r="S415" s="46"/>
      <c r="T415" s="46"/>
      <c r="U415" s="46"/>
      <c r="V415" s="46"/>
    </row>
    <row r="416" spans="4:22">
      <c r="D416" s="38"/>
      <c r="I416" s="59"/>
      <c r="J416" s="46"/>
      <c r="M416" s="46"/>
      <c r="Q416" s="46"/>
      <c r="R416"/>
      <c r="S416" s="46"/>
      <c r="T416" s="46"/>
      <c r="U416" s="46"/>
      <c r="V416" s="46"/>
    </row>
    <row r="417" spans="4:22">
      <c r="D417" s="38"/>
      <c r="I417" s="59"/>
      <c r="J417" s="46"/>
      <c r="M417" s="46"/>
      <c r="Q417" s="46"/>
      <c r="R417"/>
      <c r="S417" s="46"/>
      <c r="T417" s="46"/>
      <c r="U417" s="46"/>
      <c r="V417" s="46"/>
    </row>
    <row r="418" spans="4:22">
      <c r="D418" s="38"/>
      <c r="I418" s="59"/>
      <c r="J418" s="46"/>
      <c r="M418" s="46"/>
      <c r="Q418" s="46"/>
      <c r="R418"/>
      <c r="S418" s="46"/>
      <c r="T418" s="46"/>
      <c r="U418" s="46"/>
      <c r="V418" s="46"/>
    </row>
    <row r="419" spans="4:22">
      <c r="D419" s="38"/>
      <c r="I419" s="59"/>
      <c r="J419" s="46"/>
      <c r="M419" s="46"/>
      <c r="Q419" s="46"/>
      <c r="R419"/>
      <c r="S419" s="46"/>
      <c r="T419" s="46"/>
      <c r="U419" s="46"/>
      <c r="V419" s="46"/>
    </row>
    <row r="420" spans="4:22">
      <c r="D420" s="38"/>
      <c r="I420" s="59"/>
      <c r="J420" s="46"/>
      <c r="M420" s="46"/>
      <c r="Q420" s="46"/>
      <c r="R420"/>
      <c r="S420" s="46"/>
      <c r="T420" s="46"/>
      <c r="U420" s="46"/>
      <c r="V420" s="46"/>
    </row>
    <row r="421" spans="4:22">
      <c r="D421" s="38"/>
      <c r="I421" s="59"/>
      <c r="J421" s="46"/>
      <c r="M421" s="46"/>
      <c r="Q421" s="46"/>
      <c r="R421"/>
      <c r="S421" s="46"/>
      <c r="T421" s="46"/>
      <c r="U421" s="46"/>
      <c r="V421" s="46"/>
    </row>
    <row r="422" spans="4:22">
      <c r="D422" s="38"/>
      <c r="I422" s="59"/>
      <c r="J422" s="46"/>
      <c r="M422" s="46"/>
      <c r="Q422" s="46"/>
      <c r="R422"/>
      <c r="S422" s="46"/>
      <c r="T422" s="46"/>
      <c r="U422" s="46"/>
      <c r="V422" s="46"/>
    </row>
    <row r="423" spans="4:22">
      <c r="D423" s="38"/>
      <c r="I423" s="59"/>
      <c r="J423" s="46"/>
      <c r="M423" s="46"/>
      <c r="Q423" s="46"/>
      <c r="R423"/>
      <c r="S423" s="46"/>
      <c r="T423" s="46"/>
      <c r="U423" s="46"/>
      <c r="V423" s="46"/>
    </row>
    <row r="424" spans="4:22">
      <c r="D424" s="38"/>
      <c r="I424" s="59"/>
      <c r="J424" s="46"/>
      <c r="M424" s="46"/>
      <c r="Q424" s="46"/>
      <c r="R424"/>
      <c r="S424" s="46"/>
      <c r="T424" s="46"/>
      <c r="U424" s="46"/>
      <c r="V424" s="46"/>
    </row>
    <row r="425" spans="4:22">
      <c r="D425" s="38"/>
      <c r="I425" s="59"/>
      <c r="J425" s="46"/>
      <c r="M425" s="46"/>
      <c r="Q425" s="46"/>
      <c r="R425"/>
      <c r="S425" s="46"/>
      <c r="T425" s="46"/>
      <c r="U425" s="46"/>
      <c r="V425" s="46"/>
    </row>
    <row r="426" spans="4:22">
      <c r="D426" s="38"/>
      <c r="I426" s="59"/>
      <c r="J426" s="46"/>
      <c r="M426" s="46"/>
      <c r="Q426" s="46"/>
      <c r="R426"/>
      <c r="S426" s="46"/>
      <c r="T426" s="46"/>
      <c r="U426" s="46"/>
      <c r="V426" s="46"/>
    </row>
    <row r="427" spans="4:22">
      <c r="D427" s="38"/>
      <c r="I427" s="59"/>
      <c r="J427" s="46"/>
      <c r="M427" s="46"/>
      <c r="Q427" s="46"/>
      <c r="R427"/>
      <c r="S427" s="46"/>
      <c r="T427" s="46"/>
      <c r="U427" s="46"/>
      <c r="V427" s="46"/>
    </row>
    <row r="428" spans="4:22">
      <c r="D428" s="38"/>
      <c r="I428" s="59"/>
      <c r="J428" s="46"/>
      <c r="M428" s="46"/>
      <c r="Q428" s="46"/>
      <c r="R428"/>
      <c r="S428" s="46"/>
      <c r="T428" s="46"/>
      <c r="U428" s="46"/>
      <c r="V428" s="46"/>
    </row>
    <row r="429" spans="4:22">
      <c r="D429" s="38"/>
      <c r="I429" s="59"/>
      <c r="J429" s="46"/>
      <c r="M429" s="46"/>
      <c r="Q429" s="46"/>
      <c r="R429"/>
      <c r="S429" s="46"/>
      <c r="T429" s="46"/>
      <c r="U429" s="46"/>
      <c r="V429" s="46"/>
    </row>
    <row r="430" spans="4:22">
      <c r="D430" s="38"/>
      <c r="I430" s="59"/>
      <c r="J430" s="46"/>
      <c r="M430" s="46"/>
      <c r="Q430" s="46"/>
      <c r="R430"/>
      <c r="S430" s="46"/>
      <c r="T430" s="46"/>
      <c r="U430" s="46"/>
      <c r="V430" s="46"/>
    </row>
    <row r="431" spans="4:22">
      <c r="D431" s="38"/>
      <c r="I431" s="59"/>
      <c r="J431" s="46"/>
      <c r="M431" s="46"/>
      <c r="Q431" s="46"/>
      <c r="R431"/>
      <c r="S431" s="46"/>
      <c r="T431" s="46"/>
      <c r="U431" s="46"/>
      <c r="V431" s="46"/>
    </row>
    <row r="432" spans="4:22">
      <c r="D432" s="38"/>
      <c r="I432" s="59"/>
      <c r="J432" s="46"/>
      <c r="M432" s="46"/>
      <c r="Q432" s="46"/>
      <c r="R432"/>
      <c r="S432" s="46"/>
      <c r="T432" s="46"/>
      <c r="U432" s="46"/>
      <c r="V432" s="46"/>
    </row>
    <row r="433" spans="4:22">
      <c r="D433" s="38"/>
      <c r="I433" s="59"/>
      <c r="J433" s="46"/>
      <c r="M433" s="46"/>
      <c r="Q433" s="46"/>
      <c r="R433"/>
      <c r="S433" s="46"/>
      <c r="T433" s="46"/>
      <c r="U433" s="46"/>
      <c r="V433" s="46"/>
    </row>
    <row r="434" spans="4:22">
      <c r="D434" s="38"/>
      <c r="I434" s="59"/>
      <c r="J434" s="46"/>
      <c r="M434" s="46"/>
      <c r="Q434" s="46"/>
      <c r="R434"/>
      <c r="S434" s="46"/>
      <c r="T434" s="46"/>
      <c r="U434" s="46"/>
      <c r="V434" s="46"/>
    </row>
    <row r="435" spans="4:22">
      <c r="D435" s="38"/>
      <c r="I435" s="59"/>
      <c r="J435" s="46"/>
      <c r="M435" s="46"/>
      <c r="Q435" s="46"/>
      <c r="R435"/>
      <c r="S435" s="46"/>
      <c r="T435" s="46"/>
      <c r="U435" s="46"/>
      <c r="V435" s="46"/>
    </row>
    <row r="436" spans="4:22">
      <c r="D436" s="38"/>
      <c r="I436" s="59"/>
      <c r="J436" s="46"/>
      <c r="M436" s="46"/>
      <c r="Q436" s="46"/>
      <c r="R436"/>
      <c r="S436" s="46"/>
      <c r="T436" s="46"/>
      <c r="U436" s="46"/>
      <c r="V436" s="46"/>
    </row>
    <row r="437" spans="4:22">
      <c r="D437" s="38"/>
      <c r="I437" s="59"/>
      <c r="J437" s="46"/>
      <c r="M437" s="46"/>
      <c r="Q437" s="46"/>
      <c r="R437"/>
      <c r="S437" s="46"/>
      <c r="T437" s="46"/>
      <c r="U437" s="46"/>
      <c r="V437" s="46"/>
    </row>
    <row r="438" spans="4:22">
      <c r="D438" s="38"/>
      <c r="I438" s="59"/>
      <c r="J438" s="46"/>
      <c r="M438" s="46"/>
      <c r="Q438" s="46"/>
      <c r="R438"/>
      <c r="S438" s="46"/>
      <c r="T438" s="46"/>
      <c r="U438" s="46"/>
      <c r="V438" s="46"/>
    </row>
    <row r="439" spans="4:22">
      <c r="D439" s="38"/>
      <c r="I439" s="59"/>
      <c r="J439" s="46"/>
      <c r="M439" s="46"/>
      <c r="Q439" s="46"/>
      <c r="R439"/>
      <c r="S439" s="46"/>
      <c r="T439" s="46"/>
      <c r="U439" s="46"/>
      <c r="V439" s="46"/>
    </row>
    <row r="440" spans="4:22">
      <c r="D440" s="38"/>
      <c r="I440" s="59"/>
      <c r="J440" s="46"/>
      <c r="M440" s="46"/>
      <c r="Q440" s="46"/>
      <c r="R440"/>
      <c r="S440" s="46"/>
      <c r="T440" s="46"/>
      <c r="U440" s="46"/>
      <c r="V440" s="46"/>
    </row>
    <row r="441" spans="4:22">
      <c r="D441" s="38"/>
      <c r="I441" s="59"/>
      <c r="J441" s="46"/>
      <c r="M441" s="46"/>
      <c r="Q441" s="46"/>
      <c r="R441"/>
      <c r="S441" s="46"/>
      <c r="T441" s="46"/>
      <c r="U441" s="46"/>
      <c r="V441" s="46"/>
    </row>
    <row r="442" spans="4:22">
      <c r="D442" s="38"/>
      <c r="I442" s="59"/>
      <c r="J442" s="46"/>
      <c r="M442" s="46"/>
      <c r="Q442" s="46"/>
      <c r="R442"/>
      <c r="S442" s="46"/>
      <c r="T442" s="46"/>
      <c r="U442" s="46"/>
      <c r="V442" s="46"/>
    </row>
    <row r="443" spans="4:22">
      <c r="D443" s="38"/>
      <c r="I443" s="59"/>
      <c r="J443" s="46"/>
      <c r="M443" s="46"/>
      <c r="Q443" s="46"/>
      <c r="R443"/>
      <c r="S443" s="46"/>
      <c r="T443" s="46"/>
      <c r="U443" s="46"/>
      <c r="V443" s="46"/>
    </row>
    <row r="444" spans="4:22">
      <c r="D444" s="38"/>
      <c r="I444" s="59"/>
      <c r="J444" s="46"/>
      <c r="M444" s="46"/>
      <c r="Q444" s="46"/>
      <c r="R444"/>
      <c r="S444" s="46"/>
      <c r="T444" s="46"/>
      <c r="U444" s="46"/>
      <c r="V444" s="46"/>
    </row>
    <row r="445" spans="4:22">
      <c r="D445" s="38"/>
      <c r="I445" s="59"/>
      <c r="J445" s="46"/>
      <c r="M445" s="46"/>
      <c r="Q445" s="46"/>
      <c r="R445"/>
      <c r="S445" s="46"/>
      <c r="T445" s="46"/>
      <c r="U445" s="46"/>
      <c r="V445" s="46"/>
    </row>
    <row r="446" spans="4:22">
      <c r="D446" s="38"/>
      <c r="I446" s="59"/>
      <c r="J446" s="46"/>
      <c r="M446" s="46"/>
      <c r="Q446" s="46"/>
      <c r="R446"/>
      <c r="S446" s="46"/>
      <c r="T446" s="46"/>
      <c r="U446" s="46"/>
      <c r="V446" s="46"/>
    </row>
    <row r="447" spans="4:22">
      <c r="D447" s="38"/>
      <c r="I447" s="59"/>
      <c r="J447" s="46"/>
      <c r="M447" s="46"/>
      <c r="Q447" s="46"/>
      <c r="R447"/>
      <c r="S447" s="46"/>
      <c r="T447" s="46"/>
      <c r="U447" s="46"/>
      <c r="V447" s="46"/>
    </row>
    <row r="448" spans="4:22">
      <c r="D448" s="38"/>
      <c r="I448" s="59"/>
      <c r="J448" s="46"/>
      <c r="M448" s="46"/>
      <c r="Q448" s="46"/>
      <c r="R448"/>
      <c r="S448" s="46"/>
      <c r="T448" s="46"/>
      <c r="U448" s="46"/>
      <c r="V448" s="46"/>
    </row>
    <row r="449" spans="4:22">
      <c r="D449" s="38"/>
      <c r="I449" s="59"/>
      <c r="J449" s="46"/>
      <c r="M449" s="46"/>
      <c r="Q449" s="46"/>
      <c r="R449"/>
      <c r="S449" s="46"/>
      <c r="T449" s="46"/>
      <c r="U449" s="46"/>
      <c r="V449" s="46"/>
    </row>
    <row r="450" spans="4:22">
      <c r="D450" s="38"/>
      <c r="I450" s="59"/>
      <c r="J450" s="46"/>
      <c r="M450" s="46"/>
      <c r="Q450" s="46"/>
      <c r="R450"/>
      <c r="S450" s="46"/>
      <c r="T450" s="46"/>
      <c r="U450" s="46"/>
      <c r="V450" s="46"/>
    </row>
    <row r="451" spans="4:22">
      <c r="D451" s="38"/>
      <c r="I451" s="59"/>
      <c r="J451" s="46"/>
      <c r="M451" s="46"/>
      <c r="Q451" s="46"/>
      <c r="R451"/>
      <c r="S451" s="46"/>
      <c r="T451" s="46"/>
      <c r="U451" s="46"/>
      <c r="V451" s="46"/>
    </row>
    <row r="452" spans="4:22">
      <c r="D452" s="38"/>
      <c r="I452" s="59"/>
      <c r="J452" s="46"/>
      <c r="M452" s="46"/>
      <c r="Q452" s="46"/>
      <c r="R452"/>
      <c r="S452" s="46"/>
      <c r="T452" s="46"/>
      <c r="U452" s="46"/>
      <c r="V452" s="46"/>
    </row>
    <row r="453" spans="4:22">
      <c r="D453" s="38"/>
      <c r="I453" s="59"/>
      <c r="J453" s="46"/>
      <c r="M453" s="46"/>
      <c r="Q453" s="46"/>
      <c r="R453"/>
      <c r="S453" s="46"/>
      <c r="T453" s="46"/>
      <c r="U453" s="46"/>
      <c r="V453" s="46"/>
    </row>
    <row r="454" spans="4:22">
      <c r="D454" s="38"/>
      <c r="I454" s="59"/>
      <c r="J454" s="46"/>
      <c r="M454" s="46"/>
      <c r="Q454" s="46"/>
      <c r="R454"/>
      <c r="S454" s="46"/>
      <c r="T454" s="46"/>
      <c r="U454" s="46"/>
      <c r="V454" s="46"/>
    </row>
    <row r="455" spans="4:22">
      <c r="D455" s="38"/>
      <c r="I455" s="59"/>
      <c r="J455" s="46"/>
      <c r="M455" s="46"/>
      <c r="Q455" s="46"/>
      <c r="R455"/>
      <c r="S455" s="46"/>
      <c r="T455" s="46"/>
      <c r="U455" s="46"/>
      <c r="V455" s="46"/>
    </row>
    <row r="456" spans="4:22">
      <c r="D456" s="38"/>
      <c r="I456" s="59"/>
      <c r="J456" s="46"/>
      <c r="M456" s="46"/>
      <c r="Q456" s="46"/>
      <c r="R456"/>
      <c r="S456" s="46"/>
      <c r="T456" s="46"/>
      <c r="U456" s="46"/>
      <c r="V456" s="46"/>
    </row>
    <row r="457" spans="4:22">
      <c r="D457" s="38"/>
      <c r="I457" s="59"/>
      <c r="J457" s="46"/>
      <c r="M457" s="46"/>
      <c r="Q457" s="46"/>
      <c r="R457"/>
      <c r="S457" s="46"/>
      <c r="T457" s="46"/>
      <c r="U457" s="46"/>
      <c r="V457" s="46"/>
    </row>
    <row r="458" spans="4:22">
      <c r="D458" s="38"/>
      <c r="I458" s="59"/>
      <c r="J458" s="46"/>
      <c r="M458" s="46"/>
      <c r="Q458" s="46"/>
      <c r="R458"/>
      <c r="S458" s="46"/>
      <c r="T458" s="46"/>
      <c r="U458" s="46"/>
      <c r="V458" s="46"/>
    </row>
    <row r="459" spans="4:22">
      <c r="D459" s="38"/>
      <c r="I459" s="59"/>
      <c r="J459" s="46"/>
      <c r="M459" s="46"/>
      <c r="Q459" s="46"/>
      <c r="R459"/>
      <c r="S459" s="46"/>
      <c r="T459" s="46"/>
      <c r="U459" s="46"/>
      <c r="V459" s="46"/>
    </row>
    <row r="460" spans="4:22">
      <c r="D460" s="38"/>
      <c r="I460" s="59"/>
      <c r="J460" s="46"/>
      <c r="M460" s="46"/>
      <c r="Q460" s="46"/>
      <c r="R460"/>
      <c r="S460" s="46"/>
      <c r="T460" s="46"/>
      <c r="U460" s="46"/>
      <c r="V460" s="46"/>
    </row>
    <row r="461" spans="4:22">
      <c r="D461" s="38"/>
      <c r="I461" s="59"/>
      <c r="J461" s="46"/>
      <c r="M461" s="46"/>
      <c r="Q461" s="46"/>
      <c r="R461"/>
      <c r="S461" s="46"/>
      <c r="T461" s="46"/>
      <c r="U461" s="46"/>
      <c r="V461" s="46"/>
    </row>
    <row r="462" spans="4:22">
      <c r="D462" s="38"/>
      <c r="I462" s="59"/>
      <c r="J462" s="46"/>
      <c r="M462" s="46"/>
      <c r="Q462" s="46"/>
      <c r="R462"/>
      <c r="S462" s="46"/>
      <c r="T462" s="46"/>
      <c r="U462" s="46"/>
      <c r="V462" s="46"/>
    </row>
    <row r="463" spans="4:22">
      <c r="D463" s="38"/>
      <c r="I463" s="59"/>
      <c r="J463" s="46"/>
      <c r="M463" s="46"/>
      <c r="Q463" s="46"/>
      <c r="R463"/>
      <c r="S463" s="46"/>
      <c r="T463" s="46"/>
      <c r="U463" s="46"/>
      <c r="V463" s="46"/>
    </row>
    <row r="464" spans="4:22">
      <c r="D464" s="38"/>
      <c r="I464" s="59"/>
      <c r="J464" s="46"/>
      <c r="M464" s="46"/>
      <c r="Q464" s="46"/>
      <c r="R464"/>
      <c r="S464" s="46"/>
      <c r="T464" s="46"/>
      <c r="U464" s="46"/>
      <c r="V464" s="46"/>
    </row>
    <row r="465" spans="4:22">
      <c r="D465" s="38"/>
      <c r="I465" s="59"/>
      <c r="J465" s="46"/>
      <c r="M465" s="46"/>
      <c r="Q465" s="46"/>
      <c r="R465"/>
      <c r="S465" s="46"/>
      <c r="T465" s="46"/>
      <c r="U465" s="46"/>
      <c r="V465" s="46"/>
    </row>
    <row r="466" spans="4:22">
      <c r="D466" s="38"/>
      <c r="I466" s="59"/>
      <c r="J466" s="46"/>
      <c r="M466" s="46"/>
      <c r="Q466" s="46"/>
      <c r="R466"/>
      <c r="S466" s="46"/>
      <c r="T466" s="46"/>
      <c r="U466" s="46"/>
      <c r="V466" s="46"/>
    </row>
    <row r="467" spans="4:22">
      <c r="D467" s="38"/>
      <c r="I467" s="59"/>
      <c r="J467" s="46"/>
      <c r="M467" s="46"/>
      <c r="Q467" s="46"/>
      <c r="R467"/>
      <c r="S467" s="46"/>
      <c r="T467" s="46"/>
      <c r="U467" s="46"/>
      <c r="V467" s="46"/>
    </row>
    <row r="468" spans="4:22">
      <c r="D468" s="38"/>
      <c r="I468" s="59"/>
      <c r="J468" s="46"/>
      <c r="M468" s="46"/>
      <c r="Q468" s="46"/>
      <c r="R468"/>
      <c r="S468" s="46"/>
      <c r="T468" s="46"/>
      <c r="U468" s="46"/>
      <c r="V468" s="46"/>
    </row>
    <row r="469" spans="4:22">
      <c r="D469" s="38"/>
      <c r="I469" s="59"/>
      <c r="J469" s="46"/>
      <c r="M469" s="46"/>
      <c r="Q469" s="46"/>
      <c r="R469"/>
      <c r="S469" s="46"/>
      <c r="T469" s="46"/>
      <c r="U469" s="46"/>
      <c r="V469" s="46"/>
    </row>
    <row r="470" spans="4:22">
      <c r="D470" s="38"/>
      <c r="I470" s="59"/>
      <c r="J470" s="46"/>
      <c r="M470" s="46"/>
      <c r="Q470" s="46"/>
      <c r="R470"/>
      <c r="S470" s="46"/>
      <c r="T470" s="46"/>
      <c r="U470" s="46"/>
      <c r="V470" s="46"/>
    </row>
    <row r="471" spans="4:22">
      <c r="D471" s="38"/>
      <c r="I471" s="59"/>
      <c r="J471" s="46"/>
      <c r="M471" s="46"/>
      <c r="Q471" s="46"/>
      <c r="R471"/>
      <c r="S471" s="46"/>
      <c r="T471" s="46"/>
      <c r="U471" s="46"/>
      <c r="V471" s="46"/>
    </row>
    <row r="472" spans="4:22">
      <c r="D472" s="38"/>
      <c r="I472" s="59"/>
      <c r="J472" s="46"/>
      <c r="M472" s="46"/>
      <c r="Q472" s="46"/>
      <c r="R472"/>
      <c r="S472" s="46"/>
      <c r="T472" s="46"/>
      <c r="U472" s="46"/>
      <c r="V472" s="46"/>
    </row>
    <row r="473" spans="4:22">
      <c r="D473" s="38"/>
      <c r="I473" s="59"/>
      <c r="J473" s="46"/>
      <c r="M473" s="46"/>
      <c r="Q473" s="46"/>
      <c r="R473"/>
      <c r="S473" s="46"/>
      <c r="T473" s="46"/>
      <c r="U473" s="46"/>
      <c r="V473" s="46"/>
    </row>
    <row r="474" spans="4:22">
      <c r="D474" s="38"/>
      <c r="I474" s="59"/>
      <c r="J474" s="46"/>
      <c r="M474" s="46"/>
      <c r="Q474" s="46"/>
      <c r="R474"/>
      <c r="S474" s="46"/>
      <c r="T474" s="46"/>
      <c r="U474" s="46"/>
      <c r="V474" s="46"/>
    </row>
    <row r="475" spans="4:22">
      <c r="D475" s="38"/>
      <c r="I475" s="59"/>
      <c r="J475" s="46"/>
      <c r="M475" s="46"/>
      <c r="Q475" s="46"/>
      <c r="R475"/>
      <c r="S475" s="46"/>
      <c r="T475" s="46"/>
      <c r="U475" s="46"/>
      <c r="V475" s="46"/>
    </row>
    <row r="476" spans="4:22">
      <c r="D476" s="38"/>
      <c r="I476" s="59"/>
      <c r="J476" s="46"/>
      <c r="M476" s="46"/>
      <c r="Q476" s="46"/>
      <c r="R476"/>
      <c r="S476" s="46"/>
      <c r="T476" s="46"/>
      <c r="U476" s="46"/>
      <c r="V476" s="46"/>
    </row>
    <row r="477" spans="4:22">
      <c r="D477" s="38"/>
      <c r="I477" s="59"/>
      <c r="J477" s="46"/>
      <c r="M477" s="46"/>
      <c r="Q477" s="46"/>
      <c r="R477"/>
      <c r="S477" s="46"/>
      <c r="T477" s="46"/>
      <c r="U477" s="46"/>
      <c r="V477" s="46"/>
    </row>
    <row r="478" spans="4:22">
      <c r="D478" s="38"/>
      <c r="I478" s="59"/>
      <c r="J478" s="46"/>
      <c r="M478" s="46"/>
      <c r="Q478" s="46"/>
      <c r="R478"/>
      <c r="S478" s="46"/>
      <c r="T478" s="46"/>
      <c r="U478" s="46"/>
      <c r="V478" s="46"/>
    </row>
    <row r="479" spans="4:22">
      <c r="D479" s="38"/>
      <c r="I479" s="59"/>
      <c r="J479" s="46"/>
      <c r="M479" s="46"/>
      <c r="Q479" s="46"/>
      <c r="R479"/>
      <c r="S479" s="46"/>
      <c r="T479" s="46"/>
      <c r="U479" s="46"/>
      <c r="V479" s="46"/>
    </row>
    <row r="480" spans="4:22">
      <c r="D480" s="38"/>
      <c r="I480" s="59"/>
      <c r="J480" s="46"/>
      <c r="M480" s="46"/>
      <c r="Q480" s="46"/>
      <c r="R480"/>
      <c r="S480" s="46"/>
      <c r="T480" s="46"/>
      <c r="U480" s="46"/>
      <c r="V480" s="46"/>
    </row>
    <row r="481" spans="4:22">
      <c r="D481" s="38"/>
      <c r="I481" s="59"/>
      <c r="J481" s="46"/>
      <c r="M481" s="46"/>
      <c r="Q481" s="46"/>
      <c r="R481"/>
      <c r="S481" s="46"/>
      <c r="T481" s="46"/>
      <c r="U481" s="46"/>
      <c r="V481" s="46"/>
    </row>
    <row r="482" spans="4:22">
      <c r="D482" s="38"/>
      <c r="I482" s="59"/>
      <c r="J482" s="46"/>
      <c r="M482" s="46"/>
      <c r="Q482" s="46"/>
      <c r="R482"/>
      <c r="S482" s="46"/>
      <c r="T482" s="46"/>
      <c r="U482" s="46"/>
      <c r="V482" s="46"/>
    </row>
    <row r="483" spans="4:22">
      <c r="D483" s="38"/>
      <c r="I483" s="59"/>
      <c r="J483" s="46"/>
      <c r="M483" s="46"/>
      <c r="Q483" s="46"/>
      <c r="R483"/>
      <c r="S483" s="46"/>
      <c r="T483" s="46"/>
      <c r="U483" s="46"/>
      <c r="V483" s="46"/>
    </row>
    <row r="484" spans="4:22">
      <c r="D484" s="38"/>
      <c r="I484" s="59"/>
      <c r="J484" s="46"/>
      <c r="M484" s="46"/>
      <c r="Q484" s="46"/>
      <c r="R484"/>
      <c r="S484" s="46"/>
      <c r="T484" s="46"/>
      <c r="U484" s="46"/>
      <c r="V484" s="46"/>
    </row>
    <row r="485" spans="4:22">
      <c r="D485" s="38"/>
      <c r="I485" s="59"/>
      <c r="J485" s="46"/>
      <c r="M485" s="46"/>
      <c r="Q485" s="46"/>
      <c r="R485"/>
      <c r="S485" s="46"/>
      <c r="T485" s="46"/>
      <c r="U485" s="46"/>
      <c r="V485" s="46"/>
    </row>
    <row r="486" spans="4:22">
      <c r="D486" s="38"/>
      <c r="I486" s="59"/>
      <c r="J486" s="46"/>
      <c r="M486" s="46"/>
      <c r="Q486" s="46"/>
      <c r="R486"/>
      <c r="S486" s="46"/>
      <c r="T486" s="46"/>
      <c r="U486" s="46"/>
      <c r="V486" s="46"/>
    </row>
    <row r="487" spans="4:22">
      <c r="D487" s="38"/>
      <c r="I487" s="59"/>
      <c r="J487" s="46"/>
      <c r="M487" s="46"/>
      <c r="Q487" s="46"/>
      <c r="R487"/>
      <c r="S487" s="46"/>
      <c r="T487" s="46"/>
      <c r="U487" s="46"/>
      <c r="V487" s="46"/>
    </row>
    <row r="488" spans="4:22">
      <c r="D488" s="38"/>
      <c r="I488" s="59"/>
      <c r="J488" s="46"/>
      <c r="M488" s="46"/>
      <c r="Q488" s="46"/>
      <c r="R488" s="60"/>
      <c r="S488" s="46"/>
      <c r="T488" s="46"/>
      <c r="U488" s="46"/>
      <c r="V488" s="46"/>
    </row>
    <row r="489" spans="4:22">
      <c r="D489" s="38"/>
      <c r="I489" s="59"/>
      <c r="J489" s="46"/>
      <c r="M489" s="46"/>
      <c r="Q489" s="46"/>
      <c r="R489"/>
      <c r="S489" s="46"/>
      <c r="T489" s="46"/>
      <c r="U489" s="46"/>
      <c r="V489" s="46"/>
    </row>
    <row r="490" spans="4:22">
      <c r="D490" s="38"/>
      <c r="I490" s="59"/>
      <c r="J490" s="46"/>
      <c r="M490" s="46"/>
      <c r="Q490" s="46"/>
      <c r="R490"/>
      <c r="S490" s="46"/>
      <c r="T490" s="46"/>
      <c r="U490" s="46"/>
      <c r="V490" s="46"/>
    </row>
    <row r="491" spans="4:22">
      <c r="D491" s="38"/>
      <c r="I491" s="59"/>
      <c r="J491" s="46"/>
      <c r="M491" s="46"/>
      <c r="Q491" s="46"/>
      <c r="R491"/>
      <c r="S491" s="46"/>
      <c r="T491" s="46"/>
      <c r="U491" s="46"/>
      <c r="V491" s="46"/>
    </row>
    <row r="492" spans="4:22">
      <c r="D492" s="38"/>
      <c r="I492" s="59"/>
      <c r="J492" s="46"/>
      <c r="M492" s="46"/>
      <c r="Q492" s="46"/>
      <c r="R492"/>
      <c r="S492" s="46"/>
      <c r="T492" s="46"/>
      <c r="U492" s="46"/>
      <c r="V492" s="46"/>
    </row>
    <row r="493" spans="4:22">
      <c r="D493" s="38"/>
      <c r="I493" s="59"/>
      <c r="J493" s="46"/>
      <c r="M493" s="46"/>
      <c r="Q493" s="46"/>
      <c r="R493"/>
      <c r="S493" s="46"/>
      <c r="T493" s="46"/>
      <c r="U493" s="46"/>
      <c r="V493" s="46"/>
    </row>
    <row r="494" spans="4:22">
      <c r="D494" s="38"/>
      <c r="I494" s="59"/>
      <c r="J494" s="46"/>
      <c r="M494" s="46"/>
      <c r="Q494" s="46"/>
      <c r="R494"/>
      <c r="S494" s="46"/>
      <c r="T494" s="46"/>
      <c r="U494" s="46"/>
      <c r="V494" s="46"/>
    </row>
    <row r="495" spans="4:22">
      <c r="D495" s="38"/>
      <c r="I495" s="59"/>
      <c r="J495" s="46"/>
      <c r="M495" s="46"/>
      <c r="Q495" s="46"/>
      <c r="R495"/>
      <c r="S495" s="46"/>
      <c r="T495" s="46"/>
      <c r="U495" s="46"/>
      <c r="V495" s="46"/>
    </row>
    <row r="496" spans="4:22">
      <c r="D496" s="38"/>
      <c r="I496" s="59"/>
      <c r="J496" s="46"/>
      <c r="M496" s="46"/>
      <c r="Q496" s="46"/>
      <c r="R496"/>
      <c r="S496" s="46"/>
      <c r="T496" s="46"/>
      <c r="U496" s="46"/>
      <c r="V496" s="46"/>
    </row>
    <row r="497" spans="4:22">
      <c r="D497" s="38"/>
      <c r="I497" s="59"/>
      <c r="J497" s="46"/>
      <c r="M497" s="46"/>
      <c r="Q497" s="46"/>
      <c r="R497"/>
      <c r="S497" s="46"/>
      <c r="T497" s="46"/>
      <c r="U497" s="46"/>
      <c r="V497" s="46"/>
    </row>
    <row r="498" spans="4:22">
      <c r="D498" s="38"/>
      <c r="I498" s="59"/>
      <c r="J498" s="46"/>
      <c r="M498" s="46"/>
      <c r="Q498" s="46"/>
      <c r="R498"/>
      <c r="S498" s="46"/>
      <c r="T498" s="46"/>
      <c r="U498" s="46"/>
      <c r="V498" s="46"/>
    </row>
    <row r="499" spans="4:22">
      <c r="D499" s="38"/>
      <c r="I499" s="59"/>
      <c r="J499" s="46"/>
      <c r="M499" s="46"/>
      <c r="Q499" s="46"/>
      <c r="R499"/>
      <c r="S499" s="46"/>
      <c r="T499" s="46"/>
      <c r="U499" s="46"/>
      <c r="V499" s="46"/>
    </row>
    <row r="500" spans="4:22">
      <c r="D500" s="38"/>
      <c r="I500" s="59"/>
      <c r="J500" s="46"/>
      <c r="M500" s="46"/>
      <c r="Q500" s="46"/>
      <c r="R500"/>
      <c r="S500" s="46"/>
      <c r="T500" s="46"/>
      <c r="U500" s="46"/>
      <c r="V500" s="46"/>
    </row>
    <row r="501" spans="4:22">
      <c r="D501" s="38"/>
      <c r="I501" s="59"/>
      <c r="J501" s="46"/>
      <c r="M501" s="46"/>
      <c r="Q501" s="46"/>
      <c r="R501"/>
      <c r="S501" s="46"/>
      <c r="T501" s="46"/>
      <c r="U501" s="46"/>
      <c r="V501" s="46"/>
    </row>
    <row r="502" spans="4:22">
      <c r="D502" s="38"/>
      <c r="I502" s="59"/>
      <c r="J502" s="46"/>
      <c r="M502" s="46"/>
      <c r="Q502" s="46"/>
      <c r="R502"/>
      <c r="S502" s="46"/>
      <c r="T502" s="46"/>
      <c r="U502" s="46"/>
      <c r="V502" s="46"/>
    </row>
    <row r="503" spans="4:22">
      <c r="D503" s="38"/>
      <c r="I503" s="59"/>
      <c r="J503" s="46"/>
      <c r="M503" s="46"/>
      <c r="Q503" s="46"/>
      <c r="R503"/>
      <c r="S503" s="46"/>
      <c r="T503" s="46"/>
      <c r="U503" s="46"/>
      <c r="V503" s="46"/>
    </row>
    <row r="504" spans="4:22">
      <c r="D504" s="38"/>
      <c r="I504" s="59"/>
      <c r="J504" s="46"/>
      <c r="M504" s="46"/>
      <c r="Q504" s="46"/>
      <c r="R504"/>
      <c r="S504" s="46"/>
      <c r="T504" s="46"/>
      <c r="U504" s="46"/>
      <c r="V504" s="46"/>
    </row>
    <row r="505" spans="4:22">
      <c r="D505" s="38"/>
      <c r="I505" s="59"/>
      <c r="J505" s="46"/>
      <c r="M505" s="46"/>
      <c r="Q505" s="46"/>
      <c r="R505"/>
      <c r="S505" s="46"/>
      <c r="T505" s="46"/>
      <c r="U505" s="46"/>
      <c r="V505" s="46"/>
    </row>
    <row r="506" spans="4:22">
      <c r="D506" s="38"/>
      <c r="I506" s="59"/>
      <c r="J506" s="46"/>
      <c r="M506" s="46"/>
      <c r="Q506" s="46"/>
      <c r="R506"/>
      <c r="S506" s="46"/>
      <c r="T506" s="46"/>
      <c r="U506" s="46"/>
      <c r="V506" s="46"/>
    </row>
    <row r="507" spans="4:22">
      <c r="D507" s="38"/>
      <c r="I507" s="59"/>
      <c r="J507" s="46"/>
      <c r="M507" s="46"/>
      <c r="Q507" s="46"/>
      <c r="R507"/>
      <c r="S507" s="46"/>
      <c r="T507" s="46"/>
      <c r="U507" s="46"/>
      <c r="V507" s="46"/>
    </row>
    <row r="508" spans="4:22">
      <c r="D508" s="38"/>
      <c r="I508" s="59"/>
      <c r="J508" s="46"/>
      <c r="M508" s="46"/>
      <c r="Q508" s="46"/>
      <c r="R508"/>
      <c r="S508" s="46"/>
      <c r="T508" s="46"/>
      <c r="U508" s="46"/>
      <c r="V508" s="46"/>
    </row>
    <row r="509" spans="4:22">
      <c r="D509" s="38"/>
      <c r="I509" s="59"/>
      <c r="J509" s="46"/>
      <c r="M509" s="46"/>
      <c r="Q509" s="46"/>
      <c r="R509"/>
      <c r="S509" s="46"/>
      <c r="T509" s="46"/>
      <c r="U509" s="46"/>
      <c r="V509" s="46"/>
    </row>
    <row r="510" spans="4:22">
      <c r="D510" s="38"/>
      <c r="I510" s="59"/>
      <c r="J510" s="46"/>
      <c r="M510" s="46"/>
      <c r="Q510" s="46"/>
      <c r="R510"/>
      <c r="S510" s="46"/>
      <c r="T510" s="46"/>
      <c r="U510" s="46"/>
      <c r="V510" s="46"/>
    </row>
    <row r="511" spans="4:22">
      <c r="D511" s="38"/>
      <c r="I511" s="59"/>
      <c r="J511" s="46"/>
      <c r="M511" s="46"/>
      <c r="Q511" s="46"/>
      <c r="R511"/>
      <c r="S511" s="46"/>
      <c r="T511" s="46"/>
      <c r="U511" s="46"/>
      <c r="V511" s="46"/>
    </row>
    <row r="512" spans="4:22">
      <c r="D512" s="38"/>
      <c r="I512" s="59"/>
      <c r="J512" s="46"/>
      <c r="M512" s="46"/>
      <c r="Q512" s="46"/>
      <c r="R512"/>
      <c r="S512" s="46"/>
      <c r="T512" s="46"/>
      <c r="U512" s="46"/>
      <c r="V512" s="46"/>
    </row>
    <row r="513" spans="4:22">
      <c r="D513" s="38"/>
      <c r="I513" s="59"/>
      <c r="J513" s="46"/>
      <c r="M513" s="46"/>
      <c r="Q513" s="46"/>
      <c r="R513"/>
      <c r="S513" s="46"/>
      <c r="T513" s="46"/>
      <c r="U513" s="46"/>
      <c r="V513" s="46"/>
    </row>
    <row r="514" spans="4:22">
      <c r="D514" s="38"/>
      <c r="I514" s="59"/>
      <c r="J514" s="46"/>
      <c r="M514" s="46"/>
      <c r="Q514" s="46"/>
      <c r="R514"/>
      <c r="S514" s="46"/>
      <c r="T514" s="46"/>
      <c r="U514" s="46"/>
      <c r="V514" s="46"/>
    </row>
    <row r="515" spans="4:22">
      <c r="D515" s="38"/>
      <c r="I515" s="59"/>
      <c r="J515" s="46"/>
      <c r="M515" s="46"/>
      <c r="Q515" s="46"/>
      <c r="R515"/>
      <c r="S515" s="46"/>
      <c r="T515" s="46"/>
      <c r="U515" s="46"/>
      <c r="V515" s="46"/>
    </row>
    <row r="516" spans="4:22">
      <c r="D516" s="38"/>
      <c r="I516" s="59"/>
      <c r="J516" s="46"/>
      <c r="M516" s="46"/>
      <c r="Q516" s="46"/>
      <c r="R516"/>
      <c r="S516" s="46"/>
      <c r="T516" s="46"/>
      <c r="U516" s="46"/>
      <c r="V516" s="46"/>
    </row>
    <row r="517" spans="4:22">
      <c r="D517" s="38"/>
      <c r="I517" s="59"/>
      <c r="J517" s="46"/>
      <c r="M517" s="46"/>
      <c r="Q517" s="46"/>
      <c r="R517"/>
      <c r="S517" s="46"/>
      <c r="T517" s="46"/>
      <c r="U517" s="46"/>
      <c r="V517" s="46"/>
    </row>
    <row r="518" spans="4:22">
      <c r="D518" s="38"/>
      <c r="I518" s="59"/>
      <c r="J518" s="46"/>
      <c r="M518" s="46"/>
      <c r="Q518" s="46"/>
      <c r="R518"/>
      <c r="S518" s="46"/>
      <c r="T518" s="46"/>
      <c r="U518" s="46"/>
      <c r="V518" s="46"/>
    </row>
    <row r="519" spans="4:22">
      <c r="D519" s="38"/>
      <c r="I519" s="59"/>
      <c r="J519" s="46"/>
      <c r="M519" s="46"/>
      <c r="Q519" s="46"/>
      <c r="R519"/>
      <c r="S519" s="46"/>
      <c r="T519" s="46"/>
      <c r="U519" s="46"/>
      <c r="V519" s="46"/>
    </row>
    <row r="520" spans="4:22">
      <c r="D520" s="38"/>
      <c r="I520" s="59"/>
      <c r="J520" s="46"/>
      <c r="M520" s="46"/>
      <c r="Q520" s="46"/>
      <c r="R520"/>
      <c r="S520" s="46"/>
      <c r="T520" s="46"/>
      <c r="U520" s="46"/>
      <c r="V520" s="46"/>
    </row>
    <row r="521" spans="4:22">
      <c r="D521" s="38"/>
      <c r="I521" s="59"/>
      <c r="J521" s="46"/>
      <c r="M521" s="46"/>
      <c r="Q521" s="46"/>
      <c r="R521"/>
      <c r="S521" s="46"/>
      <c r="T521" s="46"/>
      <c r="U521" s="46"/>
      <c r="V521" s="46"/>
    </row>
    <row r="522" spans="4:22">
      <c r="D522" s="38"/>
      <c r="I522" s="59"/>
      <c r="J522" s="46"/>
      <c r="M522" s="46"/>
      <c r="Q522" s="46"/>
      <c r="R522"/>
      <c r="S522" s="46"/>
      <c r="T522" s="46"/>
      <c r="U522" s="46"/>
      <c r="V522" s="46"/>
    </row>
    <row r="523" spans="4:22">
      <c r="D523" s="38"/>
      <c r="I523" s="59"/>
      <c r="J523" s="46"/>
      <c r="M523" s="46"/>
      <c r="Q523" s="46"/>
      <c r="R523"/>
      <c r="S523" s="46"/>
      <c r="T523" s="46"/>
      <c r="U523" s="46"/>
      <c r="V523" s="46"/>
    </row>
    <row r="524" spans="4:22">
      <c r="D524" s="38"/>
      <c r="I524" s="59"/>
      <c r="J524" s="46"/>
      <c r="M524" s="46"/>
      <c r="Q524" s="46"/>
      <c r="R524"/>
      <c r="S524" s="46"/>
      <c r="T524" s="46"/>
      <c r="U524" s="46"/>
      <c r="V524" s="46"/>
    </row>
    <row r="525" spans="4:22">
      <c r="D525" s="38"/>
      <c r="I525" s="59"/>
      <c r="J525" s="46"/>
      <c r="M525" s="46"/>
      <c r="Q525" s="46"/>
      <c r="R525"/>
      <c r="S525" s="46"/>
      <c r="T525" s="46"/>
      <c r="U525" s="46"/>
      <c r="V525" s="46"/>
    </row>
    <row r="526" spans="4:22">
      <c r="D526" s="38"/>
      <c r="I526" s="59"/>
      <c r="J526" s="46"/>
      <c r="M526" s="46"/>
      <c r="Q526" s="46"/>
      <c r="R526"/>
      <c r="S526" s="46"/>
      <c r="T526" s="46"/>
      <c r="U526" s="46"/>
      <c r="V526" s="46"/>
    </row>
    <row r="527" spans="4:22">
      <c r="D527" s="38"/>
      <c r="I527" s="59"/>
      <c r="J527" s="46"/>
      <c r="M527" s="46"/>
      <c r="Q527" s="46"/>
      <c r="R527"/>
      <c r="S527" s="46"/>
      <c r="T527" s="46"/>
      <c r="U527" s="46"/>
      <c r="V527" s="46"/>
    </row>
    <row r="528" spans="4:22">
      <c r="D528" s="38"/>
      <c r="I528" s="59"/>
      <c r="J528" s="46"/>
      <c r="M528" s="46"/>
      <c r="Q528" s="46"/>
      <c r="R528"/>
      <c r="S528" s="46"/>
      <c r="T528" s="46"/>
      <c r="U528" s="46"/>
      <c r="V528" s="46"/>
    </row>
    <row r="529" spans="4:22">
      <c r="D529" s="38"/>
      <c r="I529" s="59"/>
      <c r="J529" s="46"/>
      <c r="M529" s="46"/>
      <c r="Q529" s="46"/>
      <c r="R529"/>
      <c r="S529" s="46"/>
      <c r="T529" s="46"/>
      <c r="U529" s="46"/>
      <c r="V529" s="46"/>
    </row>
    <row r="530" spans="4:22">
      <c r="D530" s="38"/>
      <c r="I530" s="59"/>
      <c r="J530" s="46"/>
      <c r="M530" s="46"/>
      <c r="Q530" s="46"/>
      <c r="R530"/>
      <c r="S530" s="46"/>
      <c r="T530" s="46"/>
      <c r="U530" s="46"/>
      <c r="V530" s="46"/>
    </row>
    <row r="531" spans="4:22">
      <c r="D531" s="38"/>
      <c r="I531" s="59"/>
      <c r="J531" s="46"/>
      <c r="M531" s="46"/>
      <c r="Q531" s="46"/>
      <c r="R531"/>
      <c r="S531" s="46"/>
      <c r="T531" s="46"/>
      <c r="U531" s="46"/>
      <c r="V531" s="46"/>
    </row>
    <row r="532" spans="4:22">
      <c r="D532" s="38"/>
      <c r="I532" s="59"/>
      <c r="J532" s="46"/>
      <c r="M532" s="46"/>
      <c r="Q532" s="46"/>
      <c r="R532"/>
      <c r="S532" s="46"/>
      <c r="T532" s="46"/>
      <c r="U532" s="46"/>
      <c r="V532" s="46"/>
    </row>
    <row r="533" spans="4:22">
      <c r="D533" s="38"/>
      <c r="I533" s="59"/>
      <c r="J533" s="46"/>
      <c r="M533" s="46"/>
      <c r="Q533" s="46"/>
      <c r="R533"/>
      <c r="S533" s="46"/>
      <c r="T533" s="46"/>
      <c r="U533" s="46"/>
      <c r="V533" s="46"/>
    </row>
    <row r="534" spans="4:22">
      <c r="D534" s="38"/>
      <c r="I534" s="59"/>
      <c r="J534" s="46"/>
      <c r="M534" s="46"/>
      <c r="Q534" s="46"/>
      <c r="R534"/>
      <c r="S534" s="46"/>
      <c r="T534" s="46"/>
      <c r="U534" s="46"/>
      <c r="V534" s="46"/>
    </row>
    <row r="535" spans="4:22">
      <c r="D535" s="38"/>
      <c r="I535" s="59"/>
      <c r="J535" s="46"/>
      <c r="M535" s="46"/>
      <c r="Q535" s="46"/>
      <c r="R535"/>
      <c r="S535" s="46"/>
      <c r="T535" s="46"/>
      <c r="U535" s="46"/>
      <c r="V535" s="46"/>
    </row>
    <row r="536" spans="4:22">
      <c r="D536" s="38"/>
      <c r="I536" s="59"/>
      <c r="J536" s="46"/>
      <c r="M536" s="46"/>
      <c r="Q536" s="46"/>
      <c r="R536"/>
      <c r="S536" s="46"/>
      <c r="T536" s="46"/>
      <c r="U536" s="46"/>
      <c r="V536" s="46"/>
    </row>
    <row r="537" spans="4:22">
      <c r="D537" s="38"/>
      <c r="I537" s="59"/>
      <c r="J537" s="46"/>
      <c r="M537" s="46"/>
      <c r="Q537" s="46"/>
      <c r="R537"/>
      <c r="S537" s="46"/>
      <c r="T537" s="46"/>
      <c r="U537" s="46"/>
      <c r="V537" s="46"/>
    </row>
    <row r="538" spans="4:22">
      <c r="D538" s="38"/>
      <c r="I538" s="59"/>
      <c r="J538" s="46"/>
      <c r="M538" s="46"/>
      <c r="Q538" s="46"/>
      <c r="R538"/>
      <c r="S538" s="46"/>
      <c r="T538" s="46"/>
      <c r="U538" s="46"/>
      <c r="V538" s="46"/>
    </row>
    <row r="539" spans="4:22">
      <c r="D539" s="38"/>
      <c r="I539" s="59"/>
      <c r="J539" s="46"/>
      <c r="M539" s="46"/>
      <c r="Q539" s="46"/>
      <c r="R539"/>
      <c r="S539" s="46"/>
      <c r="T539" s="46"/>
      <c r="U539" s="46"/>
      <c r="V539" s="46"/>
    </row>
    <row r="540" spans="4:22">
      <c r="D540" s="38"/>
      <c r="I540" s="59"/>
      <c r="J540" s="46"/>
      <c r="M540" s="46"/>
      <c r="Q540" s="46"/>
      <c r="R540"/>
      <c r="S540" s="46"/>
      <c r="T540" s="46"/>
      <c r="U540" s="46"/>
      <c r="V540" s="46"/>
    </row>
    <row r="541" spans="4:22">
      <c r="D541" s="38"/>
      <c r="I541" s="59"/>
      <c r="J541" s="46"/>
      <c r="M541" s="46"/>
      <c r="Q541" s="46"/>
      <c r="R541"/>
      <c r="S541" s="46"/>
      <c r="T541" s="46"/>
      <c r="U541" s="46"/>
      <c r="V541" s="46"/>
    </row>
    <row r="542" spans="4:22">
      <c r="D542" s="38"/>
      <c r="I542" s="59"/>
      <c r="J542" s="46"/>
      <c r="M542" s="46"/>
      <c r="Q542" s="46"/>
      <c r="R542"/>
      <c r="S542" s="46"/>
      <c r="T542" s="46"/>
      <c r="U542" s="46"/>
      <c r="V542" s="46"/>
    </row>
    <row r="543" spans="4:22">
      <c r="D543" s="38"/>
      <c r="I543" s="59"/>
      <c r="J543" s="46"/>
      <c r="M543" s="46"/>
      <c r="Q543" s="46"/>
      <c r="R543"/>
      <c r="S543" s="46"/>
      <c r="T543" s="46"/>
      <c r="U543" s="46"/>
      <c r="V543" s="46"/>
    </row>
    <row r="544" spans="4:22">
      <c r="D544" s="38"/>
      <c r="I544" s="59"/>
      <c r="J544" s="46"/>
      <c r="M544" s="46"/>
      <c r="Q544" s="46"/>
      <c r="R544"/>
      <c r="S544" s="46"/>
      <c r="T544" s="46"/>
      <c r="U544" s="46"/>
      <c r="V544" s="46"/>
    </row>
    <row r="545" spans="4:22">
      <c r="D545" s="38"/>
      <c r="I545" s="59"/>
      <c r="J545" s="46"/>
      <c r="M545" s="46"/>
      <c r="Q545" s="46"/>
      <c r="R545"/>
      <c r="S545" s="46"/>
      <c r="T545" s="46"/>
      <c r="U545" s="46"/>
      <c r="V545" s="46"/>
    </row>
    <row r="546" spans="4:22">
      <c r="D546" s="38"/>
      <c r="I546" s="59"/>
      <c r="J546" s="46"/>
      <c r="M546" s="46"/>
      <c r="Q546" s="46"/>
      <c r="R546"/>
      <c r="S546" s="46"/>
      <c r="T546" s="46"/>
      <c r="U546" s="46"/>
      <c r="V546" s="46"/>
    </row>
    <row r="547" spans="4:22">
      <c r="D547" s="38"/>
      <c r="I547" s="59"/>
      <c r="J547" s="46"/>
      <c r="M547" s="46"/>
      <c r="Q547" s="46"/>
      <c r="R547"/>
      <c r="S547" s="46"/>
      <c r="T547" s="46"/>
      <c r="U547" s="46"/>
      <c r="V547" s="46"/>
    </row>
    <row r="548" spans="4:22">
      <c r="D548" s="38"/>
      <c r="I548" s="59"/>
      <c r="J548" s="46"/>
      <c r="M548" s="46"/>
      <c r="Q548" s="46"/>
      <c r="R548"/>
      <c r="S548" s="46"/>
      <c r="T548" s="46"/>
      <c r="U548" s="46"/>
      <c r="V548" s="46"/>
    </row>
    <row r="549" spans="4:22">
      <c r="D549" s="38"/>
      <c r="I549" s="59"/>
      <c r="J549" s="46"/>
      <c r="M549" s="46"/>
      <c r="Q549" s="46"/>
      <c r="R549"/>
      <c r="S549" s="46"/>
      <c r="T549" s="46"/>
      <c r="U549" s="46"/>
      <c r="V549" s="46"/>
    </row>
    <row r="550" spans="4:22">
      <c r="D550" s="38"/>
      <c r="I550" s="59"/>
      <c r="J550" s="46"/>
      <c r="M550" s="46"/>
      <c r="Q550" s="46"/>
      <c r="R550"/>
      <c r="S550" s="46"/>
      <c r="T550" s="46"/>
      <c r="U550" s="46"/>
      <c r="V550" s="46"/>
    </row>
    <row r="551" spans="4:22">
      <c r="D551" s="38"/>
      <c r="I551" s="59"/>
      <c r="J551" s="46"/>
      <c r="M551" s="46"/>
      <c r="Q551" s="46"/>
      <c r="R551"/>
      <c r="S551" s="46"/>
      <c r="T551" s="46"/>
      <c r="U551" s="46"/>
      <c r="V551" s="46"/>
    </row>
    <row r="552" spans="4:22">
      <c r="D552" s="38"/>
      <c r="I552" s="59"/>
      <c r="J552" s="46"/>
      <c r="M552" s="46"/>
      <c r="Q552" s="46"/>
      <c r="R552"/>
      <c r="S552" s="46"/>
      <c r="T552" s="46"/>
      <c r="U552" s="46"/>
      <c r="V552" s="46"/>
    </row>
    <row r="553" spans="4:22">
      <c r="D553" s="38"/>
      <c r="I553" s="59"/>
      <c r="J553" s="46"/>
      <c r="M553" s="46"/>
      <c r="Q553" s="46"/>
      <c r="R553"/>
      <c r="S553" s="46"/>
      <c r="T553" s="46"/>
      <c r="U553" s="46"/>
      <c r="V553" s="46"/>
    </row>
    <row r="554" spans="4:22">
      <c r="D554" s="38"/>
      <c r="I554" s="59"/>
      <c r="J554" s="46"/>
      <c r="M554" s="46"/>
      <c r="Q554" s="46"/>
      <c r="R554"/>
      <c r="S554" s="46"/>
      <c r="T554" s="46"/>
      <c r="U554" s="46"/>
      <c r="V554" s="46"/>
    </row>
    <row r="555" spans="4:22">
      <c r="D555" s="38"/>
      <c r="I555" s="59"/>
      <c r="J555" s="46"/>
      <c r="M555" s="46"/>
      <c r="Q555" s="46"/>
      <c r="R555"/>
      <c r="S555" s="46"/>
      <c r="T555" s="46"/>
      <c r="U555" s="46"/>
      <c r="V555" s="46"/>
    </row>
    <row r="556" spans="4:22">
      <c r="D556" s="38"/>
      <c r="I556" s="59"/>
      <c r="J556" s="46"/>
      <c r="M556" s="46"/>
      <c r="Q556" s="46"/>
      <c r="R556"/>
      <c r="S556" s="46"/>
      <c r="T556" s="46"/>
      <c r="U556" s="46"/>
      <c r="V556" s="46"/>
    </row>
    <row r="557" spans="4:22">
      <c r="D557" s="38"/>
      <c r="I557" s="59"/>
      <c r="J557" s="46"/>
      <c r="M557" s="46"/>
      <c r="Q557" s="46"/>
      <c r="R557"/>
      <c r="S557" s="46"/>
      <c r="T557" s="46"/>
      <c r="U557" s="46"/>
      <c r="V557" s="46"/>
    </row>
    <row r="558" spans="4:22">
      <c r="D558" s="38"/>
      <c r="I558" s="59"/>
      <c r="J558" s="46"/>
      <c r="M558" s="46"/>
      <c r="Q558" s="46"/>
      <c r="R558"/>
      <c r="S558" s="46"/>
      <c r="T558" s="46"/>
      <c r="U558" s="46"/>
      <c r="V558" s="46"/>
    </row>
    <row r="559" spans="4:22">
      <c r="D559" s="38"/>
      <c r="I559" s="59"/>
      <c r="J559" s="46"/>
      <c r="M559" s="46"/>
      <c r="Q559" s="46"/>
      <c r="R559"/>
      <c r="S559" s="46"/>
      <c r="T559" s="46"/>
      <c r="U559" s="46"/>
      <c r="V559" s="46"/>
    </row>
    <row r="560" spans="4:22">
      <c r="D560" s="38"/>
      <c r="I560" s="59"/>
      <c r="J560" s="46"/>
      <c r="M560" s="46"/>
      <c r="Q560" s="46"/>
      <c r="R560"/>
      <c r="S560" s="46"/>
      <c r="T560" s="46"/>
      <c r="U560" s="46"/>
      <c r="V560" s="46"/>
    </row>
    <row r="561" spans="4:22">
      <c r="D561" s="38"/>
      <c r="I561" s="59"/>
      <c r="J561" s="46"/>
      <c r="M561" s="46"/>
      <c r="Q561" s="46"/>
      <c r="R561"/>
      <c r="S561" s="46"/>
      <c r="T561" s="46"/>
      <c r="U561" s="46"/>
      <c r="V561" s="46"/>
    </row>
    <row r="562" spans="4:22">
      <c r="D562" s="38"/>
      <c r="I562" s="59"/>
      <c r="J562" s="46"/>
      <c r="M562" s="46"/>
      <c r="Q562" s="46"/>
      <c r="R562"/>
      <c r="S562" s="46"/>
      <c r="T562" s="46"/>
      <c r="U562" s="46"/>
      <c r="V562" s="46"/>
    </row>
    <row r="563" spans="4:22">
      <c r="D563" s="38"/>
      <c r="I563" s="59"/>
      <c r="J563" s="46"/>
      <c r="M563" s="46"/>
      <c r="Q563" s="46"/>
      <c r="R563"/>
      <c r="S563" s="46"/>
      <c r="T563" s="46"/>
      <c r="U563" s="46"/>
      <c r="V563" s="46"/>
    </row>
    <row r="564" spans="4:22">
      <c r="D564" s="38"/>
      <c r="I564" s="59"/>
      <c r="J564" s="46"/>
      <c r="M564" s="46"/>
      <c r="Q564" s="46"/>
      <c r="R564"/>
      <c r="S564" s="46"/>
      <c r="T564" s="46"/>
      <c r="U564" s="46"/>
      <c r="V564" s="46"/>
    </row>
    <row r="565" spans="4:22">
      <c r="D565" s="38"/>
      <c r="I565" s="59"/>
      <c r="J565" s="46"/>
      <c r="M565" s="46"/>
      <c r="Q565" s="46"/>
      <c r="R565"/>
      <c r="S565" s="46"/>
      <c r="T565" s="46"/>
      <c r="U565" s="46"/>
      <c r="V565" s="46"/>
    </row>
    <row r="566" spans="4:22">
      <c r="D566" s="38"/>
      <c r="I566" s="59"/>
      <c r="J566" s="46"/>
      <c r="M566" s="46"/>
      <c r="Q566" s="46"/>
      <c r="R566"/>
      <c r="S566" s="46"/>
      <c r="T566" s="46"/>
      <c r="U566" s="46"/>
      <c r="V566" s="46"/>
    </row>
    <row r="567" spans="4:22">
      <c r="D567" s="38"/>
      <c r="I567" s="59"/>
      <c r="J567" s="46"/>
      <c r="M567" s="46"/>
      <c r="Q567" s="46"/>
      <c r="R567"/>
      <c r="S567" s="46"/>
      <c r="T567" s="46"/>
      <c r="U567" s="46"/>
      <c r="V567" s="46"/>
    </row>
    <row r="568" spans="4:22">
      <c r="D568" s="38"/>
      <c r="I568" s="59"/>
      <c r="J568" s="46"/>
      <c r="M568" s="46"/>
      <c r="Q568" s="46"/>
      <c r="R568"/>
      <c r="S568" s="46"/>
      <c r="T568" s="46"/>
      <c r="U568" s="46"/>
      <c r="V568" s="46"/>
    </row>
    <row r="569" spans="4:22">
      <c r="D569" s="38"/>
      <c r="I569" s="59"/>
      <c r="J569" s="46"/>
      <c r="M569" s="46"/>
      <c r="Q569" s="46"/>
      <c r="R569"/>
      <c r="S569" s="46"/>
      <c r="T569" s="46"/>
      <c r="U569" s="46"/>
      <c r="V569" s="46"/>
    </row>
    <row r="570" spans="4:22">
      <c r="D570" s="38"/>
      <c r="I570" s="59"/>
      <c r="J570" s="46"/>
      <c r="M570" s="46"/>
      <c r="Q570" s="46"/>
      <c r="R570"/>
      <c r="S570" s="46"/>
      <c r="T570" s="46"/>
      <c r="U570" s="46"/>
      <c r="V570" s="46"/>
    </row>
    <row r="571" spans="4:22">
      <c r="D571" s="38"/>
      <c r="I571" s="59"/>
      <c r="J571" s="46"/>
      <c r="M571" s="46"/>
      <c r="Q571" s="46"/>
      <c r="R571"/>
      <c r="S571" s="46"/>
      <c r="T571" s="46"/>
      <c r="U571" s="46"/>
      <c r="V571" s="46"/>
    </row>
    <row r="572" spans="4:22">
      <c r="D572" s="38"/>
      <c r="I572" s="59"/>
      <c r="J572" s="46"/>
      <c r="M572" s="46"/>
      <c r="Q572" s="46"/>
      <c r="R572"/>
      <c r="S572" s="46"/>
      <c r="T572" s="46"/>
      <c r="U572" s="46"/>
      <c r="V572" s="46"/>
    </row>
    <row r="573" spans="4:22">
      <c r="D573" s="38"/>
      <c r="I573" s="59"/>
      <c r="J573" s="46"/>
      <c r="M573" s="46"/>
      <c r="Q573" s="46"/>
      <c r="R573"/>
      <c r="S573" s="46"/>
      <c r="T573" s="46"/>
      <c r="U573" s="46"/>
      <c r="V573" s="46"/>
    </row>
    <row r="574" spans="4:22">
      <c r="D574" s="38"/>
      <c r="I574" s="59"/>
      <c r="J574" s="46"/>
      <c r="M574" s="46"/>
      <c r="Q574" s="46"/>
      <c r="R574"/>
      <c r="S574" s="46"/>
      <c r="T574" s="46"/>
      <c r="U574" s="46"/>
      <c r="V574" s="46"/>
    </row>
    <row r="575" spans="4:22">
      <c r="D575" s="38"/>
      <c r="I575" s="59"/>
      <c r="J575" s="46"/>
      <c r="M575" s="46"/>
      <c r="Q575" s="46"/>
      <c r="R575"/>
      <c r="S575" s="46"/>
      <c r="T575" s="46"/>
      <c r="U575" s="46"/>
      <c r="V575" s="46"/>
    </row>
    <row r="576" spans="4:22">
      <c r="D576" s="38"/>
      <c r="I576" s="59"/>
      <c r="J576" s="46"/>
      <c r="M576" s="46"/>
      <c r="Q576" s="46"/>
      <c r="R576"/>
      <c r="S576" s="46"/>
      <c r="T576" s="46"/>
      <c r="U576" s="46"/>
      <c r="V576" s="46"/>
    </row>
    <row r="577" spans="4:22">
      <c r="D577" s="38"/>
      <c r="I577" s="59"/>
      <c r="J577" s="46"/>
      <c r="M577" s="46"/>
      <c r="Q577" s="46"/>
      <c r="R577"/>
      <c r="S577" s="46"/>
      <c r="T577" s="46"/>
      <c r="U577" s="46"/>
      <c r="V577" s="46"/>
    </row>
    <row r="578" spans="4:22">
      <c r="D578" s="38"/>
      <c r="I578" s="59"/>
      <c r="J578" s="46"/>
      <c r="M578" s="46"/>
      <c r="Q578" s="46"/>
      <c r="R578"/>
      <c r="S578" s="46"/>
      <c r="T578" s="46"/>
      <c r="U578" s="46"/>
      <c r="V578" s="46"/>
    </row>
    <row r="579" spans="4:22">
      <c r="D579" s="38"/>
      <c r="I579" s="59"/>
      <c r="J579" s="46"/>
      <c r="M579" s="46"/>
      <c r="Q579" s="46"/>
      <c r="R579"/>
      <c r="S579" s="46"/>
      <c r="T579" s="46"/>
      <c r="U579" s="46"/>
      <c r="V579" s="46"/>
    </row>
    <row r="580" spans="4:22">
      <c r="D580" s="38"/>
      <c r="I580" s="59"/>
      <c r="J580" s="46"/>
      <c r="M580" s="46"/>
      <c r="Q580" s="46"/>
      <c r="R580"/>
      <c r="S580" s="46"/>
      <c r="T580" s="46"/>
      <c r="U580" s="46"/>
      <c r="V580" s="46"/>
    </row>
    <row r="581" spans="4:22">
      <c r="D581" s="38"/>
      <c r="I581" s="59"/>
      <c r="J581" s="46"/>
      <c r="M581" s="46"/>
      <c r="Q581" s="46"/>
      <c r="R581"/>
      <c r="S581" s="46"/>
      <c r="T581" s="46"/>
      <c r="U581" s="46"/>
      <c r="V581" s="46"/>
    </row>
    <row r="582" spans="4:22">
      <c r="D582" s="38"/>
      <c r="I582" s="59"/>
      <c r="J582" s="46"/>
      <c r="M582" s="46"/>
      <c r="Q582" s="46"/>
      <c r="R582"/>
      <c r="S582" s="46"/>
      <c r="T582" s="46"/>
      <c r="U582" s="46"/>
      <c r="V582" s="46"/>
    </row>
    <row r="583" spans="4:22">
      <c r="D583" s="38"/>
      <c r="I583" s="59"/>
      <c r="J583" s="46"/>
      <c r="M583" s="46"/>
      <c r="Q583" s="46"/>
      <c r="R583"/>
      <c r="S583" s="46"/>
      <c r="T583" s="46"/>
      <c r="U583" s="46"/>
      <c r="V583" s="46"/>
    </row>
    <row r="584" spans="4:22">
      <c r="D584" s="38"/>
      <c r="I584" s="59"/>
      <c r="J584" s="46"/>
      <c r="M584" s="46"/>
      <c r="Q584" s="46"/>
      <c r="R584"/>
      <c r="S584" s="46"/>
      <c r="T584" s="46"/>
      <c r="U584" s="46"/>
      <c r="V584" s="46"/>
    </row>
    <row r="585" spans="4:22">
      <c r="D585" s="38"/>
      <c r="I585" s="59"/>
      <c r="J585" s="46"/>
      <c r="M585" s="46"/>
      <c r="Q585" s="46"/>
      <c r="R585"/>
      <c r="S585" s="46"/>
      <c r="T585" s="46"/>
      <c r="U585" s="46"/>
      <c r="V585" s="46"/>
    </row>
    <row r="586" spans="4:22">
      <c r="D586" s="38"/>
      <c r="I586" s="59"/>
      <c r="J586" s="46"/>
      <c r="M586" s="46"/>
      <c r="Q586" s="46"/>
      <c r="R586"/>
      <c r="S586" s="46"/>
      <c r="T586" s="46"/>
      <c r="U586" s="46"/>
      <c r="V586" s="46"/>
    </row>
    <row r="587" spans="4:22">
      <c r="D587" s="38"/>
      <c r="I587" s="59"/>
      <c r="J587" s="46"/>
      <c r="M587" s="46"/>
      <c r="Q587" s="46"/>
      <c r="R587"/>
      <c r="S587" s="46"/>
      <c r="T587" s="46"/>
      <c r="U587" s="46"/>
      <c r="V587" s="46"/>
    </row>
    <row r="588" spans="4:22">
      <c r="D588" s="38"/>
      <c r="I588" s="59"/>
      <c r="J588" s="46"/>
      <c r="M588" s="46"/>
      <c r="Q588" s="46"/>
      <c r="R588"/>
      <c r="S588" s="46"/>
      <c r="T588" s="46"/>
      <c r="U588" s="46"/>
      <c r="V588" s="46"/>
    </row>
    <row r="589" spans="4:22">
      <c r="D589" s="38"/>
      <c r="I589" s="59"/>
      <c r="J589" s="46"/>
      <c r="M589" s="46"/>
      <c r="Q589" s="46"/>
      <c r="R589"/>
      <c r="S589" s="46"/>
      <c r="T589" s="46"/>
      <c r="U589" s="46"/>
      <c r="V589" s="46"/>
    </row>
    <row r="590" spans="4:22">
      <c r="D590" s="38"/>
      <c r="I590" s="59"/>
      <c r="J590" s="46"/>
      <c r="M590" s="46"/>
      <c r="Q590" s="46"/>
      <c r="R590"/>
      <c r="S590" s="46"/>
      <c r="T590" s="46"/>
      <c r="U590" s="46"/>
      <c r="V590" s="46"/>
    </row>
    <row r="591" spans="4:22">
      <c r="D591" s="38"/>
      <c r="I591" s="59"/>
      <c r="J591" s="46"/>
      <c r="M591" s="46"/>
      <c r="Q591" s="46"/>
      <c r="R591"/>
      <c r="S591" s="46"/>
      <c r="T591" s="46"/>
      <c r="U591" s="46"/>
      <c r="V591" s="46"/>
    </row>
    <row r="592" spans="4:22">
      <c r="D592" s="38"/>
      <c r="I592" s="59"/>
      <c r="J592" s="46"/>
      <c r="M592" s="46"/>
      <c r="Q592" s="46"/>
      <c r="R592"/>
      <c r="S592" s="46"/>
      <c r="T592" s="46"/>
      <c r="U592" s="46"/>
      <c r="V592" s="46"/>
    </row>
    <row r="593" spans="4:22">
      <c r="D593" s="38"/>
      <c r="I593" s="59"/>
      <c r="J593" s="46"/>
      <c r="M593" s="46"/>
      <c r="Q593" s="46"/>
      <c r="R593"/>
      <c r="S593" s="46"/>
      <c r="T593" s="46"/>
      <c r="U593" s="46"/>
      <c r="V593" s="46"/>
    </row>
    <row r="594" spans="4:22">
      <c r="D594" s="38"/>
      <c r="I594" s="59"/>
      <c r="J594" s="46"/>
      <c r="M594" s="46"/>
      <c r="Q594" s="46"/>
      <c r="R594"/>
      <c r="S594" s="46"/>
      <c r="T594" s="46"/>
      <c r="U594" s="46"/>
      <c r="V594" s="46"/>
    </row>
    <row r="595" spans="4:22">
      <c r="D595" s="38"/>
      <c r="I595" s="59"/>
      <c r="J595" s="46"/>
      <c r="M595" s="46"/>
      <c r="Q595" s="46"/>
      <c r="R595"/>
      <c r="S595" s="46"/>
      <c r="T595" s="46"/>
      <c r="U595" s="46"/>
      <c r="V595" s="46"/>
    </row>
    <row r="596" spans="4:22">
      <c r="D596" s="38"/>
      <c r="I596" s="59"/>
      <c r="J596" s="46"/>
      <c r="M596" s="46"/>
      <c r="Q596" s="46"/>
      <c r="R596"/>
      <c r="S596" s="46"/>
      <c r="T596" s="46"/>
      <c r="U596" s="46"/>
      <c r="V596" s="46"/>
    </row>
    <row r="597" spans="4:22">
      <c r="D597" s="38"/>
      <c r="I597" s="59"/>
      <c r="J597" s="46"/>
      <c r="M597" s="46"/>
      <c r="Q597" s="46"/>
      <c r="R597"/>
      <c r="S597" s="46"/>
      <c r="T597" s="46"/>
      <c r="U597" s="46"/>
      <c r="V597" s="46"/>
    </row>
    <row r="598" spans="4:22">
      <c r="D598" s="38"/>
      <c r="I598" s="59"/>
      <c r="J598" s="46"/>
      <c r="M598" s="46"/>
      <c r="Q598" s="46"/>
      <c r="R598"/>
      <c r="S598" s="46"/>
      <c r="T598" s="46"/>
      <c r="U598" s="46"/>
      <c r="V598" s="46"/>
    </row>
    <row r="599" spans="4:22">
      <c r="D599" s="38"/>
      <c r="I599" s="59"/>
      <c r="J599" s="46"/>
      <c r="M599" s="46"/>
      <c r="Q599" s="46"/>
      <c r="R599"/>
      <c r="S599" s="46"/>
      <c r="T599" s="46"/>
      <c r="U599" s="46"/>
      <c r="V599" s="46"/>
    </row>
    <row r="600" spans="4:22">
      <c r="D600" s="38"/>
      <c r="I600" s="59"/>
      <c r="J600" s="46"/>
      <c r="M600" s="46"/>
      <c r="Q600" s="46"/>
      <c r="R600"/>
      <c r="S600" s="46"/>
      <c r="T600" s="46"/>
      <c r="U600" s="46"/>
      <c r="V600" s="46"/>
    </row>
    <row r="601" spans="4:22">
      <c r="D601" s="38"/>
      <c r="I601" s="59"/>
      <c r="J601" s="46"/>
      <c r="M601" s="46"/>
      <c r="Q601" s="46"/>
      <c r="R601"/>
      <c r="S601" s="46"/>
      <c r="T601" s="46"/>
      <c r="U601" s="46"/>
      <c r="V601" s="46"/>
    </row>
    <row r="602" spans="4:22">
      <c r="D602" s="38"/>
      <c r="I602" s="59"/>
      <c r="J602" s="46"/>
      <c r="M602" s="46"/>
      <c r="Q602" s="46"/>
      <c r="R602" s="60"/>
      <c r="S602" s="46"/>
      <c r="T602" s="46"/>
      <c r="U602" s="46"/>
      <c r="V602" s="46"/>
    </row>
    <row r="603" spans="4:22">
      <c r="D603" s="38"/>
      <c r="I603" s="59"/>
      <c r="J603" s="46"/>
      <c r="M603" s="46"/>
      <c r="Q603" s="46"/>
      <c r="R603"/>
      <c r="S603" s="46"/>
      <c r="T603" s="46"/>
      <c r="U603" s="46"/>
      <c r="V603" s="46"/>
    </row>
    <row r="604" spans="4:22">
      <c r="D604" s="38"/>
      <c r="I604" s="59"/>
      <c r="J604" s="46"/>
      <c r="M604" s="46"/>
      <c r="Q604" s="46"/>
      <c r="R604"/>
      <c r="S604" s="46"/>
      <c r="T604" s="46"/>
      <c r="U604" s="46"/>
      <c r="V604" s="46"/>
    </row>
    <row r="605" spans="4:22">
      <c r="D605" s="38"/>
      <c r="I605" s="59"/>
      <c r="J605" s="46"/>
      <c r="M605" s="46"/>
      <c r="Q605" s="46"/>
      <c r="R605"/>
      <c r="S605" s="46"/>
      <c r="T605" s="46"/>
      <c r="U605" s="46"/>
      <c r="V605" s="46"/>
    </row>
    <row r="606" spans="4:22">
      <c r="D606" s="38"/>
      <c r="I606" s="59"/>
      <c r="J606" s="46"/>
      <c r="M606" s="46"/>
      <c r="Q606" s="46"/>
      <c r="R606"/>
      <c r="S606" s="46"/>
      <c r="T606" s="46"/>
      <c r="U606" s="46"/>
      <c r="V606" s="46"/>
    </row>
    <row r="607" spans="4:22">
      <c r="D607" s="38"/>
      <c r="I607" s="59"/>
      <c r="J607" s="46"/>
      <c r="M607" s="46"/>
      <c r="Q607" s="46"/>
      <c r="R607"/>
      <c r="S607" s="46"/>
      <c r="T607" s="46"/>
      <c r="U607" s="46"/>
      <c r="V607" s="46"/>
    </row>
    <row r="608" spans="4:22">
      <c r="D608" s="38"/>
      <c r="I608" s="59"/>
      <c r="J608" s="46"/>
      <c r="M608" s="46"/>
      <c r="Q608" s="46"/>
      <c r="R608"/>
      <c r="S608" s="46"/>
      <c r="T608" s="46"/>
      <c r="U608" s="46"/>
      <c r="V608" s="46"/>
    </row>
    <row r="609" spans="4:22">
      <c r="D609" s="38"/>
      <c r="I609" s="59"/>
      <c r="J609" s="46"/>
      <c r="M609" s="46"/>
      <c r="Q609" s="46"/>
      <c r="R609"/>
      <c r="S609" s="46"/>
      <c r="T609" s="46"/>
      <c r="U609" s="46"/>
      <c r="V609" s="46"/>
    </row>
    <row r="610" spans="4:22">
      <c r="D610" s="38"/>
      <c r="I610" s="59"/>
      <c r="J610" s="46"/>
      <c r="M610" s="46"/>
      <c r="Q610" s="46"/>
      <c r="R610"/>
      <c r="S610" s="46"/>
      <c r="T610" s="46"/>
      <c r="U610" s="46"/>
      <c r="V610" s="46"/>
    </row>
    <row r="611" spans="4:22">
      <c r="D611" s="38"/>
      <c r="I611" s="59"/>
      <c r="J611" s="46"/>
      <c r="M611" s="46"/>
      <c r="Q611" s="46"/>
      <c r="R611"/>
      <c r="S611" s="46"/>
      <c r="T611" s="46"/>
      <c r="U611" s="46"/>
      <c r="V611" s="46"/>
    </row>
    <row r="612" spans="4:22">
      <c r="D612" s="38"/>
      <c r="I612" s="59"/>
      <c r="J612" s="46"/>
      <c r="M612" s="46"/>
      <c r="Q612" s="46"/>
      <c r="R612"/>
      <c r="S612" s="46"/>
      <c r="T612" s="46"/>
      <c r="U612" s="46"/>
      <c r="V612" s="46"/>
    </row>
    <row r="613" spans="4:22">
      <c r="D613" s="38"/>
      <c r="I613" s="59"/>
      <c r="J613" s="46"/>
      <c r="M613" s="46"/>
      <c r="Q613" s="46"/>
      <c r="R613"/>
      <c r="S613" s="46"/>
      <c r="T613" s="46"/>
      <c r="U613" s="46"/>
      <c r="V613" s="46"/>
    </row>
    <row r="614" spans="4:22">
      <c r="D614" s="38"/>
      <c r="I614" s="59"/>
      <c r="J614" s="46"/>
      <c r="M614" s="46"/>
      <c r="Q614" s="46"/>
      <c r="R614"/>
      <c r="S614" s="46"/>
      <c r="T614" s="46"/>
      <c r="U614" s="46"/>
      <c r="V614" s="46"/>
    </row>
    <row r="615" spans="4:22">
      <c r="D615" s="38"/>
      <c r="I615" s="59"/>
      <c r="J615" s="46"/>
      <c r="M615" s="46"/>
      <c r="Q615" s="46"/>
      <c r="R615"/>
      <c r="S615" s="46"/>
      <c r="T615" s="46"/>
      <c r="U615" s="46"/>
      <c r="V615" s="46"/>
    </row>
    <row r="616" spans="4:22">
      <c r="D616" s="38"/>
      <c r="I616" s="59"/>
      <c r="J616" s="46"/>
      <c r="M616" s="46"/>
      <c r="Q616" s="46"/>
      <c r="R616"/>
      <c r="S616" s="46"/>
      <c r="T616" s="46"/>
      <c r="U616" s="46"/>
      <c r="V616" s="46"/>
    </row>
    <row r="617" spans="4:22">
      <c r="D617" s="38"/>
      <c r="I617" s="59"/>
      <c r="J617" s="46"/>
      <c r="M617" s="46"/>
      <c r="Q617" s="46"/>
      <c r="R617"/>
      <c r="S617" s="46"/>
      <c r="T617" s="46"/>
      <c r="U617" s="46"/>
      <c r="V617" s="46"/>
    </row>
    <row r="618" spans="4:22">
      <c r="D618" s="38"/>
      <c r="I618" s="59"/>
      <c r="J618" s="46"/>
      <c r="M618" s="46"/>
      <c r="Q618" s="46"/>
      <c r="R618"/>
      <c r="S618" s="46"/>
      <c r="T618" s="46"/>
      <c r="U618" s="46"/>
      <c r="V618" s="46"/>
    </row>
    <row r="619" spans="4:22">
      <c r="D619" s="38"/>
      <c r="I619" s="59"/>
      <c r="J619" s="46"/>
      <c r="M619" s="46"/>
      <c r="Q619" s="46"/>
      <c r="R619"/>
      <c r="S619" s="46"/>
      <c r="T619" s="46"/>
      <c r="U619" s="46"/>
      <c r="V619" s="46"/>
    </row>
    <row r="620" spans="4:22">
      <c r="D620" s="38"/>
      <c r="I620" s="59"/>
      <c r="J620" s="46"/>
      <c r="M620" s="46"/>
      <c r="Q620" s="46"/>
      <c r="R620"/>
      <c r="S620" s="46"/>
      <c r="T620" s="46"/>
      <c r="U620" s="46"/>
      <c r="V620" s="46"/>
    </row>
    <row r="621" spans="4:22">
      <c r="D621" s="38"/>
      <c r="I621" s="59"/>
      <c r="J621" s="46"/>
      <c r="M621" s="46"/>
      <c r="Q621" s="46"/>
      <c r="R621"/>
      <c r="S621" s="46"/>
      <c r="T621" s="46"/>
      <c r="U621" s="46"/>
      <c r="V621" s="46"/>
    </row>
    <row r="622" spans="4:22">
      <c r="D622" s="38"/>
      <c r="I622" s="59"/>
      <c r="J622" s="46"/>
      <c r="M622" s="46"/>
      <c r="Q622" s="46"/>
      <c r="R622"/>
      <c r="S622" s="46"/>
      <c r="T622" s="46"/>
      <c r="U622" s="46"/>
      <c r="V622" s="46"/>
    </row>
    <row r="623" spans="4:22">
      <c r="D623" s="38"/>
      <c r="I623" s="59"/>
      <c r="J623" s="46"/>
      <c r="M623" s="46"/>
      <c r="Q623" s="46"/>
      <c r="R623"/>
      <c r="S623" s="46"/>
      <c r="T623" s="46"/>
      <c r="U623" s="46"/>
      <c r="V623" s="46"/>
    </row>
    <row r="624" spans="4:22">
      <c r="D624" s="38"/>
      <c r="I624" s="59"/>
      <c r="J624" s="46"/>
      <c r="M624" s="46"/>
      <c r="Q624" s="46"/>
      <c r="R624"/>
      <c r="S624" s="46"/>
      <c r="T624" s="46"/>
      <c r="U624" s="46"/>
      <c r="V624" s="46"/>
    </row>
    <row r="625" spans="4:22">
      <c r="D625" s="38"/>
      <c r="I625" s="59"/>
      <c r="J625" s="46"/>
      <c r="M625" s="46"/>
      <c r="Q625" s="46"/>
      <c r="R625"/>
      <c r="S625" s="46"/>
      <c r="T625" s="46"/>
      <c r="U625" s="46"/>
      <c r="V625" s="46"/>
    </row>
    <row r="626" spans="4:22">
      <c r="D626" s="38"/>
      <c r="I626" s="59"/>
      <c r="J626" s="46"/>
      <c r="M626" s="46"/>
      <c r="Q626" s="46"/>
      <c r="R626"/>
      <c r="S626" s="46"/>
      <c r="T626" s="46"/>
      <c r="U626" s="46"/>
      <c r="V626" s="46"/>
    </row>
    <row r="627" spans="4:22">
      <c r="D627" s="38"/>
      <c r="I627" s="59"/>
      <c r="J627" s="46"/>
      <c r="M627" s="46"/>
      <c r="Q627" s="46"/>
      <c r="R627"/>
      <c r="S627" s="46"/>
      <c r="T627" s="46"/>
      <c r="U627" s="46"/>
      <c r="V627" s="46"/>
    </row>
    <row r="628" spans="4:22">
      <c r="D628" s="38"/>
      <c r="I628" s="59"/>
      <c r="J628" s="46"/>
      <c r="M628" s="46"/>
      <c r="Q628" s="46"/>
      <c r="R628"/>
      <c r="S628" s="46"/>
      <c r="T628" s="46"/>
      <c r="U628" s="46"/>
      <c r="V628" s="46"/>
    </row>
    <row r="629" spans="4:22">
      <c r="D629" s="38"/>
      <c r="I629" s="59"/>
      <c r="J629" s="46"/>
      <c r="M629" s="46"/>
      <c r="Q629" s="46"/>
      <c r="R629"/>
      <c r="S629" s="46"/>
      <c r="T629" s="46"/>
      <c r="U629" s="46"/>
      <c r="V629" s="46"/>
    </row>
    <row r="630" spans="4:22">
      <c r="D630" s="38"/>
      <c r="I630" s="59"/>
      <c r="J630" s="46"/>
      <c r="M630" s="46"/>
      <c r="Q630" s="46"/>
      <c r="R630"/>
      <c r="S630" s="46"/>
      <c r="T630" s="46"/>
      <c r="U630" s="46"/>
      <c r="V630" s="46"/>
    </row>
    <row r="631" spans="4:22">
      <c r="D631" s="38"/>
      <c r="I631" s="59"/>
      <c r="J631" s="46"/>
      <c r="M631" s="46"/>
      <c r="Q631" s="46"/>
      <c r="R631"/>
      <c r="S631" s="46"/>
      <c r="T631" s="46"/>
      <c r="U631" s="46"/>
      <c r="V631" s="46"/>
    </row>
    <row r="632" spans="4:22">
      <c r="D632" s="38"/>
      <c r="I632" s="59"/>
      <c r="J632" s="46"/>
      <c r="M632" s="46"/>
      <c r="Q632" s="46"/>
      <c r="R632"/>
      <c r="S632" s="46"/>
      <c r="T632" s="46"/>
      <c r="U632" s="46"/>
      <c r="V632" s="46"/>
    </row>
    <row r="633" spans="4:22">
      <c r="D633" s="38"/>
      <c r="I633" s="59"/>
      <c r="J633" s="46"/>
      <c r="M633" s="46"/>
      <c r="Q633" s="46"/>
      <c r="R633"/>
      <c r="S633" s="46"/>
      <c r="T633" s="46"/>
      <c r="U633" s="46"/>
      <c r="V633" s="46"/>
    </row>
    <row r="634" spans="4:22">
      <c r="D634" s="38"/>
      <c r="I634" s="59"/>
      <c r="J634" s="46"/>
      <c r="M634" s="46"/>
      <c r="Q634" s="46"/>
      <c r="R634"/>
      <c r="S634" s="46"/>
      <c r="T634" s="46"/>
      <c r="U634" s="46"/>
      <c r="V634" s="46"/>
    </row>
    <row r="635" spans="4:22">
      <c r="D635" s="38"/>
      <c r="I635" s="59"/>
      <c r="J635" s="46"/>
      <c r="M635" s="46"/>
      <c r="Q635" s="46"/>
      <c r="R635"/>
      <c r="S635" s="46"/>
      <c r="T635" s="46"/>
      <c r="U635" s="46"/>
      <c r="V635" s="46"/>
    </row>
    <row r="636" spans="4:22">
      <c r="D636" s="38"/>
      <c r="I636" s="59"/>
      <c r="J636" s="46"/>
      <c r="M636" s="46"/>
      <c r="Q636" s="46"/>
      <c r="R636"/>
      <c r="S636" s="46"/>
      <c r="T636" s="46"/>
      <c r="U636" s="46"/>
      <c r="V636" s="46"/>
    </row>
    <row r="637" spans="4:22">
      <c r="D637" s="38"/>
      <c r="I637" s="59"/>
      <c r="J637" s="46"/>
      <c r="M637" s="46"/>
      <c r="Q637" s="46"/>
      <c r="R637"/>
      <c r="S637" s="46"/>
      <c r="T637" s="46"/>
      <c r="U637" s="46"/>
      <c r="V637" s="46"/>
    </row>
    <row r="638" spans="4:22">
      <c r="D638" s="38"/>
      <c r="I638" s="59"/>
      <c r="J638" s="46"/>
      <c r="M638" s="46"/>
      <c r="Q638" s="46"/>
      <c r="R638"/>
      <c r="S638" s="46"/>
      <c r="T638" s="46"/>
      <c r="U638" s="46"/>
      <c r="V638" s="46"/>
    </row>
    <row r="639" spans="4:22">
      <c r="D639" s="38"/>
      <c r="I639" s="59"/>
      <c r="J639" s="46"/>
      <c r="M639" s="46"/>
      <c r="Q639" s="46"/>
      <c r="R639"/>
      <c r="S639" s="46"/>
      <c r="T639" s="46"/>
      <c r="U639" s="46"/>
      <c r="V639" s="46"/>
    </row>
    <row r="640" spans="4:22">
      <c r="D640" s="38"/>
      <c r="I640" s="59"/>
      <c r="J640" s="46"/>
      <c r="M640" s="46"/>
      <c r="Q640" s="46"/>
      <c r="R640"/>
      <c r="S640" s="46"/>
      <c r="T640" s="46"/>
      <c r="U640" s="46"/>
      <c r="V640" s="46"/>
    </row>
    <row r="641" spans="4:22">
      <c r="D641" s="38"/>
      <c r="I641" s="59"/>
      <c r="J641" s="46"/>
      <c r="M641" s="46"/>
      <c r="Q641" s="46"/>
      <c r="R641"/>
      <c r="S641" s="46"/>
      <c r="T641" s="46"/>
      <c r="U641" s="46"/>
      <c r="V641" s="46"/>
    </row>
    <row r="642" spans="4:22">
      <c r="D642" s="38"/>
      <c r="I642" s="59"/>
      <c r="J642" s="46"/>
      <c r="M642" s="46"/>
      <c r="Q642" s="46"/>
      <c r="R642"/>
      <c r="S642" s="46"/>
      <c r="T642" s="46"/>
      <c r="U642" s="46"/>
      <c r="V642" s="46"/>
    </row>
    <row r="643" spans="4:22">
      <c r="D643" s="38"/>
      <c r="I643" s="59"/>
      <c r="J643" s="46"/>
      <c r="M643" s="46"/>
      <c r="Q643" s="46"/>
      <c r="R643"/>
      <c r="S643" s="46"/>
      <c r="T643" s="46"/>
      <c r="U643" s="46"/>
      <c r="V643" s="46"/>
    </row>
    <row r="644" spans="4:22">
      <c r="D644" s="38"/>
      <c r="I644" s="59"/>
      <c r="J644" s="46"/>
      <c r="M644" s="46"/>
      <c r="Q644" s="46"/>
      <c r="R644"/>
      <c r="S644" s="46"/>
      <c r="T644" s="46"/>
      <c r="U644" s="46"/>
      <c r="V644" s="46"/>
    </row>
    <row r="645" spans="4:22">
      <c r="D645" s="38"/>
      <c r="I645" s="59"/>
      <c r="J645" s="46"/>
      <c r="M645" s="46"/>
      <c r="Q645" s="46"/>
      <c r="R645"/>
      <c r="S645" s="46"/>
      <c r="T645" s="46"/>
      <c r="U645" s="46"/>
      <c r="V645" s="46"/>
    </row>
    <row r="646" spans="4:22">
      <c r="D646" s="38"/>
      <c r="I646" s="59"/>
      <c r="J646" s="46"/>
      <c r="M646" s="46"/>
      <c r="Q646" s="46"/>
      <c r="R646"/>
      <c r="S646" s="46"/>
      <c r="T646" s="46"/>
      <c r="U646" s="46"/>
      <c r="V646" s="46"/>
    </row>
    <row r="647" spans="4:22">
      <c r="D647" s="38"/>
      <c r="I647" s="59"/>
      <c r="J647" s="46"/>
      <c r="M647" s="46"/>
      <c r="Q647" s="46"/>
      <c r="R647"/>
      <c r="S647" s="46"/>
      <c r="T647" s="46"/>
      <c r="U647" s="46"/>
      <c r="V647" s="46"/>
    </row>
    <row r="648" spans="4:22">
      <c r="D648" s="38"/>
      <c r="I648" s="59"/>
      <c r="J648" s="46"/>
      <c r="M648" s="46"/>
      <c r="Q648" s="46"/>
      <c r="R648"/>
      <c r="S648" s="46"/>
      <c r="T648" s="46"/>
      <c r="U648" s="46"/>
      <c r="V648" s="46"/>
    </row>
    <row r="649" spans="4:22">
      <c r="D649" s="38"/>
      <c r="I649" s="59"/>
      <c r="J649" s="46"/>
      <c r="M649" s="46"/>
      <c r="Q649" s="46"/>
      <c r="R649"/>
      <c r="S649" s="46"/>
      <c r="T649" s="46"/>
      <c r="U649" s="46"/>
      <c r="V649" s="46"/>
    </row>
    <row r="650" spans="4:22">
      <c r="D650" s="38"/>
      <c r="I650" s="59"/>
      <c r="J650" s="46"/>
      <c r="M650" s="46"/>
      <c r="Q650" s="46"/>
      <c r="R650"/>
      <c r="S650" s="46"/>
      <c r="T650" s="46"/>
      <c r="U650" s="46"/>
      <c r="V650" s="46"/>
    </row>
    <row r="651" spans="4:22">
      <c r="D651" s="38"/>
      <c r="I651" s="59"/>
      <c r="J651" s="46"/>
      <c r="M651" s="46"/>
      <c r="Q651" s="46"/>
      <c r="R651"/>
      <c r="S651" s="46"/>
      <c r="T651" s="46"/>
      <c r="U651" s="46"/>
      <c r="V651" s="46"/>
    </row>
    <row r="652" spans="4:22">
      <c r="D652" s="38"/>
      <c r="I652" s="59"/>
      <c r="J652" s="46"/>
      <c r="M652" s="46"/>
      <c r="Q652" s="46"/>
      <c r="R652"/>
      <c r="S652" s="46"/>
      <c r="T652" s="46"/>
      <c r="U652" s="46"/>
      <c r="V652" s="46"/>
    </row>
    <row r="653" spans="4:22">
      <c r="D653" s="38"/>
      <c r="I653" s="59"/>
      <c r="J653" s="46"/>
      <c r="M653" s="46"/>
      <c r="Q653" s="46"/>
      <c r="R653"/>
      <c r="S653" s="46"/>
      <c r="T653" s="46"/>
      <c r="U653" s="46"/>
      <c r="V653" s="46"/>
    </row>
    <row r="654" spans="4:22">
      <c r="D654" s="38"/>
      <c r="I654" s="59"/>
      <c r="J654" s="46"/>
      <c r="M654" s="46"/>
      <c r="Q654" s="46"/>
      <c r="R654"/>
      <c r="S654" s="46"/>
      <c r="T654" s="46"/>
      <c r="U654" s="46"/>
      <c r="V654" s="46"/>
    </row>
    <row r="655" spans="4:22">
      <c r="D655" s="38"/>
      <c r="I655" s="59"/>
      <c r="J655" s="46"/>
      <c r="M655" s="46"/>
      <c r="Q655" s="46"/>
      <c r="R655"/>
      <c r="S655" s="46"/>
      <c r="T655" s="46"/>
      <c r="U655" s="46"/>
      <c r="V655" s="46"/>
    </row>
    <row r="656" spans="4:22">
      <c r="D656" s="38"/>
      <c r="I656" s="59"/>
      <c r="J656" s="46"/>
      <c r="M656" s="46"/>
      <c r="Q656" s="46"/>
      <c r="R656"/>
      <c r="S656" s="46"/>
      <c r="T656" s="46"/>
      <c r="U656" s="46"/>
      <c r="V656" s="46"/>
    </row>
    <row r="657" spans="4:22">
      <c r="D657" s="38"/>
      <c r="I657" s="59"/>
      <c r="J657" s="46"/>
      <c r="M657" s="46"/>
      <c r="Q657" s="46"/>
      <c r="R657"/>
      <c r="S657" s="46"/>
      <c r="T657" s="46"/>
      <c r="U657" s="46"/>
      <c r="V657" s="46"/>
    </row>
    <row r="658" spans="4:22">
      <c r="D658" s="38"/>
      <c r="I658" s="59"/>
      <c r="J658" s="46"/>
      <c r="M658" s="46"/>
      <c r="Q658" s="46"/>
      <c r="R658"/>
      <c r="S658" s="46"/>
      <c r="T658" s="46"/>
      <c r="U658" s="46"/>
      <c r="V658" s="46"/>
    </row>
    <row r="659" spans="4:22">
      <c r="D659" s="38"/>
      <c r="I659" s="59"/>
      <c r="J659" s="46"/>
      <c r="M659" s="46"/>
      <c r="Q659" s="46"/>
      <c r="R659" s="60"/>
      <c r="S659" s="46"/>
      <c r="T659" s="46"/>
      <c r="U659" s="46"/>
      <c r="V659" s="46"/>
    </row>
    <row r="660" spans="4:22">
      <c r="D660" s="38"/>
      <c r="I660" s="59"/>
      <c r="J660" s="46"/>
      <c r="M660" s="46"/>
      <c r="Q660" s="46"/>
      <c r="R660"/>
      <c r="S660" s="46"/>
      <c r="T660" s="46"/>
      <c r="U660" s="46"/>
      <c r="V660" s="46"/>
    </row>
    <row r="661" spans="4:22">
      <c r="D661" s="38"/>
      <c r="I661" s="59"/>
      <c r="J661" s="46"/>
      <c r="M661" s="46"/>
      <c r="Q661" s="46"/>
      <c r="R661"/>
      <c r="S661" s="46"/>
      <c r="T661" s="46"/>
      <c r="U661" s="46"/>
      <c r="V661" s="46"/>
    </row>
    <row r="662" spans="4:22">
      <c r="D662" s="38"/>
      <c r="I662" s="59"/>
      <c r="J662" s="46"/>
      <c r="M662" s="46"/>
      <c r="Q662" s="46"/>
      <c r="R662"/>
      <c r="S662" s="46"/>
      <c r="T662" s="46"/>
      <c r="U662" s="46"/>
      <c r="V662" s="46"/>
    </row>
    <row r="663" spans="4:22">
      <c r="D663" s="38"/>
      <c r="I663" s="59"/>
      <c r="J663" s="46"/>
      <c r="M663" s="46"/>
      <c r="Q663" s="46"/>
      <c r="R663"/>
      <c r="S663" s="46"/>
      <c r="T663" s="46"/>
      <c r="U663" s="46"/>
      <c r="V663" s="46"/>
    </row>
    <row r="664" spans="4:22">
      <c r="D664" s="38"/>
      <c r="I664" s="59"/>
      <c r="J664" s="46"/>
      <c r="M664" s="46"/>
      <c r="Q664" s="46"/>
      <c r="R664"/>
      <c r="S664" s="46"/>
      <c r="T664" s="46"/>
      <c r="U664" s="46"/>
      <c r="V664" s="46"/>
    </row>
    <row r="665" spans="4:22">
      <c r="D665" s="38"/>
      <c r="I665" s="59"/>
      <c r="J665" s="46"/>
      <c r="M665" s="46"/>
      <c r="Q665" s="46"/>
      <c r="R665"/>
      <c r="S665" s="46"/>
      <c r="T665" s="46"/>
      <c r="U665" s="46"/>
      <c r="V665" s="46"/>
    </row>
    <row r="666" spans="4:22">
      <c r="D666" s="38"/>
      <c r="I666" s="59"/>
      <c r="J666" s="46"/>
      <c r="M666" s="46"/>
      <c r="Q666" s="46"/>
      <c r="R666"/>
      <c r="S666" s="46"/>
      <c r="T666" s="46"/>
      <c r="U666" s="46"/>
      <c r="V666" s="46"/>
    </row>
    <row r="667" spans="4:22">
      <c r="D667" s="38"/>
      <c r="I667" s="59"/>
      <c r="J667" s="46"/>
      <c r="M667" s="46"/>
      <c r="Q667" s="46"/>
      <c r="R667"/>
      <c r="S667" s="46"/>
      <c r="T667" s="46"/>
      <c r="U667" s="46"/>
      <c r="V667" s="46"/>
    </row>
    <row r="668" spans="4:22">
      <c r="D668" s="38"/>
      <c r="I668" s="59"/>
      <c r="J668" s="46"/>
      <c r="M668" s="46"/>
      <c r="Q668" s="46"/>
      <c r="R668"/>
      <c r="S668" s="46"/>
      <c r="T668" s="46"/>
      <c r="U668" s="46"/>
      <c r="V668" s="46"/>
    </row>
    <row r="669" spans="4:22">
      <c r="D669" s="38"/>
      <c r="I669" s="59"/>
      <c r="J669" s="46"/>
      <c r="M669" s="46"/>
      <c r="Q669" s="46"/>
      <c r="R669"/>
      <c r="S669" s="46"/>
      <c r="T669" s="46"/>
      <c r="U669" s="46"/>
      <c r="V669" s="46"/>
    </row>
    <row r="670" spans="4:22">
      <c r="D670" s="38"/>
      <c r="I670" s="59"/>
      <c r="J670" s="46"/>
      <c r="M670" s="46"/>
      <c r="Q670" s="46"/>
      <c r="R670"/>
      <c r="S670" s="46"/>
      <c r="T670" s="46"/>
      <c r="U670" s="46"/>
      <c r="V670" s="46"/>
    </row>
    <row r="671" spans="4:22">
      <c r="D671" s="38"/>
      <c r="I671" s="59"/>
      <c r="J671" s="46"/>
      <c r="M671" s="46"/>
      <c r="Q671" s="46"/>
      <c r="R671"/>
      <c r="S671" s="46"/>
      <c r="T671" s="46"/>
      <c r="U671" s="46"/>
      <c r="V671" s="46"/>
    </row>
    <row r="672" spans="4:22">
      <c r="D672" s="38"/>
      <c r="I672" s="59"/>
      <c r="J672" s="46"/>
      <c r="M672" s="46"/>
      <c r="Q672" s="46"/>
      <c r="R672"/>
      <c r="S672" s="46"/>
      <c r="T672" s="46"/>
      <c r="U672" s="46"/>
      <c r="V672" s="46"/>
    </row>
    <row r="673" spans="4:22">
      <c r="D673" s="38"/>
      <c r="I673" s="59"/>
      <c r="J673" s="46"/>
      <c r="M673" s="46"/>
      <c r="Q673" s="46"/>
      <c r="R673"/>
      <c r="S673" s="46"/>
      <c r="T673" s="46"/>
      <c r="U673" s="46"/>
      <c r="V673" s="46"/>
    </row>
    <row r="674" spans="4:22">
      <c r="D674" s="38"/>
      <c r="I674" s="59"/>
      <c r="J674" s="46"/>
      <c r="M674" s="46"/>
      <c r="Q674" s="46"/>
      <c r="R674"/>
      <c r="S674" s="46"/>
      <c r="T674" s="46"/>
      <c r="U674" s="46"/>
      <c r="V674" s="46"/>
    </row>
    <row r="675" spans="4:22">
      <c r="D675" s="38"/>
      <c r="I675" s="59"/>
      <c r="J675" s="46"/>
      <c r="M675" s="46"/>
      <c r="Q675" s="46"/>
      <c r="R675"/>
      <c r="S675" s="46"/>
      <c r="T675" s="46"/>
      <c r="U675" s="46"/>
      <c r="V675" s="46"/>
    </row>
    <row r="676" spans="4:22">
      <c r="D676" s="38"/>
      <c r="I676" s="59"/>
      <c r="J676" s="46"/>
      <c r="M676" s="46"/>
      <c r="Q676" s="46"/>
      <c r="R676"/>
      <c r="S676" s="46"/>
      <c r="T676" s="46"/>
      <c r="U676" s="46"/>
      <c r="V676" s="46"/>
    </row>
    <row r="677" spans="4:22">
      <c r="D677" s="38"/>
      <c r="I677" s="59"/>
      <c r="J677" s="46"/>
      <c r="M677" s="46"/>
      <c r="Q677" s="46"/>
      <c r="R677"/>
      <c r="S677" s="46"/>
      <c r="T677" s="46"/>
      <c r="U677" s="46"/>
      <c r="V677" s="46"/>
    </row>
    <row r="678" spans="4:22">
      <c r="D678" s="38"/>
      <c r="I678" s="59"/>
      <c r="J678" s="46"/>
      <c r="M678" s="46"/>
      <c r="Q678" s="46"/>
      <c r="R678"/>
      <c r="S678" s="46"/>
      <c r="T678" s="46"/>
      <c r="U678" s="46"/>
      <c r="V678" s="46"/>
    </row>
    <row r="679" spans="4:22">
      <c r="D679" s="38"/>
      <c r="I679" s="59"/>
      <c r="J679" s="46"/>
      <c r="M679" s="46"/>
      <c r="Q679" s="46"/>
      <c r="R679"/>
      <c r="S679" s="46"/>
      <c r="T679" s="46"/>
      <c r="U679" s="46"/>
      <c r="V679" s="46"/>
    </row>
    <row r="680" spans="4:22">
      <c r="D680" s="38"/>
      <c r="I680" s="59"/>
      <c r="J680" s="46"/>
      <c r="M680" s="46"/>
      <c r="Q680" s="46"/>
      <c r="R680"/>
      <c r="S680" s="46"/>
      <c r="T680" s="46"/>
      <c r="U680" s="46"/>
      <c r="V680" s="46"/>
    </row>
    <row r="681" spans="4:22">
      <c r="D681" s="38"/>
      <c r="I681" s="59"/>
      <c r="J681" s="46"/>
      <c r="M681" s="46"/>
      <c r="Q681" s="46"/>
      <c r="R681"/>
      <c r="S681" s="46"/>
      <c r="T681" s="46"/>
      <c r="U681" s="46"/>
      <c r="V681" s="46"/>
    </row>
    <row r="682" spans="4:22">
      <c r="D682" s="38"/>
      <c r="I682" s="59"/>
      <c r="J682" s="46"/>
      <c r="M682" s="46"/>
      <c r="Q682" s="46"/>
      <c r="R682"/>
      <c r="S682" s="46"/>
      <c r="T682" s="46"/>
      <c r="U682" s="46"/>
      <c r="V682" s="46"/>
    </row>
    <row r="683" spans="4:22">
      <c r="D683" s="38"/>
      <c r="I683" s="59"/>
      <c r="J683" s="46"/>
      <c r="M683" s="46"/>
      <c r="Q683" s="46"/>
      <c r="R683"/>
      <c r="S683" s="46"/>
      <c r="T683" s="46"/>
      <c r="U683" s="46"/>
      <c r="V683" s="46"/>
    </row>
    <row r="684" spans="4:22">
      <c r="D684" s="38"/>
      <c r="I684" s="59"/>
      <c r="J684" s="46"/>
      <c r="M684" s="46"/>
      <c r="Q684" s="46"/>
      <c r="R684"/>
      <c r="S684" s="46"/>
      <c r="T684" s="46"/>
      <c r="U684" s="46"/>
      <c r="V684" s="46"/>
    </row>
    <row r="685" spans="4:22">
      <c r="D685" s="38"/>
      <c r="I685" s="59"/>
      <c r="J685" s="46"/>
      <c r="M685" s="46"/>
      <c r="Q685" s="46"/>
      <c r="R685"/>
      <c r="S685" s="46"/>
      <c r="T685" s="46"/>
      <c r="U685" s="46"/>
      <c r="V685" s="46"/>
    </row>
    <row r="686" spans="4:22">
      <c r="D686" s="38"/>
      <c r="I686" s="59"/>
      <c r="J686" s="46"/>
      <c r="M686" s="46"/>
      <c r="Q686" s="46"/>
      <c r="R686"/>
      <c r="S686" s="46"/>
      <c r="T686" s="46"/>
      <c r="U686" s="46"/>
      <c r="V686" s="46"/>
    </row>
    <row r="687" spans="4:22">
      <c r="D687" s="38"/>
      <c r="I687" s="59"/>
      <c r="J687" s="46"/>
      <c r="M687" s="46"/>
      <c r="Q687" s="46"/>
      <c r="R687"/>
      <c r="S687" s="46"/>
      <c r="T687" s="46"/>
      <c r="U687" s="46"/>
      <c r="V687" s="46"/>
    </row>
    <row r="688" spans="4:22">
      <c r="D688" s="38"/>
      <c r="I688" s="59"/>
      <c r="J688" s="46"/>
      <c r="M688" s="46"/>
      <c r="Q688" s="46"/>
      <c r="R688"/>
      <c r="S688" s="46"/>
      <c r="T688" s="46"/>
      <c r="U688" s="46"/>
      <c r="V688" s="46"/>
    </row>
    <row r="689" spans="4:22">
      <c r="D689" s="38"/>
      <c r="I689" s="59"/>
      <c r="J689" s="46"/>
      <c r="M689" s="46"/>
      <c r="Q689" s="46"/>
      <c r="R689"/>
      <c r="S689" s="46"/>
      <c r="T689" s="46"/>
      <c r="U689" s="46"/>
      <c r="V689" s="46"/>
    </row>
    <row r="690" spans="4:22">
      <c r="D690" s="38"/>
      <c r="I690" s="59"/>
      <c r="J690" s="46"/>
      <c r="M690" s="46"/>
      <c r="Q690" s="46"/>
      <c r="R690"/>
      <c r="S690" s="46"/>
      <c r="T690" s="46"/>
      <c r="U690" s="46"/>
      <c r="V690" s="46"/>
    </row>
    <row r="691" spans="4:22">
      <c r="D691" s="38"/>
      <c r="I691" s="59"/>
      <c r="J691" s="46"/>
      <c r="M691" s="46"/>
      <c r="Q691" s="46"/>
      <c r="R691"/>
      <c r="S691" s="46"/>
      <c r="T691" s="46"/>
      <c r="U691" s="46"/>
      <c r="V691" s="46"/>
    </row>
    <row r="692" spans="4:22">
      <c r="D692" s="38"/>
      <c r="I692" s="59"/>
      <c r="J692" s="46"/>
      <c r="M692" s="46"/>
      <c r="Q692" s="46"/>
      <c r="R692"/>
      <c r="S692" s="46"/>
      <c r="T692" s="46"/>
      <c r="U692" s="46"/>
      <c r="V692" s="46"/>
    </row>
    <row r="693" spans="4:22">
      <c r="D693" s="38"/>
      <c r="I693" s="59"/>
      <c r="J693" s="46"/>
      <c r="M693" s="46"/>
      <c r="Q693" s="46"/>
      <c r="R693"/>
      <c r="S693" s="46"/>
      <c r="T693" s="46"/>
      <c r="U693" s="46"/>
      <c r="V693" s="46"/>
    </row>
    <row r="694" spans="4:22">
      <c r="D694" s="38"/>
      <c r="I694" s="59"/>
      <c r="J694" s="46"/>
      <c r="M694" s="46"/>
      <c r="Q694" s="46"/>
      <c r="R694"/>
      <c r="S694" s="46"/>
      <c r="T694" s="46"/>
      <c r="U694" s="46"/>
      <c r="V694" s="46"/>
    </row>
    <row r="695" spans="4:22">
      <c r="D695" s="38"/>
      <c r="I695" s="59"/>
      <c r="J695" s="46"/>
      <c r="M695" s="46"/>
      <c r="Q695" s="46"/>
      <c r="R695"/>
      <c r="S695" s="46"/>
      <c r="T695" s="46"/>
      <c r="U695" s="46"/>
      <c r="V695" s="46"/>
    </row>
    <row r="696" spans="4:22">
      <c r="D696" s="38"/>
      <c r="I696" s="59"/>
      <c r="J696" s="46"/>
      <c r="M696" s="46"/>
      <c r="Q696" s="46"/>
      <c r="R696"/>
      <c r="S696" s="46"/>
      <c r="T696" s="46"/>
      <c r="U696" s="46"/>
      <c r="V696" s="46"/>
    </row>
    <row r="697" spans="4:22">
      <c r="D697" s="38"/>
      <c r="I697" s="59"/>
      <c r="J697" s="46"/>
      <c r="M697" s="46"/>
      <c r="Q697" s="46"/>
      <c r="R697"/>
      <c r="S697" s="46"/>
      <c r="T697" s="46"/>
      <c r="U697" s="46"/>
      <c r="V697" s="46"/>
    </row>
    <row r="698" spans="4:22">
      <c r="D698" s="38"/>
      <c r="I698" s="59"/>
      <c r="J698" s="46"/>
      <c r="M698" s="46"/>
      <c r="Q698" s="46"/>
      <c r="R698"/>
      <c r="S698" s="46"/>
      <c r="T698" s="46"/>
      <c r="U698" s="46"/>
      <c r="V698" s="46"/>
    </row>
    <row r="699" spans="4:22">
      <c r="D699" s="38"/>
      <c r="I699" s="59"/>
      <c r="J699" s="46"/>
      <c r="M699" s="46"/>
      <c r="Q699" s="46"/>
      <c r="R699"/>
      <c r="S699" s="46"/>
      <c r="T699" s="46"/>
      <c r="U699" s="46"/>
      <c r="V699" s="46"/>
    </row>
    <row r="700" spans="4:22">
      <c r="D700" s="38"/>
      <c r="I700" s="59"/>
      <c r="J700" s="46"/>
      <c r="M700" s="46"/>
      <c r="Q700" s="46"/>
      <c r="R700"/>
      <c r="S700" s="46"/>
      <c r="T700" s="46"/>
      <c r="U700" s="46"/>
      <c r="V700" s="46"/>
    </row>
    <row r="701" spans="4:22">
      <c r="D701" s="38"/>
      <c r="I701" s="59"/>
      <c r="J701" s="46"/>
      <c r="M701" s="46"/>
      <c r="Q701" s="46"/>
      <c r="R701"/>
      <c r="S701" s="46"/>
      <c r="T701" s="46"/>
      <c r="U701" s="46"/>
      <c r="V701" s="46"/>
    </row>
    <row r="702" spans="4:22">
      <c r="D702" s="38"/>
      <c r="I702" s="59"/>
      <c r="J702" s="46"/>
      <c r="M702" s="46"/>
      <c r="Q702" s="46"/>
      <c r="R702"/>
      <c r="S702" s="46"/>
      <c r="T702" s="46"/>
      <c r="U702" s="46"/>
      <c r="V702" s="46"/>
    </row>
    <row r="703" spans="4:22">
      <c r="D703" s="38"/>
      <c r="I703" s="59"/>
      <c r="J703" s="46"/>
      <c r="M703" s="46"/>
      <c r="Q703" s="46"/>
      <c r="R703"/>
      <c r="S703" s="46"/>
      <c r="T703" s="46"/>
      <c r="U703" s="46"/>
      <c r="V703" s="46"/>
    </row>
    <row r="704" spans="4:22">
      <c r="D704" s="38"/>
      <c r="I704" s="59"/>
      <c r="J704" s="46"/>
      <c r="M704" s="46"/>
      <c r="Q704" s="46"/>
      <c r="R704"/>
      <c r="S704" s="46"/>
      <c r="T704" s="46"/>
      <c r="U704" s="46"/>
      <c r="V704" s="46"/>
    </row>
    <row r="705" spans="4:22">
      <c r="D705" s="38"/>
      <c r="I705" s="59"/>
      <c r="J705" s="46"/>
      <c r="M705" s="46"/>
      <c r="Q705" s="46"/>
      <c r="R705"/>
      <c r="S705" s="46"/>
      <c r="T705" s="46"/>
      <c r="U705" s="46"/>
      <c r="V705" s="46"/>
    </row>
    <row r="706" spans="4:22">
      <c r="D706" s="38"/>
      <c r="I706" s="59"/>
      <c r="J706" s="46"/>
      <c r="M706" s="46"/>
      <c r="Q706" s="46"/>
      <c r="R706"/>
      <c r="S706" s="46"/>
      <c r="T706" s="46"/>
      <c r="U706" s="46"/>
      <c r="V706" s="46"/>
    </row>
    <row r="707" spans="4:22">
      <c r="D707" s="38"/>
      <c r="I707" s="59"/>
      <c r="J707" s="46"/>
      <c r="M707" s="46"/>
      <c r="Q707" s="46"/>
      <c r="R707"/>
      <c r="S707" s="46"/>
      <c r="T707" s="46"/>
      <c r="U707" s="46"/>
      <c r="V707" s="46"/>
    </row>
    <row r="708" spans="4:22">
      <c r="D708" s="38"/>
      <c r="I708" s="59"/>
      <c r="J708" s="46"/>
      <c r="M708" s="46"/>
      <c r="Q708" s="46"/>
      <c r="R708"/>
      <c r="S708" s="46"/>
      <c r="T708" s="46"/>
      <c r="U708" s="46"/>
      <c r="V708" s="46"/>
    </row>
    <row r="709" spans="4:22">
      <c r="D709" s="38"/>
      <c r="I709" s="59"/>
      <c r="J709" s="46"/>
      <c r="M709" s="46"/>
      <c r="Q709" s="46"/>
      <c r="R709"/>
      <c r="S709" s="46"/>
      <c r="T709" s="46"/>
      <c r="U709" s="46"/>
      <c r="V709" s="46"/>
    </row>
    <row r="710" spans="4:22">
      <c r="D710" s="38"/>
      <c r="I710" s="59"/>
      <c r="J710" s="46"/>
      <c r="M710" s="46"/>
      <c r="Q710" s="46"/>
      <c r="R710"/>
      <c r="S710" s="46"/>
      <c r="T710" s="46"/>
      <c r="U710" s="46"/>
      <c r="V710" s="46"/>
    </row>
    <row r="711" spans="4:22">
      <c r="D711" s="38"/>
      <c r="I711" s="59"/>
      <c r="J711" s="46"/>
      <c r="M711" s="46"/>
      <c r="Q711" s="46"/>
      <c r="R711"/>
      <c r="S711" s="46"/>
      <c r="T711" s="46"/>
      <c r="U711" s="46"/>
      <c r="V711" s="46"/>
    </row>
    <row r="712" spans="4:22">
      <c r="D712" s="38"/>
      <c r="I712" s="59"/>
      <c r="J712" s="46"/>
      <c r="M712" s="46"/>
      <c r="Q712" s="46"/>
      <c r="R712"/>
      <c r="S712" s="46"/>
      <c r="T712" s="46"/>
      <c r="U712" s="46"/>
      <c r="V712" s="46"/>
    </row>
    <row r="713" spans="4:22">
      <c r="D713" s="38"/>
      <c r="I713" s="59"/>
      <c r="J713" s="46"/>
      <c r="M713" s="46"/>
      <c r="Q713" s="46"/>
      <c r="R713"/>
      <c r="S713" s="46"/>
      <c r="T713" s="46"/>
      <c r="U713" s="46"/>
      <c r="V713" s="46"/>
    </row>
    <row r="714" spans="4:22">
      <c r="D714" s="38"/>
      <c r="I714" s="59"/>
      <c r="J714" s="46"/>
      <c r="M714" s="46"/>
      <c r="Q714" s="46"/>
      <c r="R714"/>
      <c r="S714" s="46"/>
      <c r="T714" s="46"/>
      <c r="U714" s="46"/>
      <c r="V714" s="46"/>
    </row>
    <row r="715" spans="4:22">
      <c r="D715" s="38"/>
      <c r="I715" s="59"/>
      <c r="J715" s="46"/>
      <c r="M715" s="46"/>
      <c r="Q715" s="46"/>
      <c r="R715"/>
      <c r="S715" s="46"/>
      <c r="T715" s="46"/>
      <c r="U715" s="46"/>
      <c r="V715" s="46"/>
    </row>
    <row r="716" spans="4:22">
      <c r="D716" s="38"/>
      <c r="I716" s="59"/>
      <c r="J716" s="46"/>
      <c r="M716" s="46"/>
      <c r="Q716" s="46"/>
      <c r="R716"/>
      <c r="S716" s="46"/>
      <c r="T716" s="46"/>
      <c r="U716" s="46"/>
      <c r="V716" s="46"/>
    </row>
    <row r="717" spans="4:22">
      <c r="D717" s="38"/>
      <c r="I717" s="59"/>
      <c r="J717" s="46"/>
      <c r="M717" s="46"/>
      <c r="Q717" s="46"/>
      <c r="R717"/>
      <c r="S717" s="46"/>
      <c r="T717" s="46"/>
      <c r="U717" s="46"/>
      <c r="V717" s="46"/>
    </row>
    <row r="718" spans="4:22">
      <c r="D718" s="38"/>
      <c r="I718" s="59"/>
      <c r="J718" s="46"/>
      <c r="M718" s="46"/>
      <c r="Q718" s="46"/>
      <c r="R718"/>
      <c r="S718" s="46"/>
      <c r="T718" s="46"/>
      <c r="U718" s="46"/>
      <c r="V718" s="46"/>
    </row>
    <row r="719" spans="4:22">
      <c r="D719" s="38"/>
      <c r="I719" s="59"/>
      <c r="J719" s="46"/>
      <c r="M719" s="46"/>
      <c r="Q719" s="46"/>
      <c r="R719"/>
      <c r="S719" s="46"/>
      <c r="T719" s="46"/>
      <c r="U719" s="46"/>
      <c r="V719" s="46"/>
    </row>
    <row r="720" spans="4:22">
      <c r="D720" s="38"/>
      <c r="I720" s="59"/>
      <c r="J720" s="46"/>
      <c r="M720" s="46"/>
      <c r="Q720" s="46"/>
      <c r="R720"/>
      <c r="S720" s="46"/>
      <c r="T720" s="46"/>
      <c r="U720" s="46"/>
      <c r="V720" s="46"/>
    </row>
    <row r="721" spans="4:22">
      <c r="D721" s="38"/>
      <c r="I721" s="59"/>
      <c r="J721" s="46"/>
      <c r="M721" s="46"/>
      <c r="Q721" s="46"/>
      <c r="R721"/>
      <c r="S721" s="46"/>
      <c r="T721" s="46"/>
      <c r="U721" s="46"/>
      <c r="V721" s="46"/>
    </row>
    <row r="722" spans="4:22">
      <c r="D722" s="38"/>
      <c r="I722" s="59"/>
      <c r="J722" s="46"/>
      <c r="M722" s="46"/>
      <c r="Q722" s="46"/>
      <c r="R722"/>
      <c r="S722" s="46"/>
      <c r="T722" s="46"/>
      <c r="U722" s="46"/>
      <c r="V722" s="46"/>
    </row>
    <row r="723" spans="4:22">
      <c r="D723" s="38"/>
      <c r="I723" s="59"/>
      <c r="J723" s="46"/>
      <c r="M723" s="46"/>
      <c r="Q723" s="46"/>
      <c r="R723"/>
      <c r="S723" s="46"/>
      <c r="T723" s="46"/>
      <c r="U723" s="46"/>
      <c r="V723" s="46"/>
    </row>
    <row r="724" spans="4:22">
      <c r="D724" s="38"/>
      <c r="I724" s="59"/>
      <c r="J724" s="46"/>
      <c r="M724" s="46"/>
      <c r="Q724" s="46"/>
      <c r="R724"/>
      <c r="S724" s="46"/>
      <c r="T724" s="46"/>
      <c r="U724" s="46"/>
      <c r="V724" s="46"/>
    </row>
    <row r="725" spans="4:22">
      <c r="D725" s="38"/>
      <c r="I725" s="59"/>
      <c r="J725" s="46"/>
      <c r="M725" s="46"/>
      <c r="Q725" s="46"/>
      <c r="R725"/>
      <c r="S725" s="46"/>
      <c r="T725" s="46"/>
      <c r="U725" s="46"/>
      <c r="V725" s="46"/>
    </row>
    <row r="726" spans="4:22">
      <c r="D726" s="38"/>
      <c r="I726" s="59"/>
      <c r="J726" s="46"/>
      <c r="M726" s="46"/>
      <c r="Q726" s="46"/>
      <c r="R726"/>
      <c r="S726" s="46"/>
      <c r="T726" s="46"/>
      <c r="U726" s="46"/>
      <c r="V726" s="46"/>
    </row>
    <row r="727" spans="4:22">
      <c r="D727" s="38"/>
      <c r="I727" s="59"/>
      <c r="J727" s="46"/>
      <c r="M727" s="46"/>
      <c r="Q727" s="46"/>
      <c r="R727"/>
      <c r="S727" s="46"/>
      <c r="T727" s="46"/>
      <c r="U727" s="46"/>
      <c r="V727" s="46"/>
    </row>
    <row r="728" spans="4:22">
      <c r="D728" s="38"/>
      <c r="I728" s="59"/>
      <c r="J728" s="46"/>
      <c r="M728" s="46"/>
      <c r="Q728" s="46"/>
      <c r="R728"/>
      <c r="S728" s="46"/>
      <c r="T728" s="46"/>
      <c r="U728" s="46"/>
      <c r="V728" s="46"/>
    </row>
    <row r="729" spans="4:22">
      <c r="D729" s="38"/>
      <c r="I729" s="59"/>
      <c r="J729" s="46"/>
      <c r="M729" s="46"/>
      <c r="Q729" s="46"/>
      <c r="R729"/>
      <c r="S729" s="46"/>
      <c r="T729" s="46"/>
      <c r="U729" s="46"/>
      <c r="V729" s="46"/>
    </row>
    <row r="730" spans="4:22">
      <c r="D730" s="38"/>
      <c r="I730" s="59"/>
      <c r="J730" s="46"/>
      <c r="M730" s="46"/>
      <c r="Q730" s="46"/>
      <c r="R730"/>
      <c r="S730" s="46"/>
      <c r="T730" s="46"/>
      <c r="U730" s="46"/>
      <c r="V730" s="46"/>
    </row>
    <row r="731" spans="4:22">
      <c r="D731" s="38"/>
      <c r="I731" s="59"/>
      <c r="J731" s="46"/>
      <c r="M731" s="46"/>
      <c r="Q731" s="46"/>
      <c r="R731"/>
      <c r="S731" s="46"/>
      <c r="T731" s="46"/>
      <c r="U731" s="46"/>
      <c r="V731" s="46"/>
    </row>
    <row r="732" spans="4:22">
      <c r="D732" s="38"/>
      <c r="I732" s="59"/>
      <c r="J732" s="46"/>
      <c r="M732" s="46"/>
      <c r="Q732" s="46"/>
      <c r="R732"/>
      <c r="S732" s="46"/>
      <c r="T732" s="46"/>
      <c r="U732" s="46"/>
      <c r="V732" s="46"/>
    </row>
    <row r="733" spans="4:22">
      <c r="D733" s="38"/>
      <c r="I733" s="59"/>
      <c r="J733" s="46"/>
      <c r="M733" s="46"/>
      <c r="Q733" s="46"/>
      <c r="R733"/>
      <c r="S733" s="46"/>
      <c r="T733" s="46"/>
      <c r="U733" s="46"/>
      <c r="V733" s="46"/>
    </row>
    <row r="734" spans="4:22">
      <c r="D734" s="38"/>
      <c r="I734" s="59"/>
      <c r="J734" s="46"/>
      <c r="M734" s="46"/>
      <c r="Q734" s="46"/>
      <c r="R734" s="60"/>
      <c r="S734" s="46"/>
      <c r="T734" s="46"/>
      <c r="U734" s="46"/>
      <c r="V734" s="46"/>
    </row>
    <row r="735" spans="4:22">
      <c r="D735" s="38"/>
      <c r="I735" s="59"/>
      <c r="J735" s="46"/>
      <c r="M735" s="46"/>
      <c r="Q735" s="46"/>
      <c r="R735"/>
      <c r="S735" s="46"/>
      <c r="T735" s="46"/>
      <c r="U735" s="46"/>
      <c r="V735" s="46"/>
    </row>
    <row r="736" spans="4:22">
      <c r="D736" s="38"/>
      <c r="I736" s="59"/>
      <c r="J736" s="46"/>
      <c r="M736" s="46"/>
      <c r="Q736" s="46"/>
      <c r="R736"/>
      <c r="S736" s="46"/>
      <c r="T736" s="46"/>
      <c r="U736" s="46"/>
      <c r="V736" s="46"/>
    </row>
    <row r="737" spans="4:22">
      <c r="D737" s="38"/>
      <c r="I737" s="59"/>
      <c r="J737" s="46"/>
      <c r="M737" s="46"/>
      <c r="Q737" s="46"/>
      <c r="R737"/>
      <c r="S737" s="46"/>
      <c r="T737" s="46"/>
      <c r="U737" s="46"/>
      <c r="V737" s="46"/>
    </row>
    <row r="738" spans="4:22">
      <c r="D738" s="38"/>
      <c r="I738" s="59"/>
      <c r="J738" s="46"/>
      <c r="M738" s="46"/>
      <c r="Q738" s="46"/>
      <c r="R738"/>
      <c r="S738" s="46"/>
      <c r="T738" s="46"/>
      <c r="U738" s="46"/>
      <c r="V738" s="46"/>
    </row>
    <row r="739" spans="4:22">
      <c r="D739" s="38"/>
      <c r="I739" s="59"/>
      <c r="J739" s="46"/>
      <c r="M739" s="46"/>
      <c r="Q739" s="46"/>
      <c r="R739"/>
      <c r="S739" s="46"/>
      <c r="T739" s="46"/>
      <c r="U739" s="46"/>
      <c r="V739" s="46"/>
    </row>
    <row r="740" spans="4:22">
      <c r="D740" s="38"/>
      <c r="I740" s="59"/>
      <c r="J740" s="46"/>
      <c r="M740" s="46"/>
      <c r="Q740" s="46"/>
      <c r="R740"/>
      <c r="S740" s="46"/>
      <c r="T740" s="46"/>
      <c r="U740" s="46"/>
      <c r="V740" s="46"/>
    </row>
    <row r="741" spans="4:22">
      <c r="D741" s="38"/>
      <c r="I741" s="59"/>
      <c r="J741" s="46"/>
      <c r="M741" s="46"/>
      <c r="Q741" s="46"/>
      <c r="R741" s="60"/>
      <c r="S741" s="46"/>
      <c r="T741" s="46"/>
      <c r="U741" s="46"/>
      <c r="V741" s="46"/>
    </row>
    <row r="742" spans="4:22">
      <c r="D742" s="38"/>
      <c r="I742" s="59"/>
      <c r="J742" s="46"/>
      <c r="M742" s="46"/>
      <c r="Q742" s="46"/>
      <c r="R742"/>
      <c r="S742" s="46"/>
      <c r="T742" s="46"/>
      <c r="U742" s="46"/>
      <c r="V742" s="46"/>
    </row>
    <row r="743" spans="4:22">
      <c r="D743" s="38"/>
      <c r="I743" s="59"/>
      <c r="J743" s="46"/>
      <c r="M743" s="46"/>
      <c r="Q743" s="46"/>
      <c r="R743"/>
      <c r="S743" s="46"/>
      <c r="T743" s="46"/>
      <c r="U743" s="46"/>
      <c r="V743" s="46"/>
    </row>
    <row r="744" spans="4:22">
      <c r="D744" s="38"/>
      <c r="I744" s="59"/>
      <c r="J744" s="46"/>
      <c r="M744" s="46"/>
      <c r="Q744" s="46"/>
      <c r="R744"/>
      <c r="S744" s="46"/>
      <c r="T744" s="46"/>
      <c r="U744" s="46"/>
      <c r="V744" s="46"/>
    </row>
    <row r="745" spans="4:22">
      <c r="D745" s="38"/>
      <c r="I745" s="59"/>
      <c r="J745" s="46"/>
      <c r="M745" s="46"/>
      <c r="Q745" s="46"/>
      <c r="R745"/>
      <c r="S745" s="46"/>
      <c r="T745" s="46"/>
      <c r="U745" s="46"/>
      <c r="V745" s="46"/>
    </row>
    <row r="746" spans="4:22">
      <c r="D746" s="38"/>
      <c r="I746" s="59"/>
      <c r="J746" s="46"/>
      <c r="M746" s="46"/>
      <c r="Q746" s="46"/>
      <c r="R746"/>
      <c r="S746" s="46"/>
      <c r="T746" s="46"/>
      <c r="U746" s="46"/>
      <c r="V746" s="46"/>
    </row>
    <row r="747" spans="4:22">
      <c r="D747" s="38"/>
      <c r="I747" s="59"/>
      <c r="J747" s="46"/>
      <c r="M747" s="46"/>
      <c r="Q747" s="46"/>
      <c r="R747"/>
      <c r="S747" s="46"/>
      <c r="T747" s="46"/>
      <c r="U747" s="46"/>
      <c r="V747" s="46"/>
    </row>
    <row r="748" spans="4:22">
      <c r="D748" s="38"/>
      <c r="I748" s="59"/>
      <c r="J748" s="46"/>
      <c r="M748" s="46"/>
      <c r="Q748" s="46"/>
      <c r="R748"/>
      <c r="S748" s="46"/>
      <c r="T748" s="46"/>
      <c r="U748" s="46"/>
      <c r="V748" s="46"/>
    </row>
    <row r="749" spans="4:22">
      <c r="D749" s="38"/>
      <c r="I749" s="59"/>
      <c r="J749" s="46"/>
      <c r="M749" s="46"/>
      <c r="Q749" s="46"/>
      <c r="R749"/>
      <c r="S749" s="46"/>
      <c r="T749" s="46"/>
      <c r="U749" s="46"/>
      <c r="V749" s="46"/>
    </row>
    <row r="750" spans="4:22">
      <c r="D750" s="38"/>
      <c r="I750" s="59"/>
      <c r="J750" s="46"/>
      <c r="M750" s="46"/>
      <c r="Q750" s="46"/>
      <c r="R750"/>
      <c r="S750" s="46"/>
      <c r="T750" s="46"/>
      <c r="U750" s="46"/>
      <c r="V750" s="46"/>
    </row>
    <row r="751" spans="4:22">
      <c r="D751" s="38"/>
      <c r="I751" s="59"/>
      <c r="J751" s="46"/>
      <c r="M751" s="46"/>
      <c r="Q751" s="46"/>
      <c r="R751"/>
      <c r="S751" s="46"/>
      <c r="T751" s="46"/>
      <c r="U751" s="46"/>
      <c r="V751" s="46"/>
    </row>
    <row r="752" spans="4:22">
      <c r="D752" s="38"/>
      <c r="I752" s="59"/>
      <c r="J752" s="46"/>
      <c r="M752" s="46"/>
      <c r="Q752" s="46"/>
      <c r="R752"/>
      <c r="S752" s="46"/>
      <c r="T752" s="46"/>
      <c r="U752" s="46"/>
      <c r="V752" s="46"/>
    </row>
    <row r="753" spans="4:22">
      <c r="D753" s="38"/>
      <c r="I753" s="59"/>
      <c r="J753" s="46"/>
      <c r="M753" s="46"/>
      <c r="Q753" s="46"/>
      <c r="R753"/>
      <c r="S753" s="46"/>
      <c r="T753" s="46"/>
      <c r="U753" s="46"/>
      <c r="V753" s="46"/>
    </row>
    <row r="754" spans="4:22">
      <c r="D754" s="38"/>
      <c r="I754" s="59"/>
      <c r="J754" s="46"/>
      <c r="M754" s="46"/>
      <c r="Q754" s="46"/>
      <c r="R754"/>
      <c r="S754" s="46"/>
      <c r="T754" s="46"/>
      <c r="U754" s="46"/>
      <c r="V754" s="46"/>
    </row>
    <row r="755" spans="4:22">
      <c r="D755" s="38"/>
      <c r="I755" s="59"/>
      <c r="J755" s="46"/>
      <c r="M755" s="46"/>
      <c r="Q755" s="46"/>
      <c r="R755"/>
      <c r="S755" s="46"/>
      <c r="T755" s="46"/>
      <c r="U755" s="46"/>
      <c r="V755" s="46"/>
    </row>
    <row r="756" spans="4:22">
      <c r="D756" s="38"/>
      <c r="I756" s="59"/>
      <c r="J756" s="46"/>
      <c r="M756" s="46"/>
      <c r="Q756" s="46"/>
      <c r="R756"/>
      <c r="S756" s="46"/>
      <c r="T756" s="46"/>
      <c r="U756" s="46"/>
      <c r="V756" s="46"/>
    </row>
    <row r="757" spans="4:22">
      <c r="D757" s="38"/>
      <c r="I757" s="59"/>
      <c r="J757" s="46"/>
      <c r="M757" s="46"/>
      <c r="Q757" s="46"/>
      <c r="R757"/>
      <c r="S757" s="46"/>
      <c r="T757" s="46"/>
      <c r="U757" s="46"/>
      <c r="V757" s="46"/>
    </row>
    <row r="758" spans="4:22">
      <c r="D758" s="38"/>
      <c r="I758" s="59"/>
      <c r="J758" s="46"/>
      <c r="M758" s="46"/>
      <c r="Q758" s="46"/>
      <c r="R758"/>
      <c r="S758" s="46"/>
      <c r="T758" s="46"/>
      <c r="U758" s="46"/>
      <c r="V758" s="46"/>
    </row>
    <row r="759" spans="4:22">
      <c r="D759" s="38"/>
      <c r="I759" s="59"/>
      <c r="J759" s="46"/>
      <c r="M759" s="46"/>
      <c r="Q759" s="46"/>
      <c r="R759"/>
      <c r="S759" s="46"/>
      <c r="T759" s="46"/>
      <c r="U759" s="46"/>
      <c r="V759" s="46"/>
    </row>
    <row r="760" spans="4:22">
      <c r="D760" s="38"/>
      <c r="I760" s="59"/>
      <c r="J760" s="46"/>
      <c r="M760" s="46"/>
      <c r="Q760" s="46"/>
      <c r="R760"/>
      <c r="S760" s="46"/>
      <c r="T760" s="46"/>
      <c r="U760" s="46"/>
      <c r="V760" s="46"/>
    </row>
    <row r="761" spans="4:22">
      <c r="D761" s="38"/>
      <c r="I761" s="59"/>
      <c r="J761" s="46"/>
      <c r="M761" s="46"/>
      <c r="Q761" s="46"/>
      <c r="R761"/>
      <c r="S761" s="46"/>
      <c r="T761" s="46"/>
      <c r="U761" s="46"/>
      <c r="V761" s="46"/>
    </row>
    <row r="762" spans="4:22">
      <c r="D762" s="38"/>
      <c r="I762" s="59"/>
      <c r="J762" s="46"/>
      <c r="M762" s="46"/>
      <c r="Q762" s="46"/>
      <c r="R762"/>
      <c r="S762" s="46"/>
      <c r="T762" s="46"/>
      <c r="U762" s="46"/>
      <c r="V762" s="46"/>
    </row>
    <row r="763" spans="4:22">
      <c r="D763" s="38"/>
      <c r="I763" s="59"/>
      <c r="J763" s="46"/>
      <c r="M763" s="46"/>
      <c r="Q763" s="46"/>
      <c r="R763"/>
      <c r="S763" s="46"/>
      <c r="T763" s="46"/>
      <c r="U763" s="46"/>
      <c r="V763" s="46"/>
    </row>
    <row r="764" spans="4:22">
      <c r="D764" s="38"/>
      <c r="I764" s="59"/>
      <c r="J764" s="46"/>
      <c r="M764" s="46"/>
      <c r="Q764" s="46"/>
      <c r="R764"/>
      <c r="S764" s="46"/>
      <c r="T764" s="46"/>
      <c r="U764" s="46"/>
      <c r="V764" s="46"/>
    </row>
    <row r="765" spans="4:22">
      <c r="D765" s="38"/>
      <c r="I765" s="59"/>
      <c r="J765" s="46"/>
      <c r="M765" s="46"/>
      <c r="Q765" s="46"/>
      <c r="R765"/>
      <c r="S765" s="46"/>
      <c r="T765" s="46"/>
      <c r="U765" s="46"/>
      <c r="V765" s="46"/>
    </row>
    <row r="766" spans="4:22">
      <c r="D766" s="38"/>
      <c r="I766" s="59"/>
      <c r="J766" s="46"/>
      <c r="M766" s="46"/>
      <c r="Q766" s="46"/>
      <c r="R766"/>
      <c r="S766" s="46"/>
      <c r="T766" s="46"/>
      <c r="U766" s="46"/>
      <c r="V766" s="46"/>
    </row>
    <row r="767" spans="4:22">
      <c r="D767" s="38"/>
      <c r="I767" s="59"/>
      <c r="J767" s="46"/>
      <c r="M767" s="46"/>
      <c r="Q767" s="46"/>
      <c r="R767"/>
      <c r="S767" s="46"/>
      <c r="T767" s="46"/>
      <c r="U767" s="46"/>
      <c r="V767" s="46"/>
    </row>
    <row r="768" spans="4:22">
      <c r="D768" s="38"/>
      <c r="I768" s="59"/>
      <c r="J768" s="46"/>
      <c r="M768" s="46"/>
      <c r="Q768" s="46"/>
      <c r="R768"/>
      <c r="S768" s="46"/>
      <c r="T768" s="46"/>
      <c r="U768" s="46"/>
      <c r="V768" s="46"/>
    </row>
    <row r="769" spans="4:22">
      <c r="D769" s="38"/>
      <c r="I769" s="59"/>
      <c r="J769" s="46"/>
      <c r="M769" s="46"/>
      <c r="Q769" s="46"/>
      <c r="R769"/>
      <c r="S769" s="46"/>
      <c r="T769" s="46"/>
      <c r="U769" s="46"/>
      <c r="V769" s="46"/>
    </row>
    <row r="770" spans="4:22">
      <c r="D770" s="38"/>
      <c r="I770" s="59"/>
      <c r="J770" s="46"/>
      <c r="M770" s="46"/>
      <c r="Q770" s="46"/>
      <c r="R770"/>
      <c r="S770" s="46"/>
      <c r="T770" s="46"/>
      <c r="U770" s="46"/>
      <c r="V770" s="46"/>
    </row>
    <row r="771" spans="4:22">
      <c r="D771" s="38"/>
      <c r="I771" s="59"/>
      <c r="J771" s="46"/>
      <c r="M771" s="46"/>
      <c r="Q771" s="46"/>
      <c r="R771"/>
      <c r="S771" s="46"/>
      <c r="T771" s="46"/>
      <c r="U771" s="46"/>
      <c r="V771" s="46"/>
    </row>
    <row r="772" spans="4:22">
      <c r="D772" s="38"/>
      <c r="I772" s="59"/>
      <c r="J772" s="46"/>
      <c r="M772" s="46"/>
      <c r="Q772" s="46"/>
      <c r="R772"/>
      <c r="S772" s="46"/>
      <c r="T772" s="46"/>
      <c r="U772" s="46"/>
      <c r="V772" s="46"/>
    </row>
    <row r="773" spans="4:22">
      <c r="D773" s="38"/>
      <c r="I773" s="59"/>
      <c r="J773" s="46"/>
      <c r="M773" s="46"/>
      <c r="Q773" s="46"/>
      <c r="R773"/>
      <c r="S773" s="46"/>
      <c r="T773" s="46"/>
      <c r="U773" s="46"/>
      <c r="V773" s="46"/>
    </row>
    <row r="774" spans="4:22">
      <c r="D774" s="38"/>
      <c r="I774" s="59"/>
      <c r="J774" s="46"/>
      <c r="M774" s="46"/>
      <c r="Q774" s="46"/>
      <c r="R774"/>
      <c r="S774" s="46"/>
      <c r="T774" s="46"/>
      <c r="U774" s="46"/>
      <c r="V774" s="46"/>
    </row>
    <row r="775" spans="4:22">
      <c r="D775" s="38"/>
      <c r="I775" s="59"/>
      <c r="J775" s="46"/>
      <c r="M775" s="46"/>
      <c r="Q775" s="46"/>
      <c r="R775"/>
      <c r="S775" s="46"/>
      <c r="T775" s="46"/>
      <c r="U775" s="46"/>
      <c r="V775" s="46"/>
    </row>
    <row r="776" spans="4:22">
      <c r="D776" s="38"/>
      <c r="I776" s="59"/>
      <c r="J776" s="46"/>
      <c r="M776" s="46"/>
      <c r="Q776" s="46"/>
      <c r="R776"/>
      <c r="S776" s="46"/>
      <c r="T776" s="46"/>
      <c r="U776" s="46"/>
      <c r="V776" s="46"/>
    </row>
    <row r="777" spans="4:22">
      <c r="D777" s="38"/>
      <c r="I777" s="59"/>
      <c r="J777" s="46"/>
      <c r="M777" s="46"/>
      <c r="Q777" s="46"/>
      <c r="R777"/>
      <c r="S777" s="46"/>
      <c r="T777" s="46"/>
      <c r="U777" s="46"/>
      <c r="V777" s="46"/>
    </row>
    <row r="778" spans="4:22">
      <c r="D778" s="38"/>
      <c r="I778" s="59"/>
      <c r="J778" s="46"/>
      <c r="M778" s="46"/>
      <c r="Q778" s="46"/>
      <c r="R778"/>
      <c r="S778" s="46"/>
      <c r="T778" s="46"/>
      <c r="U778" s="46"/>
      <c r="V778" s="46"/>
    </row>
    <row r="779" spans="4:22">
      <c r="D779" s="38"/>
      <c r="I779" s="59"/>
      <c r="J779" s="46"/>
      <c r="M779" s="46"/>
      <c r="Q779" s="46"/>
      <c r="R779"/>
      <c r="S779" s="46"/>
      <c r="T779" s="46"/>
      <c r="U779" s="46"/>
      <c r="V779" s="46"/>
    </row>
    <row r="780" spans="4:22">
      <c r="D780" s="38"/>
      <c r="I780" s="59"/>
      <c r="J780" s="46"/>
      <c r="M780" s="46"/>
      <c r="Q780" s="46"/>
      <c r="R780"/>
      <c r="S780" s="46"/>
      <c r="T780" s="46"/>
      <c r="U780" s="46"/>
      <c r="V780" s="46"/>
    </row>
    <row r="781" spans="4:22">
      <c r="D781" s="38"/>
      <c r="I781" s="59"/>
      <c r="J781" s="46"/>
      <c r="M781" s="46"/>
      <c r="Q781" s="46"/>
      <c r="R781"/>
      <c r="S781" s="46"/>
      <c r="T781" s="46"/>
      <c r="U781" s="46"/>
      <c r="V781" s="46"/>
    </row>
    <row r="782" spans="4:22">
      <c r="D782" s="38"/>
      <c r="I782" s="59"/>
      <c r="J782" s="46"/>
      <c r="M782" s="46"/>
      <c r="Q782" s="46"/>
      <c r="R782"/>
      <c r="S782" s="46"/>
      <c r="T782" s="46"/>
      <c r="U782" s="46"/>
      <c r="V782" s="46"/>
    </row>
    <row r="783" spans="4:22">
      <c r="D783" s="38"/>
      <c r="I783" s="59"/>
      <c r="J783" s="46"/>
      <c r="M783" s="46"/>
      <c r="Q783" s="46"/>
      <c r="R783"/>
      <c r="S783" s="46"/>
      <c r="T783" s="46"/>
      <c r="U783" s="46"/>
      <c r="V783" s="46"/>
    </row>
    <row r="784" spans="4:22">
      <c r="D784" s="38"/>
      <c r="I784" s="59"/>
      <c r="J784" s="46"/>
      <c r="M784" s="46"/>
      <c r="Q784" s="46"/>
      <c r="R784"/>
      <c r="S784" s="46"/>
      <c r="T784" s="46"/>
      <c r="U784" s="46"/>
      <c r="V784" s="46"/>
    </row>
    <row r="785" spans="4:22">
      <c r="D785" s="38"/>
      <c r="I785" s="59"/>
      <c r="J785" s="46"/>
      <c r="M785" s="46"/>
      <c r="Q785" s="46"/>
      <c r="R785"/>
      <c r="S785" s="46"/>
      <c r="T785" s="46"/>
      <c r="U785" s="46"/>
      <c r="V785" s="46"/>
    </row>
    <row r="786" spans="4:22">
      <c r="D786" s="38"/>
      <c r="I786" s="59"/>
      <c r="J786" s="46"/>
      <c r="M786" s="46"/>
      <c r="Q786" s="46"/>
      <c r="R786"/>
      <c r="S786" s="46"/>
      <c r="T786" s="46"/>
      <c r="U786" s="46"/>
      <c r="V786" s="46"/>
    </row>
    <row r="787" spans="4:22">
      <c r="D787" s="38"/>
      <c r="I787" s="59"/>
      <c r="J787" s="46"/>
      <c r="M787" s="46"/>
      <c r="Q787" s="46"/>
      <c r="R787"/>
      <c r="S787" s="46"/>
      <c r="T787" s="46"/>
      <c r="U787" s="46"/>
      <c r="V787" s="46"/>
    </row>
    <row r="788" spans="4:22">
      <c r="D788" s="38"/>
      <c r="I788" s="59"/>
      <c r="J788" s="46"/>
      <c r="M788" s="46"/>
      <c r="Q788" s="46"/>
      <c r="R788"/>
      <c r="S788" s="46"/>
      <c r="T788" s="46"/>
      <c r="U788" s="46"/>
      <c r="V788" s="46"/>
    </row>
    <row r="789" spans="4:22">
      <c r="D789" s="38"/>
      <c r="I789" s="59"/>
      <c r="J789" s="46"/>
      <c r="M789" s="46"/>
      <c r="Q789" s="46"/>
      <c r="R789"/>
      <c r="S789" s="46"/>
      <c r="T789" s="46"/>
      <c r="U789" s="46"/>
      <c r="V789" s="46"/>
    </row>
    <row r="790" spans="4:22">
      <c r="D790" s="38"/>
      <c r="I790" s="59"/>
      <c r="J790" s="46"/>
      <c r="M790" s="46"/>
      <c r="Q790" s="46"/>
      <c r="R790"/>
      <c r="S790" s="46"/>
      <c r="T790" s="46"/>
      <c r="U790" s="46"/>
      <c r="V790" s="46"/>
    </row>
    <row r="791" spans="4:22">
      <c r="D791" s="38"/>
      <c r="I791" s="59"/>
      <c r="J791" s="46"/>
      <c r="M791" s="46"/>
      <c r="Q791" s="46"/>
      <c r="R791"/>
      <c r="S791" s="46"/>
      <c r="T791" s="46"/>
      <c r="U791" s="46"/>
      <c r="V791" s="46"/>
    </row>
    <row r="792" spans="4:22">
      <c r="D792" s="38"/>
      <c r="I792" s="59"/>
      <c r="J792" s="46"/>
      <c r="M792" s="46"/>
      <c r="Q792" s="46"/>
      <c r="R792"/>
      <c r="S792" s="46"/>
      <c r="T792" s="46"/>
      <c r="U792" s="46"/>
      <c r="V792" s="46"/>
    </row>
    <row r="793" spans="4:22">
      <c r="D793" s="38"/>
      <c r="I793" s="59"/>
      <c r="J793" s="46"/>
      <c r="M793" s="46"/>
      <c r="Q793" s="46"/>
      <c r="R793"/>
      <c r="S793" s="46"/>
      <c r="T793" s="46"/>
      <c r="U793" s="46"/>
      <c r="V793" s="46"/>
    </row>
    <row r="794" spans="4:22">
      <c r="D794" s="38"/>
      <c r="I794" s="59"/>
      <c r="J794" s="46"/>
      <c r="M794" s="46"/>
      <c r="Q794" s="46"/>
      <c r="R794"/>
      <c r="S794" s="46"/>
      <c r="T794" s="46"/>
      <c r="U794" s="46"/>
      <c r="V794" s="46"/>
    </row>
    <row r="795" spans="4:22">
      <c r="D795" s="38"/>
      <c r="I795" s="59"/>
      <c r="J795" s="46"/>
      <c r="M795" s="46"/>
      <c r="Q795" s="46"/>
      <c r="R795"/>
      <c r="S795" s="46"/>
      <c r="T795" s="46"/>
      <c r="U795" s="46"/>
      <c r="V795" s="46"/>
    </row>
    <row r="796" spans="4:22">
      <c r="D796" s="38"/>
      <c r="I796" s="59"/>
      <c r="J796" s="46"/>
      <c r="M796" s="46"/>
      <c r="Q796" s="46"/>
      <c r="R796"/>
      <c r="S796" s="46"/>
      <c r="T796" s="46"/>
      <c r="U796" s="46"/>
      <c r="V796" s="46"/>
    </row>
    <row r="797" spans="4:22">
      <c r="D797" s="38"/>
      <c r="I797" s="59"/>
      <c r="J797" s="46"/>
      <c r="M797" s="46"/>
      <c r="Q797" s="46"/>
      <c r="R797"/>
      <c r="S797" s="46"/>
      <c r="T797" s="46"/>
      <c r="U797" s="46"/>
      <c r="V797" s="46"/>
    </row>
    <row r="798" spans="4:22">
      <c r="D798" s="38"/>
      <c r="I798" s="59"/>
      <c r="J798" s="46"/>
      <c r="M798" s="46"/>
      <c r="Q798" s="46"/>
      <c r="R798"/>
      <c r="S798" s="46"/>
      <c r="T798" s="46"/>
      <c r="U798" s="46"/>
      <c r="V798" s="46"/>
    </row>
    <row r="799" spans="4:22">
      <c r="D799" s="38"/>
      <c r="I799" s="59"/>
      <c r="J799" s="46"/>
      <c r="M799" s="46"/>
      <c r="Q799" s="46"/>
      <c r="R799"/>
      <c r="S799" s="46"/>
      <c r="T799" s="46"/>
      <c r="U799" s="46"/>
      <c r="V799" s="46"/>
    </row>
    <row r="800" spans="4:22">
      <c r="D800" s="38"/>
      <c r="I800" s="59"/>
      <c r="J800" s="46"/>
      <c r="M800" s="46"/>
      <c r="Q800" s="46"/>
      <c r="R800"/>
      <c r="S800" s="46"/>
      <c r="T800" s="46"/>
      <c r="U800" s="46"/>
      <c r="V800" s="46"/>
    </row>
    <row r="801" spans="4:22">
      <c r="D801" s="38"/>
      <c r="I801" s="59"/>
      <c r="J801" s="46"/>
      <c r="M801" s="46"/>
      <c r="Q801" s="46"/>
      <c r="R801"/>
      <c r="S801" s="46"/>
      <c r="T801" s="46"/>
      <c r="U801" s="46"/>
      <c r="V801" s="46"/>
    </row>
    <row r="802" spans="4:22">
      <c r="D802" s="38"/>
      <c r="I802" s="59"/>
      <c r="J802" s="46"/>
      <c r="M802" s="46"/>
      <c r="Q802" s="46"/>
      <c r="R802"/>
      <c r="S802" s="46"/>
      <c r="T802" s="46"/>
      <c r="U802" s="46"/>
      <c r="V802" s="46"/>
    </row>
    <row r="803" spans="4:22">
      <c r="D803" s="38"/>
      <c r="I803" s="59"/>
      <c r="J803" s="46"/>
      <c r="M803" s="46"/>
      <c r="Q803" s="46"/>
      <c r="R803"/>
      <c r="S803" s="46"/>
      <c r="T803" s="46"/>
      <c r="U803" s="46"/>
      <c r="V803" s="46"/>
    </row>
    <row r="804" spans="4:22">
      <c r="D804" s="38"/>
      <c r="I804" s="59"/>
      <c r="J804" s="46"/>
      <c r="M804" s="46"/>
      <c r="Q804" s="46"/>
      <c r="R804"/>
      <c r="S804" s="46"/>
      <c r="T804" s="46"/>
      <c r="U804" s="46"/>
      <c r="V804" s="46"/>
    </row>
    <row r="805" spans="4:22">
      <c r="D805" s="38"/>
      <c r="I805" s="59"/>
      <c r="J805" s="46"/>
      <c r="M805" s="46"/>
      <c r="Q805" s="46"/>
      <c r="R805"/>
      <c r="S805" s="46"/>
      <c r="T805" s="46"/>
      <c r="U805" s="46"/>
      <c r="V805" s="46"/>
    </row>
    <row r="806" spans="4:22">
      <c r="D806" s="38"/>
      <c r="I806" s="59"/>
      <c r="J806" s="46"/>
      <c r="M806" s="46"/>
      <c r="Q806" s="46"/>
      <c r="R806"/>
      <c r="S806" s="46"/>
      <c r="T806" s="46"/>
      <c r="U806" s="46"/>
      <c r="V806" s="46"/>
    </row>
    <row r="807" spans="4:22">
      <c r="D807" s="38"/>
      <c r="I807" s="59"/>
      <c r="J807" s="46"/>
      <c r="M807" s="46"/>
      <c r="Q807" s="46"/>
      <c r="R807"/>
      <c r="S807" s="46"/>
      <c r="T807" s="46"/>
      <c r="U807" s="46"/>
      <c r="V807" s="46"/>
    </row>
    <row r="808" spans="4:22">
      <c r="D808" s="38"/>
      <c r="I808" s="59"/>
      <c r="J808" s="46"/>
      <c r="M808" s="46"/>
      <c r="Q808" s="46"/>
      <c r="R808"/>
      <c r="S808" s="46"/>
      <c r="T808" s="46"/>
      <c r="U808" s="46"/>
      <c r="V808" s="46"/>
    </row>
    <row r="809" spans="4:22">
      <c r="D809" s="38"/>
      <c r="I809" s="59"/>
      <c r="J809" s="46"/>
      <c r="M809" s="46"/>
      <c r="Q809" s="46"/>
      <c r="R809"/>
      <c r="S809" s="46"/>
      <c r="T809" s="46"/>
      <c r="U809" s="46"/>
      <c r="V809" s="46"/>
    </row>
    <row r="810" spans="4:22">
      <c r="D810" s="38"/>
      <c r="I810" s="59"/>
      <c r="J810" s="46"/>
      <c r="M810" s="46"/>
      <c r="Q810" s="46"/>
      <c r="R810"/>
      <c r="S810" s="46"/>
      <c r="T810" s="46"/>
      <c r="U810" s="46"/>
      <c r="V810" s="46"/>
    </row>
    <row r="811" spans="4:22">
      <c r="D811" s="38"/>
      <c r="I811" s="59"/>
      <c r="J811" s="46"/>
      <c r="M811" s="46"/>
      <c r="Q811" s="46"/>
      <c r="R811"/>
      <c r="S811" s="46"/>
      <c r="T811" s="46"/>
      <c r="U811" s="46"/>
      <c r="V811" s="46"/>
    </row>
    <row r="812" spans="4:22">
      <c r="D812" s="38"/>
      <c r="I812" s="59"/>
      <c r="J812" s="46"/>
      <c r="M812" s="46"/>
      <c r="Q812" s="46"/>
      <c r="R812"/>
      <c r="S812" s="46"/>
      <c r="T812" s="46"/>
      <c r="U812" s="46"/>
      <c r="V812" s="46"/>
    </row>
    <row r="813" spans="4:22">
      <c r="D813" s="38"/>
      <c r="I813" s="59"/>
      <c r="J813" s="46"/>
      <c r="M813" s="46"/>
      <c r="Q813" s="46"/>
      <c r="R813"/>
      <c r="S813" s="46"/>
      <c r="T813" s="46"/>
      <c r="U813" s="46"/>
      <c r="V813" s="46"/>
    </row>
    <row r="814" spans="4:22">
      <c r="D814" s="38"/>
      <c r="I814" s="59"/>
      <c r="J814" s="46"/>
      <c r="M814" s="46"/>
      <c r="Q814" s="46"/>
      <c r="R814"/>
      <c r="S814" s="46"/>
      <c r="T814" s="46"/>
      <c r="U814" s="46"/>
      <c r="V814" s="46"/>
    </row>
    <row r="815" spans="4:22">
      <c r="D815" s="38"/>
      <c r="I815" s="59"/>
      <c r="J815" s="46"/>
      <c r="M815" s="46"/>
      <c r="Q815" s="46"/>
      <c r="R815"/>
      <c r="S815" s="46"/>
      <c r="T815" s="46"/>
      <c r="U815" s="46"/>
      <c r="V815" s="46"/>
    </row>
    <row r="816" spans="4:22">
      <c r="D816" s="38"/>
      <c r="I816" s="59"/>
      <c r="J816" s="46"/>
      <c r="M816" s="46"/>
      <c r="Q816" s="46"/>
      <c r="R816"/>
      <c r="S816" s="46"/>
      <c r="T816" s="46"/>
      <c r="U816" s="46"/>
      <c r="V816" s="46"/>
    </row>
    <row r="817" spans="4:22">
      <c r="D817" s="38"/>
      <c r="I817" s="59"/>
      <c r="J817" s="46"/>
      <c r="M817" s="46"/>
      <c r="Q817" s="46"/>
      <c r="R817"/>
      <c r="S817" s="46"/>
      <c r="T817" s="46"/>
      <c r="U817" s="46"/>
      <c r="V817" s="46"/>
    </row>
    <row r="818" spans="4:22">
      <c r="D818" s="38"/>
      <c r="I818" s="59"/>
      <c r="J818" s="46"/>
      <c r="M818" s="46"/>
      <c r="Q818" s="46"/>
      <c r="R818"/>
      <c r="S818" s="46"/>
      <c r="T818" s="46"/>
      <c r="U818" s="46"/>
      <c r="V818" s="46"/>
    </row>
    <row r="819" spans="4:22">
      <c r="D819" s="38"/>
      <c r="I819" s="59"/>
      <c r="J819" s="46"/>
      <c r="M819" s="46"/>
      <c r="Q819" s="46"/>
      <c r="R819"/>
      <c r="S819" s="46"/>
      <c r="T819" s="46"/>
      <c r="U819" s="46"/>
      <c r="V819" s="46"/>
    </row>
    <row r="820" spans="4:22">
      <c r="D820" s="38"/>
      <c r="I820" s="59"/>
      <c r="J820" s="46"/>
      <c r="M820" s="46"/>
      <c r="Q820" s="46"/>
      <c r="R820"/>
      <c r="S820" s="46"/>
      <c r="T820" s="46"/>
      <c r="U820" s="46"/>
      <c r="V820" s="46"/>
    </row>
    <row r="821" spans="4:22">
      <c r="D821" s="38"/>
      <c r="I821" s="59"/>
      <c r="J821" s="46"/>
      <c r="M821" s="46"/>
      <c r="Q821" s="46"/>
      <c r="R821"/>
      <c r="S821" s="46"/>
      <c r="T821" s="46"/>
      <c r="U821" s="46"/>
      <c r="V821" s="46"/>
    </row>
    <row r="822" spans="4:22">
      <c r="D822" s="38"/>
      <c r="I822" s="59"/>
      <c r="J822" s="46"/>
      <c r="M822" s="46"/>
      <c r="Q822" s="46"/>
      <c r="R822"/>
      <c r="S822" s="46"/>
      <c r="T822" s="46"/>
      <c r="U822" s="46"/>
      <c r="V822" s="46"/>
    </row>
    <row r="823" spans="4:22">
      <c r="D823" s="38"/>
      <c r="I823" s="59"/>
      <c r="J823" s="46"/>
      <c r="M823" s="46"/>
      <c r="Q823" s="46"/>
      <c r="R823"/>
      <c r="S823" s="46"/>
      <c r="T823" s="46"/>
      <c r="U823" s="46"/>
      <c r="V823" s="46"/>
    </row>
    <row r="824" spans="4:22">
      <c r="D824" s="38"/>
      <c r="I824" s="59"/>
      <c r="J824" s="46"/>
      <c r="M824" s="46"/>
      <c r="Q824" s="46"/>
      <c r="R824"/>
      <c r="S824" s="46"/>
      <c r="T824" s="46"/>
      <c r="U824" s="46"/>
      <c r="V824" s="46"/>
    </row>
    <row r="825" spans="4:22">
      <c r="D825" s="38"/>
      <c r="I825" s="59"/>
      <c r="J825" s="46"/>
      <c r="M825" s="46"/>
      <c r="Q825" s="46"/>
      <c r="R825"/>
      <c r="S825" s="46"/>
      <c r="T825" s="46"/>
      <c r="U825" s="46"/>
      <c r="V825" s="46"/>
    </row>
    <row r="826" spans="4:22">
      <c r="D826" s="38"/>
      <c r="I826" s="59"/>
      <c r="J826" s="46"/>
      <c r="M826" s="46"/>
      <c r="Q826" s="46"/>
      <c r="R826"/>
      <c r="S826" s="46"/>
      <c r="T826" s="46"/>
      <c r="U826" s="46"/>
      <c r="V826" s="46"/>
    </row>
    <row r="827" spans="4:22">
      <c r="D827" s="38"/>
      <c r="I827" s="59"/>
      <c r="J827" s="46"/>
      <c r="M827" s="46"/>
      <c r="Q827" s="46"/>
      <c r="R827"/>
      <c r="S827" s="46"/>
      <c r="T827" s="46"/>
      <c r="U827" s="46"/>
      <c r="V827" s="46"/>
    </row>
    <row r="828" spans="4:22">
      <c r="D828" s="38"/>
      <c r="I828" s="59"/>
      <c r="J828" s="46"/>
      <c r="M828" s="46"/>
      <c r="Q828" s="46"/>
      <c r="R828"/>
      <c r="S828" s="46"/>
      <c r="T828" s="46"/>
      <c r="U828" s="46"/>
      <c r="V828" s="46"/>
    </row>
    <row r="829" spans="4:22">
      <c r="D829" s="38"/>
      <c r="I829" s="59"/>
      <c r="J829" s="46"/>
      <c r="M829" s="46"/>
      <c r="Q829" s="46"/>
      <c r="R829"/>
      <c r="S829" s="46"/>
      <c r="T829" s="46"/>
      <c r="U829" s="46"/>
      <c r="V829" s="46"/>
    </row>
    <row r="830" spans="4:22">
      <c r="D830" s="38"/>
      <c r="I830" s="59"/>
      <c r="J830" s="46"/>
      <c r="M830" s="46"/>
      <c r="Q830" s="46"/>
      <c r="R830"/>
      <c r="S830" s="46"/>
      <c r="T830" s="46"/>
      <c r="U830" s="46"/>
      <c r="V830" s="46"/>
    </row>
    <row r="831" spans="4:22">
      <c r="D831" s="38"/>
      <c r="I831" s="59"/>
      <c r="J831" s="46"/>
      <c r="M831" s="46"/>
      <c r="Q831" s="46"/>
      <c r="R831"/>
      <c r="S831" s="46"/>
      <c r="T831" s="46"/>
      <c r="U831" s="46"/>
      <c r="V831" s="46"/>
    </row>
    <row r="832" spans="4:22">
      <c r="D832" s="38"/>
      <c r="I832" s="59"/>
      <c r="J832" s="46"/>
      <c r="M832" s="46"/>
      <c r="Q832" s="46"/>
      <c r="R832"/>
      <c r="S832" s="46"/>
      <c r="T832" s="46"/>
      <c r="U832" s="46"/>
      <c r="V832" s="46"/>
    </row>
    <row r="833" spans="4:22">
      <c r="D833" s="38"/>
      <c r="I833" s="59"/>
      <c r="J833" s="46"/>
      <c r="M833" s="46"/>
      <c r="Q833" s="46"/>
      <c r="R833"/>
      <c r="S833" s="46"/>
      <c r="T833" s="46"/>
      <c r="U833" s="46"/>
      <c r="V833" s="46"/>
    </row>
    <row r="834" spans="4:22">
      <c r="D834" s="38"/>
      <c r="I834" s="59"/>
      <c r="J834" s="46"/>
      <c r="M834" s="46"/>
      <c r="Q834" s="46"/>
      <c r="R834"/>
      <c r="S834" s="46"/>
      <c r="T834" s="46"/>
      <c r="U834" s="46"/>
      <c r="V834" s="46"/>
    </row>
    <row r="835" spans="4:22">
      <c r="D835" s="38"/>
      <c r="I835" s="59"/>
      <c r="J835" s="46"/>
      <c r="M835" s="46"/>
      <c r="Q835" s="46"/>
      <c r="R835"/>
      <c r="S835" s="46"/>
      <c r="T835" s="46"/>
      <c r="U835" s="46"/>
      <c r="V835" s="46"/>
    </row>
    <row r="836" spans="4:22">
      <c r="D836" s="38"/>
      <c r="I836" s="59"/>
      <c r="J836" s="46"/>
      <c r="M836" s="46"/>
      <c r="Q836" s="46"/>
      <c r="R836"/>
      <c r="S836" s="46"/>
      <c r="T836" s="46"/>
      <c r="U836" s="46"/>
      <c r="V836" s="46"/>
    </row>
    <row r="837" spans="4:22">
      <c r="D837" s="38"/>
      <c r="I837" s="59"/>
      <c r="J837" s="46"/>
      <c r="M837" s="46"/>
      <c r="Q837" s="46"/>
      <c r="R837"/>
      <c r="S837" s="46"/>
      <c r="T837" s="46"/>
      <c r="U837" s="46"/>
      <c r="V837" s="46"/>
    </row>
    <row r="838" spans="4:22">
      <c r="D838" s="38"/>
      <c r="I838" s="59"/>
      <c r="J838" s="46"/>
      <c r="M838" s="46"/>
      <c r="Q838" s="46"/>
      <c r="R838"/>
      <c r="S838" s="46"/>
      <c r="T838" s="46"/>
      <c r="U838" s="46"/>
      <c r="V838" s="46"/>
    </row>
    <row r="839" spans="4:22">
      <c r="D839" s="38"/>
      <c r="I839" s="59"/>
      <c r="J839" s="46"/>
      <c r="M839" s="46"/>
      <c r="Q839" s="46"/>
      <c r="R839"/>
      <c r="S839" s="46"/>
      <c r="T839" s="46"/>
      <c r="U839" s="46"/>
      <c r="V839" s="46"/>
    </row>
    <row r="840" spans="4:22">
      <c r="D840" s="38"/>
      <c r="I840" s="59"/>
      <c r="J840" s="46"/>
      <c r="M840" s="46"/>
      <c r="Q840" s="46"/>
      <c r="R840"/>
      <c r="S840" s="46"/>
      <c r="T840" s="46"/>
      <c r="U840" s="46"/>
      <c r="V840" s="46"/>
    </row>
    <row r="841" spans="4:22">
      <c r="D841" s="38"/>
      <c r="I841" s="59"/>
      <c r="J841" s="46"/>
      <c r="M841" s="46"/>
      <c r="Q841" s="46"/>
      <c r="R841"/>
      <c r="S841" s="46"/>
      <c r="T841" s="46"/>
      <c r="U841" s="46"/>
      <c r="V841" s="46"/>
    </row>
    <row r="842" spans="4:22">
      <c r="D842" s="38"/>
      <c r="I842" s="59"/>
      <c r="J842" s="46"/>
      <c r="M842" s="46"/>
      <c r="Q842" s="46"/>
      <c r="R842"/>
      <c r="S842" s="46"/>
      <c r="T842" s="46"/>
      <c r="U842" s="46"/>
      <c r="V842" s="46"/>
    </row>
    <row r="843" spans="4:22">
      <c r="D843" s="38"/>
      <c r="I843" s="59"/>
      <c r="J843" s="46"/>
      <c r="M843" s="46"/>
      <c r="Q843" s="46"/>
      <c r="R843"/>
      <c r="S843" s="46"/>
      <c r="T843" s="46"/>
      <c r="U843" s="46"/>
      <c r="V843" s="46"/>
    </row>
    <row r="844" spans="4:22">
      <c r="D844" s="38"/>
      <c r="I844" s="59"/>
      <c r="J844" s="46"/>
      <c r="M844" s="46"/>
      <c r="Q844" s="46"/>
      <c r="R844"/>
      <c r="S844" s="46"/>
      <c r="T844" s="46"/>
      <c r="U844" s="46"/>
      <c r="V844" s="46"/>
    </row>
    <row r="845" spans="4:22">
      <c r="D845" s="38"/>
      <c r="I845" s="59"/>
      <c r="J845" s="46"/>
      <c r="M845" s="46"/>
      <c r="Q845" s="46"/>
      <c r="R845"/>
      <c r="S845" s="46"/>
      <c r="T845" s="46"/>
      <c r="U845" s="46"/>
      <c r="V845" s="46"/>
    </row>
    <row r="846" spans="4:22">
      <c r="D846" s="38"/>
      <c r="I846" s="59"/>
      <c r="J846" s="46"/>
      <c r="M846" s="46"/>
      <c r="Q846" s="46"/>
      <c r="R846"/>
      <c r="S846" s="46"/>
      <c r="T846" s="46"/>
      <c r="U846" s="46"/>
      <c r="V846" s="46"/>
    </row>
    <row r="847" spans="4:22">
      <c r="D847" s="38"/>
      <c r="I847" s="59"/>
      <c r="J847" s="46"/>
      <c r="M847" s="46"/>
      <c r="Q847" s="46"/>
      <c r="R847"/>
      <c r="S847" s="46"/>
      <c r="T847" s="46"/>
      <c r="U847" s="46"/>
      <c r="V847" s="46"/>
    </row>
    <row r="848" spans="4:22">
      <c r="D848" s="38"/>
      <c r="I848" s="59"/>
      <c r="J848" s="46"/>
      <c r="M848" s="46"/>
      <c r="Q848" s="46"/>
      <c r="R848" s="60"/>
      <c r="S848" s="46"/>
      <c r="T848" s="46"/>
      <c r="U848" s="46"/>
      <c r="V848" s="46"/>
    </row>
    <row r="849" spans="4:22">
      <c r="D849" s="38"/>
      <c r="I849" s="59"/>
      <c r="J849" s="46"/>
      <c r="M849" s="46"/>
      <c r="Q849" s="46"/>
      <c r="R849"/>
      <c r="S849" s="46"/>
      <c r="T849" s="46"/>
      <c r="U849" s="46"/>
      <c r="V849" s="46"/>
    </row>
    <row r="850" spans="4:22">
      <c r="D850" s="38"/>
      <c r="I850" s="59"/>
      <c r="J850" s="46"/>
      <c r="M850" s="46"/>
      <c r="Q850" s="46"/>
      <c r="R850"/>
      <c r="S850" s="46"/>
      <c r="T850" s="46"/>
      <c r="U850" s="46"/>
      <c r="V850" s="46"/>
    </row>
    <row r="851" spans="4:22">
      <c r="D851" s="38"/>
      <c r="I851" s="59"/>
      <c r="J851" s="46"/>
      <c r="M851" s="46"/>
      <c r="Q851" s="46"/>
      <c r="R851"/>
      <c r="S851" s="46"/>
      <c r="T851" s="46"/>
      <c r="U851" s="46"/>
      <c r="V851" s="46"/>
    </row>
    <row r="852" spans="4:22">
      <c r="D852" s="38"/>
      <c r="I852" s="59"/>
      <c r="J852" s="46"/>
      <c r="M852" s="46"/>
      <c r="Q852" s="46"/>
      <c r="R852"/>
      <c r="S852" s="46"/>
      <c r="T852" s="46"/>
      <c r="U852" s="46"/>
      <c r="V852" s="46"/>
    </row>
    <row r="853" spans="4:22">
      <c r="D853" s="38"/>
      <c r="I853" s="59"/>
      <c r="J853" s="46"/>
      <c r="M853" s="46"/>
      <c r="Q853" s="46"/>
      <c r="R853"/>
      <c r="S853" s="46"/>
      <c r="T853" s="46"/>
      <c r="U853" s="46"/>
      <c r="V853" s="46"/>
    </row>
    <row r="854" spans="4:22">
      <c r="D854" s="38"/>
      <c r="I854" s="59"/>
      <c r="J854" s="46"/>
      <c r="M854" s="46"/>
      <c r="Q854" s="46"/>
      <c r="R854"/>
      <c r="S854" s="46"/>
      <c r="T854" s="46"/>
      <c r="U854" s="46"/>
      <c r="V854" s="46"/>
    </row>
    <row r="855" spans="4:22">
      <c r="D855" s="38"/>
      <c r="I855" s="59"/>
      <c r="J855" s="46"/>
      <c r="M855" s="46"/>
      <c r="Q855" s="46"/>
      <c r="R855"/>
      <c r="S855" s="46"/>
      <c r="T855" s="46"/>
      <c r="U855" s="46"/>
      <c r="V855" s="46"/>
    </row>
    <row r="856" spans="4:22">
      <c r="D856" s="38"/>
      <c r="I856" s="59"/>
      <c r="J856" s="46"/>
      <c r="M856" s="46"/>
      <c r="Q856" s="46"/>
      <c r="R856" s="60"/>
      <c r="S856" s="46"/>
      <c r="T856" s="46"/>
      <c r="U856" s="46"/>
      <c r="V856" s="46"/>
    </row>
    <row r="857" spans="4:22">
      <c r="D857" s="38"/>
      <c r="I857" s="59"/>
      <c r="J857" s="46"/>
      <c r="M857" s="46"/>
      <c r="Q857" s="46"/>
      <c r="R857"/>
      <c r="S857" s="46"/>
      <c r="T857" s="46"/>
      <c r="U857" s="46"/>
      <c r="V857" s="46"/>
    </row>
    <row r="858" spans="4:22">
      <c r="D858" s="38"/>
      <c r="I858" s="59"/>
      <c r="J858" s="46"/>
      <c r="M858" s="46"/>
      <c r="Q858" s="46"/>
      <c r="R858" s="60"/>
      <c r="S858" s="46"/>
      <c r="T858" s="46"/>
      <c r="U858" s="46"/>
      <c r="V858" s="46"/>
    </row>
    <row r="859" spans="4:22">
      <c r="D859" s="38"/>
      <c r="I859" s="59"/>
      <c r="J859" s="46"/>
      <c r="M859" s="46"/>
      <c r="Q859" s="46"/>
      <c r="R859"/>
      <c r="S859" s="46"/>
      <c r="T859" s="46"/>
      <c r="U859" s="46"/>
      <c r="V859" s="46"/>
    </row>
    <row r="860" spans="4:22">
      <c r="D860" s="38"/>
      <c r="I860" s="59"/>
      <c r="J860" s="46"/>
      <c r="M860" s="46"/>
      <c r="Q860" s="46"/>
      <c r="R860"/>
      <c r="S860" s="46"/>
      <c r="T860" s="46"/>
      <c r="U860" s="46"/>
      <c r="V860" s="46"/>
    </row>
    <row r="861" spans="4:22">
      <c r="D861" s="38"/>
      <c r="I861" s="59"/>
      <c r="J861" s="46"/>
      <c r="M861" s="46"/>
      <c r="Q861" s="46"/>
      <c r="R861"/>
      <c r="S861" s="46"/>
      <c r="T861" s="46"/>
      <c r="U861" s="46"/>
      <c r="V861" s="46"/>
    </row>
    <row r="862" spans="4:22">
      <c r="D862" s="38"/>
      <c r="I862" s="59"/>
      <c r="J862" s="46"/>
      <c r="M862" s="46"/>
      <c r="Q862" s="46"/>
      <c r="R862"/>
      <c r="S862" s="46"/>
      <c r="T862" s="46"/>
      <c r="U862" s="46"/>
      <c r="V862" s="46"/>
    </row>
    <row r="863" spans="4:22">
      <c r="D863" s="38"/>
      <c r="I863" s="59"/>
      <c r="J863" s="46"/>
      <c r="M863" s="46"/>
      <c r="Q863" s="46"/>
      <c r="R863"/>
      <c r="S863" s="46"/>
      <c r="T863" s="46"/>
      <c r="U863" s="46"/>
      <c r="V863" s="46"/>
    </row>
    <row r="864" spans="4:22">
      <c r="D864" s="38"/>
      <c r="I864" s="59"/>
      <c r="J864" s="46"/>
      <c r="M864" s="46"/>
      <c r="Q864" s="46"/>
      <c r="R864"/>
      <c r="S864" s="46"/>
      <c r="T864" s="46"/>
      <c r="U864" s="46"/>
      <c r="V864" s="46"/>
    </row>
    <row r="865" spans="4:22">
      <c r="D865" s="38"/>
      <c r="I865" s="59"/>
      <c r="J865" s="46"/>
      <c r="M865" s="46"/>
      <c r="Q865" s="46"/>
      <c r="R865"/>
      <c r="S865" s="46"/>
      <c r="T865" s="46"/>
      <c r="U865" s="46"/>
      <c r="V865" s="46"/>
    </row>
    <row r="866" spans="4:22">
      <c r="D866" s="38"/>
      <c r="I866" s="59"/>
      <c r="J866" s="46"/>
      <c r="M866" s="46"/>
      <c r="Q866" s="46"/>
      <c r="R866"/>
      <c r="S866" s="46"/>
      <c r="T866" s="46"/>
      <c r="U866" s="46"/>
      <c r="V866" s="46"/>
    </row>
    <row r="867" spans="4:22">
      <c r="D867" s="38"/>
      <c r="I867" s="59"/>
      <c r="J867" s="46"/>
      <c r="M867" s="46"/>
      <c r="Q867" s="46"/>
      <c r="R867"/>
      <c r="S867" s="46"/>
      <c r="T867" s="46"/>
      <c r="U867" s="46"/>
      <c r="V867" s="46"/>
    </row>
    <row r="868" spans="4:22">
      <c r="D868" s="38"/>
      <c r="I868" s="59"/>
      <c r="J868" s="46"/>
      <c r="M868" s="46"/>
      <c r="Q868" s="46"/>
      <c r="R868"/>
      <c r="S868" s="46"/>
      <c r="T868" s="46"/>
      <c r="U868" s="46"/>
      <c r="V868" s="46"/>
    </row>
    <row r="869" spans="4:22">
      <c r="D869" s="38"/>
      <c r="I869" s="59"/>
      <c r="J869" s="46"/>
      <c r="M869" s="46"/>
      <c r="Q869" s="46"/>
      <c r="R869"/>
      <c r="S869" s="46"/>
      <c r="T869" s="46"/>
      <c r="U869" s="46"/>
      <c r="V869" s="46"/>
    </row>
    <row r="870" spans="4:22">
      <c r="D870" s="38"/>
      <c r="I870" s="59"/>
      <c r="J870" s="46"/>
      <c r="M870" s="46"/>
      <c r="Q870" s="46"/>
      <c r="R870"/>
      <c r="S870" s="46"/>
      <c r="T870" s="46"/>
      <c r="U870" s="46"/>
      <c r="V870" s="46"/>
    </row>
    <row r="871" spans="4:22">
      <c r="D871" s="38"/>
      <c r="I871" s="59"/>
      <c r="J871" s="46"/>
      <c r="M871" s="46"/>
      <c r="Q871" s="46"/>
      <c r="R871"/>
      <c r="S871" s="46"/>
      <c r="T871" s="46"/>
      <c r="U871" s="46"/>
      <c r="V871" s="46"/>
    </row>
    <row r="872" spans="4:22">
      <c r="D872" s="38"/>
      <c r="I872" s="59"/>
      <c r="J872" s="46"/>
      <c r="M872" s="46"/>
      <c r="Q872" s="46"/>
      <c r="R872"/>
      <c r="S872" s="46"/>
      <c r="T872" s="46"/>
      <c r="U872" s="46"/>
      <c r="V872" s="46"/>
    </row>
    <row r="873" spans="4:22">
      <c r="D873" s="38"/>
      <c r="I873" s="59"/>
      <c r="J873" s="46"/>
      <c r="M873" s="46"/>
      <c r="Q873" s="46"/>
      <c r="R873"/>
      <c r="S873" s="46"/>
      <c r="T873" s="46"/>
      <c r="U873" s="46"/>
      <c r="V873" s="46"/>
    </row>
    <row r="874" spans="4:22">
      <c r="D874" s="38"/>
      <c r="I874" s="59"/>
      <c r="J874" s="46"/>
      <c r="M874" s="46"/>
      <c r="Q874" s="46"/>
      <c r="R874"/>
      <c r="S874" s="46"/>
      <c r="T874" s="46"/>
      <c r="U874" s="46"/>
      <c r="V874" s="46"/>
    </row>
    <row r="875" spans="4:22">
      <c r="D875" s="38"/>
      <c r="I875" s="59"/>
      <c r="J875" s="46"/>
      <c r="M875" s="46"/>
      <c r="Q875" s="46"/>
      <c r="R875"/>
      <c r="S875" s="46"/>
      <c r="T875" s="46"/>
      <c r="U875" s="46"/>
      <c r="V875" s="46"/>
    </row>
    <row r="876" spans="4:22">
      <c r="D876" s="38"/>
      <c r="I876" s="59"/>
      <c r="J876" s="46"/>
      <c r="M876" s="46"/>
      <c r="Q876" s="46"/>
      <c r="R876"/>
      <c r="S876" s="46"/>
      <c r="T876" s="46"/>
      <c r="U876" s="46"/>
      <c r="V876" s="46"/>
    </row>
    <row r="877" spans="4:22">
      <c r="D877" s="38"/>
      <c r="I877" s="59"/>
      <c r="J877" s="46"/>
      <c r="M877" s="46"/>
      <c r="Q877" s="46"/>
      <c r="R877"/>
      <c r="S877" s="46"/>
      <c r="T877" s="46"/>
      <c r="U877" s="46"/>
      <c r="V877" s="46"/>
    </row>
    <row r="878" spans="4:22">
      <c r="D878" s="38"/>
      <c r="I878" s="59"/>
      <c r="J878" s="46"/>
      <c r="M878" s="46"/>
      <c r="Q878" s="46"/>
      <c r="R878"/>
      <c r="S878" s="46"/>
      <c r="T878" s="46"/>
      <c r="U878" s="46"/>
      <c r="V878" s="46"/>
    </row>
    <row r="879" spans="4:22">
      <c r="D879" s="38"/>
      <c r="I879" s="59"/>
      <c r="J879" s="46"/>
      <c r="M879" s="46"/>
      <c r="Q879" s="46"/>
      <c r="R879"/>
      <c r="S879" s="46"/>
      <c r="T879" s="46"/>
      <c r="U879" s="46"/>
      <c r="V879" s="46"/>
    </row>
    <row r="880" spans="4:22">
      <c r="D880" s="38"/>
      <c r="I880" s="59"/>
      <c r="J880" s="46"/>
      <c r="M880" s="46"/>
      <c r="Q880" s="46"/>
      <c r="R880"/>
      <c r="S880" s="46"/>
      <c r="T880" s="46"/>
      <c r="U880" s="46"/>
      <c r="V880" s="46"/>
    </row>
    <row r="881" spans="4:22">
      <c r="D881" s="38"/>
      <c r="I881" s="59"/>
      <c r="J881" s="46"/>
      <c r="M881" s="46"/>
      <c r="Q881" s="46"/>
      <c r="R881"/>
      <c r="S881" s="46"/>
      <c r="T881" s="46"/>
      <c r="U881" s="46"/>
      <c r="V881" s="46"/>
    </row>
    <row r="882" spans="4:22">
      <c r="D882" s="38"/>
      <c r="I882" s="59"/>
      <c r="J882" s="46"/>
      <c r="M882" s="46"/>
      <c r="Q882" s="46"/>
      <c r="R882"/>
      <c r="S882" s="46"/>
      <c r="T882" s="46"/>
      <c r="U882" s="46"/>
      <c r="V882" s="46"/>
    </row>
    <row r="883" spans="4:22">
      <c r="D883" s="38"/>
      <c r="I883" s="59"/>
      <c r="J883" s="46"/>
      <c r="M883" s="46"/>
      <c r="Q883" s="46"/>
      <c r="R883"/>
      <c r="S883" s="46"/>
      <c r="T883" s="46"/>
      <c r="U883" s="46"/>
      <c r="V883" s="46"/>
    </row>
    <row r="884" spans="4:22">
      <c r="D884" s="38"/>
      <c r="I884" s="59"/>
      <c r="J884" s="46"/>
      <c r="M884" s="46"/>
      <c r="Q884" s="46"/>
      <c r="R884"/>
      <c r="S884" s="46"/>
      <c r="T884" s="46"/>
      <c r="U884" s="46"/>
      <c r="V884" s="46"/>
    </row>
    <row r="885" spans="4:22">
      <c r="D885" s="38"/>
      <c r="I885" s="59"/>
      <c r="J885" s="46"/>
      <c r="M885" s="46"/>
      <c r="Q885" s="46"/>
      <c r="R885"/>
      <c r="S885" s="46"/>
      <c r="T885" s="46"/>
      <c r="U885" s="46"/>
      <c r="V885" s="46"/>
    </row>
    <row r="886" spans="4:22">
      <c r="D886" s="38"/>
      <c r="I886" s="59"/>
      <c r="J886" s="46"/>
      <c r="M886" s="46"/>
      <c r="Q886" s="46"/>
      <c r="R886"/>
      <c r="S886" s="46"/>
      <c r="T886" s="46"/>
      <c r="U886" s="46"/>
      <c r="V886" s="46"/>
    </row>
    <row r="887" spans="4:22">
      <c r="D887" s="38"/>
      <c r="I887" s="59"/>
      <c r="J887" s="46"/>
      <c r="M887" s="46"/>
      <c r="Q887" s="46"/>
      <c r="R887"/>
      <c r="S887" s="46"/>
      <c r="T887" s="46"/>
      <c r="U887" s="46"/>
      <c r="V887" s="46"/>
    </row>
    <row r="888" spans="4:22">
      <c r="D888" s="38"/>
      <c r="I888" s="59"/>
      <c r="J888" s="46"/>
      <c r="M888" s="46"/>
      <c r="Q888" s="46"/>
      <c r="R888"/>
      <c r="S888" s="46"/>
      <c r="T888" s="46"/>
      <c r="U888" s="46"/>
      <c r="V888" s="46"/>
    </row>
    <row r="889" spans="4:22">
      <c r="D889" s="38"/>
      <c r="I889" s="59"/>
      <c r="J889" s="46"/>
      <c r="M889" s="46"/>
      <c r="Q889" s="46"/>
      <c r="R889"/>
      <c r="S889" s="46"/>
      <c r="T889" s="46"/>
      <c r="U889" s="46"/>
      <c r="V889" s="46"/>
    </row>
    <row r="890" spans="4:22">
      <c r="D890" s="38"/>
      <c r="I890" s="59"/>
      <c r="J890" s="46"/>
      <c r="M890" s="46"/>
      <c r="Q890" s="46"/>
      <c r="R890"/>
      <c r="S890" s="46"/>
      <c r="T890" s="46"/>
      <c r="U890" s="46"/>
      <c r="V890" s="46"/>
    </row>
    <row r="891" spans="4:22">
      <c r="D891" s="38"/>
      <c r="I891" s="59"/>
      <c r="J891" s="46"/>
      <c r="M891" s="46"/>
      <c r="Q891" s="46"/>
      <c r="R891"/>
      <c r="S891" s="46"/>
      <c r="T891" s="46"/>
      <c r="U891" s="46"/>
      <c r="V891" s="46"/>
    </row>
    <row r="892" spans="4:22">
      <c r="D892" s="38"/>
      <c r="I892" s="59"/>
      <c r="J892" s="46"/>
      <c r="M892" s="46"/>
      <c r="Q892" s="46"/>
      <c r="R892"/>
      <c r="S892" s="46"/>
      <c r="T892" s="46"/>
      <c r="U892" s="46"/>
      <c r="V892" s="46"/>
    </row>
    <row r="893" spans="4:22">
      <c r="D893" s="38"/>
      <c r="I893" s="59"/>
      <c r="J893" s="46"/>
      <c r="M893" s="46"/>
      <c r="Q893" s="46"/>
      <c r="R893"/>
      <c r="S893" s="46"/>
      <c r="T893" s="46"/>
      <c r="U893" s="46"/>
      <c r="V893" s="46"/>
    </row>
    <row r="894" spans="4:22">
      <c r="D894" s="38"/>
      <c r="I894" s="59"/>
      <c r="J894" s="46"/>
      <c r="M894" s="46"/>
      <c r="Q894" s="46"/>
      <c r="R894"/>
      <c r="S894" s="46"/>
      <c r="T894" s="46"/>
      <c r="U894" s="46"/>
      <c r="V894" s="46"/>
    </row>
    <row r="895" spans="4:22">
      <c r="D895" s="38"/>
      <c r="I895" s="59"/>
      <c r="J895" s="46"/>
      <c r="M895" s="46"/>
      <c r="Q895" s="46"/>
      <c r="R895"/>
      <c r="S895" s="46"/>
      <c r="T895" s="46"/>
      <c r="U895" s="46"/>
      <c r="V895" s="46"/>
    </row>
    <row r="896" spans="4:22">
      <c r="D896" s="38"/>
      <c r="I896" s="59"/>
      <c r="J896" s="46"/>
      <c r="M896" s="46"/>
      <c r="Q896" s="46"/>
      <c r="R896"/>
      <c r="S896" s="46"/>
      <c r="T896" s="46"/>
      <c r="U896" s="46"/>
      <c r="V896" s="46"/>
    </row>
    <row r="897" spans="4:22">
      <c r="D897" s="38"/>
      <c r="I897" s="59"/>
      <c r="J897" s="46"/>
      <c r="M897" s="46"/>
      <c r="Q897" s="46"/>
      <c r="R897"/>
      <c r="S897" s="46"/>
      <c r="T897" s="46"/>
      <c r="U897" s="46"/>
      <c r="V897" s="46"/>
    </row>
    <row r="898" spans="4:22">
      <c r="D898" s="38"/>
      <c r="I898" s="59"/>
      <c r="J898" s="46"/>
      <c r="M898" s="46"/>
      <c r="Q898" s="46"/>
      <c r="R898"/>
      <c r="S898" s="46"/>
      <c r="T898" s="46"/>
      <c r="U898" s="46"/>
      <c r="V898" s="46"/>
    </row>
    <row r="899" spans="4:22">
      <c r="D899" s="38"/>
      <c r="I899" s="59"/>
      <c r="J899" s="46"/>
      <c r="M899" s="46"/>
      <c r="Q899" s="46"/>
      <c r="R899"/>
      <c r="S899" s="46"/>
      <c r="T899" s="46"/>
      <c r="U899" s="46"/>
      <c r="V899" s="46"/>
    </row>
    <row r="900" spans="4:22">
      <c r="D900" s="38"/>
      <c r="I900" s="59"/>
      <c r="J900" s="46"/>
      <c r="M900" s="46"/>
      <c r="Q900" s="46"/>
      <c r="R900"/>
      <c r="S900" s="46"/>
      <c r="T900" s="46"/>
      <c r="U900" s="46"/>
      <c r="V900" s="46"/>
    </row>
    <row r="901" spans="4:22">
      <c r="D901" s="38"/>
      <c r="I901" s="59"/>
      <c r="J901" s="46"/>
      <c r="M901" s="46"/>
      <c r="Q901" s="46"/>
      <c r="R901"/>
      <c r="S901" s="46"/>
      <c r="T901" s="46"/>
      <c r="U901" s="46"/>
      <c r="V901" s="46"/>
    </row>
    <row r="902" spans="4:22">
      <c r="D902" s="38"/>
      <c r="I902" s="59"/>
      <c r="J902" s="46"/>
      <c r="M902" s="46"/>
      <c r="Q902" s="46"/>
      <c r="R902"/>
      <c r="S902" s="46"/>
      <c r="T902" s="46"/>
      <c r="U902" s="46"/>
      <c r="V902" s="46"/>
    </row>
    <row r="903" spans="4:22">
      <c r="D903" s="38"/>
      <c r="I903" s="59"/>
      <c r="J903" s="46"/>
      <c r="M903" s="46"/>
      <c r="Q903" s="46"/>
      <c r="R903"/>
      <c r="S903" s="46"/>
      <c r="T903" s="46"/>
      <c r="U903" s="46"/>
      <c r="V903" s="46"/>
    </row>
    <row r="904" spans="4:22">
      <c r="D904" s="38"/>
      <c r="I904" s="59"/>
      <c r="J904" s="46"/>
      <c r="M904" s="46"/>
      <c r="Q904" s="46"/>
      <c r="R904"/>
      <c r="S904" s="46"/>
      <c r="T904" s="46"/>
      <c r="U904" s="46"/>
      <c r="V904" s="46"/>
    </row>
    <row r="905" spans="4:22">
      <c r="D905" s="38"/>
      <c r="I905" s="59"/>
      <c r="J905" s="46"/>
      <c r="M905" s="46"/>
      <c r="Q905" s="46"/>
      <c r="R905"/>
      <c r="S905" s="46"/>
      <c r="T905" s="46"/>
      <c r="U905" s="46"/>
      <c r="V905" s="46"/>
    </row>
    <row r="906" spans="4:22">
      <c r="D906" s="38"/>
      <c r="I906" s="59"/>
      <c r="J906" s="46"/>
      <c r="M906" s="46"/>
      <c r="Q906" s="46"/>
      <c r="R906"/>
      <c r="S906" s="46"/>
      <c r="T906" s="46"/>
      <c r="U906" s="46"/>
      <c r="V906" s="46"/>
    </row>
    <row r="907" spans="4:22">
      <c r="D907" s="38"/>
      <c r="I907" s="59"/>
      <c r="J907" s="46"/>
      <c r="M907" s="46"/>
      <c r="Q907" s="46"/>
      <c r="R907"/>
      <c r="S907" s="46"/>
      <c r="T907" s="46"/>
      <c r="U907" s="46"/>
      <c r="V907" s="46"/>
    </row>
    <row r="908" spans="4:22">
      <c r="D908" s="38"/>
      <c r="I908" s="59"/>
      <c r="J908" s="46"/>
      <c r="M908" s="46"/>
      <c r="Q908" s="46"/>
      <c r="R908"/>
      <c r="S908" s="46"/>
      <c r="T908" s="46"/>
      <c r="U908" s="46"/>
      <c r="V908" s="46"/>
    </row>
    <row r="909" spans="4:22">
      <c r="D909" s="38"/>
      <c r="I909" s="59"/>
      <c r="J909" s="46"/>
      <c r="M909" s="46"/>
      <c r="Q909" s="46"/>
      <c r="R909"/>
      <c r="S909" s="46"/>
      <c r="T909" s="46"/>
      <c r="U909" s="46"/>
      <c r="V909" s="46"/>
    </row>
    <row r="910" spans="4:22">
      <c r="D910" s="38"/>
      <c r="I910" s="59"/>
      <c r="J910" s="46"/>
      <c r="M910" s="46"/>
      <c r="Q910" s="46"/>
      <c r="R910"/>
      <c r="S910" s="46"/>
      <c r="T910" s="46"/>
      <c r="U910" s="46"/>
      <c r="V910" s="46"/>
    </row>
    <row r="911" spans="4:22">
      <c r="D911" s="38"/>
      <c r="I911" s="59"/>
      <c r="J911" s="46"/>
      <c r="M911" s="46"/>
      <c r="Q911" s="46"/>
      <c r="R911"/>
      <c r="S911" s="46"/>
      <c r="T911" s="46"/>
      <c r="U911" s="46"/>
      <c r="V911" s="46"/>
    </row>
    <row r="912" spans="4:22">
      <c r="D912" s="38"/>
      <c r="I912" s="59"/>
      <c r="J912" s="46"/>
      <c r="M912" s="46"/>
      <c r="Q912" s="46"/>
      <c r="R912"/>
      <c r="S912" s="46"/>
      <c r="T912" s="46"/>
      <c r="U912" s="46"/>
      <c r="V912" s="46"/>
    </row>
    <row r="913" spans="4:22">
      <c r="D913" s="38"/>
      <c r="I913" s="59"/>
      <c r="J913" s="46"/>
      <c r="M913" s="46"/>
      <c r="Q913" s="46"/>
      <c r="R913"/>
      <c r="S913" s="46"/>
      <c r="T913" s="46"/>
      <c r="U913" s="46"/>
      <c r="V913" s="46"/>
    </row>
    <row r="914" spans="4:22">
      <c r="D914" s="38"/>
      <c r="I914" s="59"/>
      <c r="J914" s="46"/>
      <c r="M914" s="46"/>
      <c r="Q914" s="46"/>
      <c r="R914"/>
      <c r="S914" s="46"/>
      <c r="T914" s="46"/>
      <c r="U914" s="46"/>
      <c r="V914" s="46"/>
    </row>
    <row r="915" spans="4:22">
      <c r="D915" s="38"/>
      <c r="I915" s="59"/>
      <c r="J915" s="46"/>
      <c r="M915" s="46"/>
      <c r="Q915" s="46"/>
      <c r="R915"/>
      <c r="S915" s="46"/>
      <c r="T915" s="46"/>
      <c r="U915" s="46"/>
      <c r="V915" s="46"/>
    </row>
    <row r="916" spans="4:22">
      <c r="D916" s="38"/>
      <c r="I916" s="59"/>
      <c r="J916" s="46"/>
      <c r="M916" s="46"/>
      <c r="Q916" s="46"/>
      <c r="R916"/>
      <c r="S916" s="46"/>
      <c r="T916" s="46"/>
      <c r="U916" s="46"/>
      <c r="V916" s="46"/>
    </row>
    <row r="917" spans="4:22">
      <c r="D917" s="38"/>
      <c r="I917" s="59"/>
      <c r="J917" s="46"/>
      <c r="M917" s="46"/>
      <c r="Q917" s="46"/>
      <c r="R917" s="60"/>
      <c r="S917" s="46"/>
      <c r="T917" s="46"/>
      <c r="U917" s="46"/>
      <c r="V917" s="46"/>
    </row>
    <row r="918" spans="4:22">
      <c r="D918" s="38"/>
      <c r="I918" s="59"/>
      <c r="J918" s="46"/>
      <c r="M918" s="46"/>
      <c r="Q918" s="46"/>
      <c r="R918"/>
      <c r="S918" s="46"/>
      <c r="T918" s="46"/>
      <c r="U918" s="46"/>
      <c r="V918" s="46"/>
    </row>
    <row r="919" spans="4:22">
      <c r="D919" s="38"/>
      <c r="I919" s="59"/>
      <c r="J919" s="46"/>
      <c r="M919" s="46"/>
      <c r="Q919" s="46"/>
      <c r="R919"/>
      <c r="S919" s="46"/>
      <c r="T919" s="46"/>
      <c r="U919" s="46"/>
      <c r="V919" s="46"/>
    </row>
    <row r="920" spans="4:22">
      <c r="D920" s="38"/>
      <c r="I920" s="59"/>
      <c r="J920" s="46"/>
      <c r="M920" s="46"/>
      <c r="Q920" s="46"/>
      <c r="R920"/>
      <c r="S920" s="46"/>
      <c r="T920" s="46"/>
      <c r="U920" s="46"/>
      <c r="V920" s="46"/>
    </row>
    <row r="921" spans="4:22">
      <c r="D921" s="38"/>
      <c r="I921" s="59"/>
      <c r="J921" s="46"/>
      <c r="M921" s="46"/>
      <c r="Q921" s="46"/>
      <c r="R921"/>
      <c r="S921" s="46"/>
      <c r="T921" s="46"/>
      <c r="U921" s="46"/>
      <c r="V921" s="46"/>
    </row>
    <row r="922" spans="4:22">
      <c r="D922" s="38"/>
      <c r="I922" s="59"/>
      <c r="J922" s="46"/>
      <c r="M922" s="46"/>
      <c r="Q922" s="46"/>
      <c r="R922"/>
      <c r="S922" s="46"/>
      <c r="T922" s="46"/>
      <c r="U922" s="46"/>
      <c r="V922" s="46"/>
    </row>
    <row r="923" spans="4:22">
      <c r="D923" s="38"/>
      <c r="I923" s="59"/>
      <c r="J923" s="46"/>
      <c r="M923" s="46"/>
      <c r="Q923" s="46"/>
      <c r="R923"/>
      <c r="S923" s="46"/>
      <c r="T923" s="46"/>
      <c r="U923" s="46"/>
      <c r="V923" s="46"/>
    </row>
    <row r="924" spans="4:22">
      <c r="D924" s="38"/>
      <c r="I924" s="59"/>
      <c r="J924" s="46"/>
      <c r="M924" s="46"/>
      <c r="Q924" s="46"/>
      <c r="R924"/>
      <c r="S924" s="46"/>
      <c r="T924" s="46"/>
      <c r="U924" s="46"/>
      <c r="V924" s="46"/>
    </row>
    <row r="925" spans="4:22">
      <c r="D925" s="38"/>
      <c r="I925" s="59"/>
      <c r="J925" s="46"/>
      <c r="M925" s="46"/>
      <c r="Q925" s="46"/>
      <c r="R925"/>
      <c r="S925" s="46"/>
      <c r="T925" s="46"/>
      <c r="U925" s="46"/>
      <c r="V925" s="46"/>
    </row>
    <row r="926" spans="4:22">
      <c r="D926" s="38"/>
      <c r="I926" s="59"/>
      <c r="J926" s="46"/>
      <c r="M926" s="46"/>
      <c r="Q926" s="46"/>
      <c r="R926"/>
      <c r="S926" s="46"/>
      <c r="T926" s="46"/>
      <c r="U926" s="46"/>
      <c r="V926" s="46"/>
    </row>
    <row r="927" spans="4:22">
      <c r="D927" s="38"/>
      <c r="I927" s="59"/>
      <c r="J927" s="46"/>
      <c r="M927" s="46"/>
      <c r="Q927" s="46"/>
      <c r="R927" s="60"/>
      <c r="S927" s="46"/>
      <c r="T927" s="46"/>
      <c r="U927" s="46"/>
      <c r="V927" s="46"/>
    </row>
    <row r="928" spans="4:22">
      <c r="D928" s="38"/>
      <c r="I928" s="59"/>
      <c r="J928" s="46"/>
      <c r="M928" s="46"/>
      <c r="Q928" s="46"/>
      <c r="R928"/>
      <c r="S928" s="46"/>
      <c r="T928" s="46"/>
      <c r="U928" s="46"/>
      <c r="V928" s="46"/>
    </row>
    <row r="929" spans="4:22">
      <c r="D929" s="38"/>
      <c r="I929" s="59"/>
      <c r="J929" s="46"/>
      <c r="M929" s="46"/>
      <c r="Q929" s="46"/>
      <c r="R929"/>
      <c r="S929" s="46"/>
      <c r="T929" s="46"/>
      <c r="U929" s="46"/>
      <c r="V929" s="46"/>
    </row>
    <row r="930" spans="4:22">
      <c r="D930" s="38"/>
      <c r="I930" s="59"/>
      <c r="J930" s="46"/>
      <c r="M930" s="46"/>
      <c r="Q930" s="46"/>
      <c r="R930"/>
      <c r="S930" s="46"/>
      <c r="T930" s="46"/>
      <c r="U930" s="46"/>
      <c r="V930" s="46"/>
    </row>
    <row r="931" spans="4:22">
      <c r="D931" s="38"/>
      <c r="I931" s="59"/>
      <c r="J931" s="46"/>
      <c r="M931" s="46"/>
      <c r="Q931" s="46"/>
      <c r="R931"/>
      <c r="S931" s="46"/>
      <c r="T931" s="46"/>
      <c r="U931" s="46"/>
      <c r="V931" s="46"/>
    </row>
    <row r="932" spans="4:22">
      <c r="D932" s="38"/>
      <c r="I932" s="59"/>
      <c r="J932" s="46"/>
      <c r="M932" s="46"/>
      <c r="Q932" s="46"/>
      <c r="R932"/>
      <c r="S932" s="46"/>
      <c r="T932" s="46"/>
      <c r="U932" s="46"/>
      <c r="V932" s="46"/>
    </row>
    <row r="933" spans="4:22">
      <c r="D933" s="38"/>
      <c r="I933" s="59"/>
      <c r="J933" s="46"/>
      <c r="M933" s="46"/>
      <c r="Q933" s="46"/>
      <c r="R933"/>
      <c r="S933" s="46"/>
      <c r="T933" s="46"/>
      <c r="U933" s="46"/>
      <c r="V933" s="46"/>
    </row>
    <row r="934" spans="4:22">
      <c r="D934" s="38"/>
      <c r="I934" s="59"/>
      <c r="J934" s="46"/>
      <c r="M934" s="46"/>
      <c r="Q934" s="46"/>
      <c r="R934"/>
      <c r="S934" s="46"/>
      <c r="T934" s="46"/>
      <c r="U934" s="46"/>
      <c r="V934" s="46"/>
    </row>
    <row r="935" spans="4:22">
      <c r="D935" s="38"/>
      <c r="I935" s="59"/>
      <c r="J935" s="46"/>
      <c r="M935" s="46"/>
      <c r="Q935" s="46"/>
      <c r="R935"/>
      <c r="S935" s="46"/>
      <c r="T935" s="46"/>
      <c r="U935" s="46"/>
      <c r="V935" s="46"/>
    </row>
    <row r="936" spans="4:22">
      <c r="D936" s="38"/>
      <c r="I936" s="59"/>
      <c r="J936" s="46"/>
      <c r="M936" s="46"/>
      <c r="Q936" s="46"/>
      <c r="R936"/>
      <c r="S936" s="46"/>
      <c r="T936" s="46"/>
      <c r="U936" s="46"/>
      <c r="V936" s="46"/>
    </row>
    <row r="937" spans="4:22">
      <c r="D937" s="38"/>
      <c r="I937" s="59"/>
      <c r="J937" s="46"/>
      <c r="M937" s="46"/>
      <c r="Q937" s="46"/>
      <c r="R937"/>
      <c r="S937" s="46"/>
      <c r="T937" s="46"/>
      <c r="U937" s="46"/>
      <c r="V937" s="46"/>
    </row>
    <row r="938" spans="4:22">
      <c r="D938" s="38"/>
      <c r="I938" s="59"/>
      <c r="J938" s="46"/>
      <c r="M938" s="46"/>
      <c r="Q938" s="46"/>
      <c r="R938"/>
      <c r="S938" s="46"/>
      <c r="T938" s="46"/>
      <c r="U938" s="46"/>
      <c r="V938" s="46"/>
    </row>
    <row r="939" spans="4:22">
      <c r="D939" s="38"/>
      <c r="I939" s="59"/>
      <c r="J939" s="46"/>
      <c r="M939" s="46"/>
      <c r="Q939" s="46"/>
      <c r="R939"/>
      <c r="S939" s="46"/>
      <c r="T939" s="46"/>
      <c r="U939" s="46"/>
      <c r="V939" s="46"/>
    </row>
    <row r="940" spans="4:22">
      <c r="D940" s="38"/>
      <c r="I940" s="59"/>
      <c r="J940" s="46"/>
      <c r="M940" s="46"/>
      <c r="Q940" s="46"/>
      <c r="R940"/>
      <c r="S940" s="46"/>
      <c r="T940" s="46"/>
      <c r="U940" s="46"/>
      <c r="V940" s="46"/>
    </row>
    <row r="941" spans="4:22">
      <c r="D941" s="38"/>
      <c r="I941" s="59"/>
      <c r="J941" s="46"/>
      <c r="M941" s="46"/>
      <c r="Q941" s="46"/>
      <c r="R941"/>
      <c r="S941" s="46"/>
      <c r="T941" s="46"/>
      <c r="U941" s="46"/>
      <c r="V941" s="46"/>
    </row>
    <row r="942" spans="4:22">
      <c r="D942" s="38"/>
      <c r="I942" s="59"/>
      <c r="J942" s="46"/>
      <c r="M942" s="46"/>
      <c r="Q942" s="46"/>
      <c r="R942"/>
      <c r="S942" s="46"/>
      <c r="T942" s="46"/>
      <c r="U942" s="46"/>
      <c r="V942" s="46"/>
    </row>
    <row r="943" spans="4:22">
      <c r="D943" s="38"/>
      <c r="I943" s="59"/>
      <c r="J943" s="46"/>
      <c r="M943" s="46"/>
      <c r="Q943" s="46"/>
      <c r="R943"/>
      <c r="S943" s="46"/>
      <c r="T943" s="46"/>
      <c r="U943" s="46"/>
      <c r="V943" s="46"/>
    </row>
    <row r="944" spans="4:22">
      <c r="D944" s="38"/>
      <c r="I944" s="59"/>
      <c r="J944" s="46"/>
      <c r="M944" s="46"/>
      <c r="Q944" s="46"/>
      <c r="R944"/>
      <c r="S944" s="46"/>
      <c r="T944" s="46"/>
      <c r="U944" s="46"/>
      <c r="V944" s="46"/>
    </row>
    <row r="945" spans="4:22">
      <c r="D945" s="38"/>
      <c r="I945" s="59"/>
      <c r="J945" s="46"/>
      <c r="M945" s="46"/>
      <c r="Q945" s="46"/>
      <c r="R945"/>
      <c r="S945" s="46"/>
      <c r="T945" s="46"/>
      <c r="U945" s="46"/>
      <c r="V945" s="46"/>
    </row>
    <row r="946" spans="4:22">
      <c r="D946" s="38"/>
      <c r="I946" s="59"/>
      <c r="J946" s="46"/>
      <c r="M946" s="46"/>
      <c r="Q946" s="46"/>
      <c r="R946"/>
      <c r="S946" s="46"/>
      <c r="T946" s="46"/>
      <c r="U946" s="46"/>
      <c r="V946" s="46"/>
    </row>
    <row r="947" spans="4:22">
      <c r="D947" s="38"/>
      <c r="I947" s="59"/>
      <c r="J947" s="46"/>
      <c r="M947" s="46"/>
      <c r="Q947" s="46"/>
      <c r="R947"/>
      <c r="S947" s="46"/>
      <c r="T947" s="46"/>
      <c r="U947" s="46"/>
      <c r="V947" s="46"/>
    </row>
    <row r="948" spans="4:22">
      <c r="D948" s="38"/>
      <c r="I948" s="59"/>
      <c r="J948" s="46"/>
      <c r="M948" s="46"/>
      <c r="Q948" s="46"/>
      <c r="R948"/>
      <c r="S948" s="46"/>
      <c r="T948" s="46"/>
      <c r="U948" s="46"/>
      <c r="V948" s="46"/>
    </row>
    <row r="949" spans="4:22">
      <c r="D949" s="38"/>
      <c r="I949" s="59"/>
      <c r="J949" s="46"/>
      <c r="M949" s="46"/>
      <c r="Q949" s="46"/>
      <c r="R949"/>
      <c r="S949" s="46"/>
      <c r="T949" s="46"/>
      <c r="U949" s="46"/>
      <c r="V949" s="46"/>
    </row>
    <row r="950" spans="4:22">
      <c r="D950" s="38"/>
      <c r="I950" s="59"/>
      <c r="J950" s="46"/>
      <c r="M950" s="46"/>
      <c r="Q950" s="46"/>
      <c r="R950"/>
      <c r="S950" s="46"/>
      <c r="T950" s="46"/>
      <c r="U950" s="46"/>
      <c r="V950" s="46"/>
    </row>
    <row r="951" spans="4:22">
      <c r="D951" s="38"/>
      <c r="I951" s="59"/>
      <c r="J951" s="46"/>
      <c r="M951" s="46"/>
      <c r="Q951" s="46"/>
      <c r="R951"/>
      <c r="S951" s="46"/>
      <c r="T951" s="46"/>
      <c r="U951" s="46"/>
      <c r="V951" s="46"/>
    </row>
    <row r="952" spans="4:22">
      <c r="D952" s="38"/>
      <c r="I952" s="59"/>
      <c r="J952" s="46"/>
      <c r="M952" s="46"/>
      <c r="Q952" s="46"/>
      <c r="R952"/>
      <c r="S952" s="46"/>
      <c r="T952" s="46"/>
      <c r="U952" s="46"/>
      <c r="V952" s="46"/>
    </row>
    <row r="953" spans="4:22">
      <c r="D953" s="38"/>
      <c r="I953" s="59"/>
      <c r="J953" s="46"/>
      <c r="M953" s="46"/>
      <c r="Q953" s="46"/>
      <c r="R953"/>
      <c r="S953" s="46"/>
      <c r="T953" s="46"/>
      <c r="U953" s="46"/>
      <c r="V953" s="46"/>
    </row>
    <row r="954" spans="4:22">
      <c r="D954" s="38"/>
      <c r="I954" s="59"/>
      <c r="J954" s="46"/>
      <c r="M954" s="46"/>
      <c r="Q954" s="46"/>
      <c r="R954"/>
      <c r="S954" s="46"/>
      <c r="T954" s="46"/>
      <c r="U954" s="46"/>
      <c r="V954" s="46"/>
    </row>
    <row r="955" spans="4:22">
      <c r="D955" s="38"/>
      <c r="I955" s="59"/>
      <c r="J955" s="46"/>
      <c r="M955" s="46"/>
      <c r="Q955" s="46"/>
      <c r="R955"/>
      <c r="S955" s="46"/>
      <c r="T955" s="46"/>
      <c r="U955" s="46"/>
      <c r="V955" s="46"/>
    </row>
    <row r="956" spans="4:22">
      <c r="D956" s="38"/>
      <c r="I956" s="59"/>
      <c r="J956" s="46"/>
      <c r="M956" s="46"/>
      <c r="Q956" s="46"/>
      <c r="R956"/>
      <c r="S956" s="46"/>
      <c r="T956" s="46"/>
      <c r="U956" s="46"/>
      <c r="V956" s="46"/>
    </row>
    <row r="957" spans="4:22">
      <c r="D957" s="38"/>
      <c r="I957" s="59"/>
      <c r="J957" s="46"/>
      <c r="M957" s="46"/>
      <c r="Q957" s="46"/>
      <c r="R957"/>
      <c r="S957" s="46"/>
      <c r="T957" s="46"/>
      <c r="U957" s="46"/>
      <c r="V957" s="46"/>
    </row>
    <row r="958" spans="4:22">
      <c r="D958" s="38"/>
      <c r="I958" s="59"/>
      <c r="J958" s="46"/>
      <c r="M958" s="46"/>
      <c r="Q958" s="46"/>
      <c r="R958"/>
      <c r="S958" s="46"/>
      <c r="T958" s="46"/>
      <c r="U958" s="46"/>
      <c r="V958" s="46"/>
    </row>
    <row r="959" spans="4:22">
      <c r="D959" s="38"/>
      <c r="I959" s="59"/>
      <c r="J959" s="46"/>
      <c r="M959" s="46"/>
      <c r="Q959" s="46"/>
      <c r="R959"/>
      <c r="S959" s="46"/>
      <c r="T959" s="46"/>
      <c r="U959" s="46"/>
      <c r="V959" s="46"/>
    </row>
    <row r="960" spans="4:22">
      <c r="D960" s="38"/>
      <c r="I960" s="59"/>
      <c r="J960" s="46"/>
      <c r="M960" s="46"/>
      <c r="Q960" s="46"/>
      <c r="R960"/>
      <c r="S960" s="46"/>
      <c r="T960" s="46"/>
      <c r="U960" s="46"/>
      <c r="V960" s="46"/>
    </row>
    <row r="961" spans="4:22">
      <c r="D961" s="38"/>
      <c r="I961" s="59"/>
      <c r="J961" s="46"/>
      <c r="M961" s="46"/>
      <c r="Q961" s="46"/>
      <c r="R961"/>
      <c r="S961" s="46"/>
      <c r="T961" s="46"/>
      <c r="U961" s="46"/>
      <c r="V961" s="46"/>
    </row>
    <row r="962" spans="4:22">
      <c r="D962" s="38"/>
      <c r="I962" s="59"/>
      <c r="J962" s="46"/>
      <c r="M962" s="46"/>
      <c r="Q962" s="46"/>
      <c r="R962"/>
      <c r="S962" s="46"/>
      <c r="T962" s="46"/>
      <c r="U962" s="46"/>
      <c r="V962" s="46"/>
    </row>
    <row r="963" spans="4:22">
      <c r="D963" s="38"/>
      <c r="I963" s="59"/>
      <c r="J963" s="46"/>
      <c r="M963" s="46"/>
      <c r="Q963" s="46"/>
      <c r="R963"/>
      <c r="S963" s="46"/>
      <c r="T963" s="46"/>
      <c r="U963" s="46"/>
      <c r="V963" s="46"/>
    </row>
    <row r="964" spans="4:22">
      <c r="D964" s="38"/>
      <c r="I964" s="59"/>
      <c r="J964" s="46"/>
      <c r="M964" s="46"/>
      <c r="Q964" s="46"/>
      <c r="R964"/>
      <c r="S964" s="46"/>
      <c r="T964" s="46"/>
      <c r="U964" s="46"/>
      <c r="V964" s="46"/>
    </row>
    <row r="965" spans="4:22">
      <c r="D965" s="38"/>
      <c r="I965" s="59"/>
      <c r="J965" s="46"/>
      <c r="M965" s="46"/>
      <c r="Q965" s="46"/>
      <c r="R965"/>
      <c r="S965" s="46"/>
      <c r="T965" s="46"/>
      <c r="U965" s="46"/>
      <c r="V965" s="46"/>
    </row>
    <row r="966" spans="4:22">
      <c r="D966" s="38"/>
      <c r="I966" s="59"/>
      <c r="J966" s="46"/>
      <c r="M966" s="46"/>
      <c r="Q966" s="46"/>
      <c r="R966"/>
      <c r="S966" s="46"/>
      <c r="T966" s="46"/>
      <c r="U966" s="46"/>
      <c r="V966" s="46"/>
    </row>
    <row r="967" spans="4:22">
      <c r="D967" s="38"/>
      <c r="I967" s="59"/>
      <c r="J967" s="46"/>
      <c r="M967" s="46"/>
      <c r="Q967" s="46"/>
      <c r="R967"/>
      <c r="S967" s="46"/>
      <c r="T967" s="46"/>
      <c r="U967" s="46"/>
      <c r="V967" s="46"/>
    </row>
    <row r="968" spans="4:22">
      <c r="D968" s="38"/>
      <c r="I968" s="59"/>
      <c r="J968" s="46"/>
      <c r="M968" s="46"/>
      <c r="Q968" s="46"/>
      <c r="R968"/>
      <c r="S968" s="46"/>
      <c r="T968" s="46"/>
      <c r="U968" s="46"/>
      <c r="V968" s="46"/>
    </row>
    <row r="969" spans="4:22">
      <c r="D969" s="38"/>
      <c r="I969" s="59"/>
      <c r="J969" s="46"/>
      <c r="M969" s="46"/>
      <c r="Q969" s="46"/>
      <c r="R969"/>
      <c r="S969" s="46"/>
      <c r="T969" s="46"/>
      <c r="U969" s="46"/>
      <c r="V969" s="46"/>
    </row>
    <row r="970" spans="4:22">
      <c r="D970" s="38"/>
      <c r="I970" s="59"/>
      <c r="J970" s="46"/>
      <c r="M970" s="46"/>
      <c r="Q970" s="46"/>
      <c r="R970"/>
      <c r="S970" s="46"/>
      <c r="T970" s="46"/>
      <c r="U970" s="46"/>
      <c r="V970" s="46"/>
    </row>
    <row r="971" spans="4:22">
      <c r="D971" s="38"/>
      <c r="I971" s="59"/>
      <c r="J971" s="46"/>
      <c r="M971" s="46"/>
      <c r="Q971" s="46"/>
      <c r="R971"/>
      <c r="S971" s="46"/>
      <c r="T971" s="46"/>
      <c r="U971" s="46"/>
      <c r="V971" s="46"/>
    </row>
    <row r="972" spans="4:22">
      <c r="D972" s="38"/>
      <c r="I972" s="59"/>
      <c r="J972" s="46"/>
      <c r="M972" s="46"/>
      <c r="Q972" s="46"/>
      <c r="R972"/>
      <c r="S972" s="46"/>
      <c r="T972" s="46"/>
      <c r="U972" s="46"/>
      <c r="V972" s="46"/>
    </row>
    <row r="973" spans="4:22">
      <c r="D973" s="38"/>
      <c r="I973" s="59"/>
      <c r="J973" s="46"/>
      <c r="M973" s="46"/>
      <c r="Q973" s="46"/>
      <c r="R973"/>
      <c r="S973" s="46"/>
      <c r="T973" s="46"/>
      <c r="U973" s="46"/>
      <c r="V973" s="46"/>
    </row>
    <row r="974" spans="4:22">
      <c r="D974" s="38"/>
      <c r="I974" s="59"/>
      <c r="J974" s="46"/>
      <c r="M974" s="46"/>
      <c r="Q974" s="46"/>
      <c r="R974"/>
      <c r="S974" s="46"/>
      <c r="T974" s="46"/>
      <c r="U974" s="46"/>
      <c r="V974" s="46"/>
    </row>
    <row r="975" spans="4:22">
      <c r="D975" s="38"/>
      <c r="I975" s="59"/>
      <c r="J975" s="46"/>
      <c r="M975" s="46"/>
      <c r="Q975" s="46"/>
      <c r="R975"/>
      <c r="S975" s="46"/>
      <c r="T975" s="46"/>
      <c r="U975" s="46"/>
      <c r="V975" s="46"/>
    </row>
    <row r="976" spans="4:22">
      <c r="D976" s="38"/>
      <c r="I976" s="59"/>
      <c r="J976" s="46"/>
      <c r="M976" s="46"/>
      <c r="Q976" s="46"/>
      <c r="R976"/>
      <c r="S976" s="46"/>
      <c r="T976" s="46"/>
      <c r="U976" s="46"/>
      <c r="V976" s="46"/>
    </row>
    <row r="977" spans="4:22">
      <c r="D977" s="38"/>
      <c r="I977" s="59"/>
      <c r="J977" s="46"/>
      <c r="M977" s="46"/>
      <c r="Q977" s="46"/>
      <c r="R977"/>
      <c r="S977" s="46"/>
      <c r="T977" s="46"/>
      <c r="U977" s="46"/>
      <c r="V977" s="46"/>
    </row>
    <row r="978" spans="4:22">
      <c r="D978" s="38"/>
      <c r="I978" s="59"/>
      <c r="J978" s="46"/>
      <c r="M978" s="46"/>
      <c r="Q978" s="46"/>
      <c r="R978"/>
      <c r="S978" s="46"/>
      <c r="T978" s="46"/>
      <c r="U978" s="46"/>
      <c r="V978" s="46"/>
    </row>
    <row r="979" spans="4:22">
      <c r="D979" s="38"/>
      <c r="I979" s="59"/>
      <c r="J979" s="46"/>
      <c r="M979" s="46"/>
      <c r="Q979" s="46"/>
      <c r="R979"/>
      <c r="S979" s="46"/>
      <c r="T979" s="46"/>
      <c r="U979" s="46"/>
      <c r="V979" s="46"/>
    </row>
    <row r="980" spans="4:22">
      <c r="D980" s="38"/>
      <c r="I980" s="59"/>
      <c r="J980" s="46"/>
      <c r="M980" s="46"/>
      <c r="Q980" s="46"/>
      <c r="R980"/>
      <c r="S980" s="46"/>
      <c r="T980" s="46"/>
      <c r="U980" s="46"/>
      <c r="V980" s="46"/>
    </row>
    <row r="981" spans="4:22">
      <c r="D981" s="38"/>
      <c r="I981" s="59"/>
      <c r="J981" s="46"/>
      <c r="M981" s="46"/>
      <c r="Q981" s="46"/>
      <c r="R981"/>
      <c r="S981" s="46"/>
      <c r="T981" s="46"/>
      <c r="U981" s="46"/>
      <c r="V981" s="46"/>
    </row>
    <row r="982" spans="4:22">
      <c r="D982" s="38"/>
      <c r="I982" s="59"/>
      <c r="J982" s="46"/>
      <c r="M982" s="46"/>
      <c r="Q982" s="46"/>
      <c r="R982"/>
      <c r="S982" s="46"/>
      <c r="T982" s="46"/>
      <c r="U982" s="46"/>
      <c r="V982" s="46"/>
    </row>
    <row r="983" spans="4:22">
      <c r="D983" s="38"/>
      <c r="I983" s="59"/>
      <c r="J983" s="46"/>
      <c r="M983" s="46"/>
      <c r="Q983" s="46"/>
      <c r="R983"/>
      <c r="S983" s="46"/>
      <c r="T983" s="46"/>
      <c r="U983" s="46"/>
      <c r="V983" s="46"/>
    </row>
    <row r="984" spans="4:22">
      <c r="D984" s="38"/>
      <c r="I984" s="59"/>
      <c r="J984" s="46"/>
      <c r="M984" s="46"/>
      <c r="Q984" s="46"/>
      <c r="R984"/>
      <c r="S984" s="46"/>
      <c r="T984" s="46"/>
      <c r="U984" s="46"/>
      <c r="V984" s="46"/>
    </row>
    <row r="985" spans="4:22">
      <c r="D985" s="38"/>
      <c r="I985" s="59"/>
      <c r="J985" s="46"/>
      <c r="M985" s="46"/>
      <c r="Q985" s="46"/>
      <c r="R985"/>
      <c r="S985" s="46"/>
      <c r="T985" s="46"/>
      <c r="U985" s="46"/>
      <c r="V985" s="46"/>
    </row>
    <row r="986" spans="4:22">
      <c r="D986" s="38"/>
      <c r="I986" s="59"/>
      <c r="J986" s="46"/>
      <c r="M986" s="46"/>
      <c r="Q986" s="46"/>
      <c r="R986"/>
      <c r="S986" s="46"/>
      <c r="T986" s="46"/>
      <c r="U986" s="46"/>
      <c r="V986" s="46"/>
    </row>
    <row r="987" spans="4:22">
      <c r="D987" s="38"/>
      <c r="I987" s="59"/>
      <c r="J987" s="46"/>
      <c r="M987" s="46"/>
      <c r="Q987" s="46"/>
      <c r="R987"/>
      <c r="S987" s="46"/>
      <c r="T987" s="46"/>
      <c r="U987" s="46"/>
      <c r="V987" s="46"/>
    </row>
    <row r="988" spans="4:22">
      <c r="D988" s="38"/>
      <c r="I988" s="59"/>
      <c r="J988" s="46"/>
      <c r="M988" s="46"/>
      <c r="Q988" s="46"/>
      <c r="R988"/>
      <c r="S988" s="46"/>
      <c r="T988" s="46"/>
      <c r="U988" s="46"/>
      <c r="V988" s="46"/>
    </row>
    <row r="989" spans="4:22">
      <c r="D989" s="38"/>
      <c r="I989" s="59"/>
      <c r="J989" s="46"/>
      <c r="M989" s="46"/>
      <c r="Q989" s="46"/>
      <c r="R989"/>
      <c r="S989" s="46"/>
      <c r="T989" s="46"/>
      <c r="U989" s="46"/>
      <c r="V989" s="46"/>
    </row>
    <row r="990" spans="4:22">
      <c r="D990" s="38"/>
      <c r="I990" s="59"/>
      <c r="J990" s="46"/>
      <c r="M990" s="46"/>
      <c r="Q990" s="46"/>
      <c r="R990"/>
      <c r="S990" s="46"/>
      <c r="T990" s="46"/>
      <c r="U990" s="46"/>
      <c r="V990" s="46"/>
    </row>
    <row r="991" spans="4:22">
      <c r="D991" s="38"/>
      <c r="I991" s="59"/>
      <c r="J991" s="46"/>
      <c r="M991" s="46"/>
      <c r="Q991" s="46"/>
      <c r="R991"/>
      <c r="S991" s="46"/>
      <c r="T991" s="46"/>
      <c r="U991" s="46"/>
      <c r="V991" s="46"/>
    </row>
    <row r="992" spans="4:22">
      <c r="D992" s="38"/>
      <c r="I992" s="59"/>
      <c r="J992" s="46"/>
      <c r="M992" s="46"/>
      <c r="Q992" s="46"/>
      <c r="R992"/>
      <c r="S992" s="46"/>
      <c r="T992" s="46"/>
      <c r="U992" s="46"/>
      <c r="V992" s="46"/>
    </row>
    <row r="993" spans="4:22">
      <c r="D993" s="38"/>
      <c r="I993" s="59"/>
      <c r="J993" s="46"/>
      <c r="M993" s="46"/>
      <c r="Q993" s="46"/>
      <c r="R993"/>
      <c r="S993" s="46"/>
      <c r="T993" s="46"/>
      <c r="U993" s="46"/>
      <c r="V993" s="46"/>
    </row>
    <row r="994" spans="4:22">
      <c r="D994" s="38"/>
      <c r="I994" s="59"/>
      <c r="J994" s="46"/>
      <c r="M994" s="46"/>
      <c r="Q994" s="46"/>
      <c r="R994"/>
      <c r="S994" s="46"/>
      <c r="T994" s="46"/>
      <c r="U994" s="46"/>
      <c r="V994" s="46"/>
    </row>
    <row r="995" spans="4:22">
      <c r="D995" s="38"/>
      <c r="I995" s="59"/>
      <c r="J995" s="46"/>
      <c r="M995" s="46"/>
      <c r="Q995" s="46"/>
      <c r="R995"/>
      <c r="S995" s="46"/>
      <c r="T995" s="46"/>
      <c r="U995" s="46"/>
      <c r="V995" s="46"/>
    </row>
    <row r="996" spans="4:22">
      <c r="D996" s="38"/>
      <c r="I996" s="59"/>
      <c r="J996" s="46"/>
      <c r="M996" s="46"/>
      <c r="Q996" s="46"/>
      <c r="R996"/>
      <c r="S996" s="46"/>
      <c r="T996" s="46"/>
      <c r="U996" s="46"/>
      <c r="V996" s="46"/>
    </row>
    <row r="997" spans="4:22">
      <c r="D997" s="38"/>
      <c r="I997" s="59"/>
      <c r="J997" s="46"/>
      <c r="M997" s="46"/>
      <c r="Q997" s="46"/>
      <c r="R997"/>
      <c r="S997" s="46"/>
      <c r="T997" s="46"/>
      <c r="U997" s="46"/>
      <c r="V997" s="46"/>
    </row>
    <row r="998" spans="4:22">
      <c r="D998" s="38"/>
      <c r="I998" s="59"/>
      <c r="J998" s="46"/>
      <c r="M998" s="46"/>
      <c r="Q998" s="46"/>
      <c r="R998"/>
      <c r="S998" s="46"/>
      <c r="T998" s="46"/>
      <c r="U998" s="46"/>
      <c r="V998" s="46"/>
    </row>
    <row r="999" spans="4:22">
      <c r="D999" s="38"/>
      <c r="I999" s="59"/>
      <c r="J999" s="46"/>
      <c r="M999" s="46"/>
      <c r="Q999" s="46"/>
      <c r="R999"/>
      <c r="S999" s="46"/>
      <c r="T999" s="46"/>
      <c r="U999" s="46"/>
      <c r="V999" s="46"/>
    </row>
    <row r="1000" spans="4:22">
      <c r="D1000" s="38"/>
      <c r="I1000" s="59"/>
      <c r="J1000" s="46"/>
      <c r="M1000" s="46"/>
      <c r="Q1000" s="46"/>
      <c r="R1000"/>
      <c r="S1000" s="46"/>
      <c r="T1000" s="46"/>
      <c r="U1000" s="46"/>
      <c r="V1000" s="46"/>
    </row>
    <row r="1001" spans="4:22">
      <c r="D1001" s="38"/>
      <c r="I1001" s="59"/>
      <c r="J1001" s="46"/>
      <c r="M1001" s="46"/>
      <c r="Q1001" s="46"/>
      <c r="R1001"/>
      <c r="S1001" s="46"/>
      <c r="T1001" s="46"/>
      <c r="U1001" s="46"/>
      <c r="V1001" s="46"/>
    </row>
    <row r="1002" spans="4:22">
      <c r="D1002" s="38"/>
      <c r="I1002" s="59"/>
      <c r="J1002" s="46"/>
      <c r="M1002" s="46"/>
      <c r="Q1002" s="46"/>
      <c r="R1002"/>
      <c r="S1002" s="46"/>
      <c r="T1002" s="46"/>
      <c r="U1002" s="46"/>
      <c r="V1002" s="46"/>
    </row>
    <row r="1003" spans="4:22">
      <c r="D1003" s="38"/>
      <c r="I1003" s="59"/>
      <c r="J1003" s="46"/>
      <c r="M1003" s="46"/>
      <c r="Q1003" s="46"/>
      <c r="R1003"/>
      <c r="S1003" s="46"/>
      <c r="T1003" s="46"/>
      <c r="U1003" s="46"/>
      <c r="V1003" s="46"/>
    </row>
    <row r="1004" spans="4:22">
      <c r="D1004" s="38"/>
      <c r="I1004" s="59"/>
      <c r="J1004" s="46"/>
      <c r="M1004" s="46"/>
      <c r="R1004"/>
    </row>
    <row r="1005" spans="4:22">
      <c r="D1005" s="38"/>
      <c r="I1005" s="59"/>
      <c r="J1005" s="46"/>
      <c r="M1005" s="46"/>
      <c r="R1005"/>
    </row>
    <row r="1006" spans="4:22">
      <c r="I1006" s="59"/>
      <c r="J1006" s="46"/>
      <c r="M1006" s="46"/>
      <c r="R1006"/>
    </row>
    <row r="1007" spans="4:22">
      <c r="R1007"/>
    </row>
    <row r="1008" spans="4:22">
      <c r="R1008"/>
    </row>
    <row r="1009" spans="18:18">
      <c r="R1009"/>
    </row>
    <row r="1010" spans="18:18">
      <c r="R1010"/>
    </row>
    <row r="1011" spans="18:18">
      <c r="R1011"/>
    </row>
    <row r="1012" spans="18:18">
      <c r="R1012"/>
    </row>
    <row r="1013" spans="18:18">
      <c r="R1013"/>
    </row>
    <row r="1014" spans="18:18">
      <c r="R1014"/>
    </row>
    <row r="1015" spans="18:18">
      <c r="R1015"/>
    </row>
    <row r="1016" spans="18:18">
      <c r="R1016"/>
    </row>
    <row r="1017" spans="18:18">
      <c r="R1017"/>
    </row>
    <row r="1018" spans="18:18">
      <c r="R1018"/>
    </row>
    <row r="1019" spans="18:18">
      <c r="R1019"/>
    </row>
    <row r="1020" spans="18:18">
      <c r="R1020"/>
    </row>
    <row r="1021" spans="18:18">
      <c r="R1021"/>
    </row>
    <row r="1022" spans="18:18">
      <c r="R1022"/>
    </row>
    <row r="1023" spans="18:18">
      <c r="R1023"/>
    </row>
    <row r="1024" spans="18:18">
      <c r="R1024"/>
    </row>
    <row r="1025" spans="18:18">
      <c r="R1025"/>
    </row>
    <row r="1026" spans="18:18">
      <c r="R1026"/>
    </row>
    <row r="1027" spans="18:18">
      <c r="R1027"/>
    </row>
    <row r="1028" spans="18:18">
      <c r="R1028"/>
    </row>
    <row r="1029" spans="18:18">
      <c r="R1029"/>
    </row>
    <row r="1030" spans="18:18">
      <c r="R1030"/>
    </row>
    <row r="1031" spans="18:18">
      <c r="R1031"/>
    </row>
    <row r="1032" spans="18:18">
      <c r="R1032"/>
    </row>
    <row r="1033" spans="18:18">
      <c r="R1033"/>
    </row>
    <row r="1034" spans="18:18">
      <c r="R1034"/>
    </row>
    <row r="1035" spans="18:18">
      <c r="R1035"/>
    </row>
    <row r="1036" spans="18:18">
      <c r="R1036"/>
    </row>
    <row r="1037" spans="18:18">
      <c r="R1037"/>
    </row>
    <row r="1038" spans="18:18">
      <c r="R1038"/>
    </row>
    <row r="1039" spans="18:18">
      <c r="R1039"/>
    </row>
    <row r="1040" spans="18:18">
      <c r="R1040"/>
    </row>
    <row r="1041" spans="18:18">
      <c r="R1041"/>
    </row>
    <row r="1042" spans="18:18">
      <c r="R1042"/>
    </row>
  </sheetData>
  <autoFilter ref="D1:P1041" xr:uid="{B8996363-271F-456D-81FF-C296525B2BC6}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ADE0-AFDB-4A3D-A7E0-CBAE1F51807C}">
  <dimension ref="A1:X1041"/>
  <sheetViews>
    <sheetView workbookViewId="0">
      <selection activeCell="C10" sqref="C10"/>
    </sheetView>
  </sheetViews>
  <sheetFormatPr defaultRowHeight="14.25"/>
  <cols>
    <col min="2" max="2" width="20.86328125" bestFit="1" customWidth="1"/>
    <col min="4" max="4" width="10.73046875" bestFit="1" customWidth="1"/>
    <col min="5" max="6" width="12.73046875" style="6" bestFit="1" customWidth="1"/>
    <col min="7" max="8" width="12.73046875" style="6" customWidth="1"/>
    <col min="9" max="10" width="13.265625" style="6" customWidth="1"/>
    <col min="11" max="11" width="12" style="6" bestFit="1" customWidth="1"/>
    <col min="12" max="15" width="9.1328125" style="6"/>
    <col min="17" max="19" width="9.1328125" style="6"/>
    <col min="20" max="20" width="22.3984375" bestFit="1" customWidth="1"/>
    <col min="21" max="21" width="20.3984375" bestFit="1" customWidth="1"/>
    <col min="22" max="22" width="13.265625" bestFit="1" customWidth="1"/>
    <col min="23" max="23" width="11.59765625" bestFit="1" customWidth="1"/>
    <col min="24" max="24" width="9.59765625" bestFit="1" customWidth="1"/>
  </cols>
  <sheetData>
    <row r="1" spans="1:24">
      <c r="E1" s="58" t="s">
        <v>62</v>
      </c>
      <c r="J1" s="6" t="s">
        <v>83</v>
      </c>
    </row>
    <row r="2" spans="1:24">
      <c r="A2" s="79" t="s">
        <v>57</v>
      </c>
      <c r="B2" s="80">
        <v>1</v>
      </c>
      <c r="E2" s="6" t="s">
        <v>51</v>
      </c>
      <c r="F2" s="6" t="s">
        <v>59</v>
      </c>
      <c r="G2" s="6" t="s">
        <v>93</v>
      </c>
      <c r="I2" s="58" t="s">
        <v>70</v>
      </c>
      <c r="J2" s="58" t="s">
        <v>85</v>
      </c>
      <c r="K2" s="58" t="s">
        <v>87</v>
      </c>
      <c r="L2" s="58" t="s">
        <v>84</v>
      </c>
      <c r="M2" s="58" t="s">
        <v>86</v>
      </c>
      <c r="N2" s="58" t="s">
        <v>91</v>
      </c>
      <c r="O2" s="58" t="s">
        <v>90</v>
      </c>
      <c r="P2" s="48" t="s">
        <v>90</v>
      </c>
      <c r="Q2" s="58"/>
      <c r="R2" t="s">
        <v>99</v>
      </c>
      <c r="S2" s="58"/>
    </row>
    <row r="3" spans="1:24">
      <c r="A3" s="81" t="s">
        <v>61</v>
      </c>
      <c r="B3" s="82">
        <v>0</v>
      </c>
      <c r="D3" s="38">
        <v>42534</v>
      </c>
      <c r="E3" s="6">
        <v>2079.0600589999999</v>
      </c>
      <c r="I3" s="59">
        <f t="shared" ref="I3:I66" si="0">F3-$B$8</f>
        <v>-3.8461538461538463E-5</v>
      </c>
      <c r="N3" s="6">
        <v>100</v>
      </c>
      <c r="O3" s="6">
        <f t="shared" ref="O3:O66" si="1">MIN(0,(E3-N3)/N3)</f>
        <v>0</v>
      </c>
      <c r="P3">
        <f>MIN(O3:O1005)</f>
        <v>-0.3392496000609721</v>
      </c>
      <c r="R3"/>
    </row>
    <row r="4" spans="1:24">
      <c r="A4" s="81" t="s">
        <v>48</v>
      </c>
      <c r="B4" s="83">
        <v>5.7692307692307687E-4</v>
      </c>
      <c r="D4" s="38">
        <v>42535</v>
      </c>
      <c r="E4" s="6">
        <v>2075.320068</v>
      </c>
      <c r="F4" s="6">
        <f>LN(E4/E3)</f>
        <v>-1.8005054405386205E-3</v>
      </c>
      <c r="G4" s="6">
        <f>E4/E3-1</f>
        <v>-1.7988855029992257E-3</v>
      </c>
      <c r="H4" s="6">
        <f>1+G4</f>
        <v>0.99820111449700077</v>
      </c>
      <c r="I4" s="59">
        <f t="shared" si="0"/>
        <v>-1.838966979000159E-3</v>
      </c>
      <c r="J4" s="46">
        <f t="shared" ref="J4:J67" si="2">MAX(0,F4-$B$11)</f>
        <v>0</v>
      </c>
      <c r="K4" s="6">
        <f t="shared" ref="K4:K67" si="3">J4^2</f>
        <v>0</v>
      </c>
      <c r="L4" s="6">
        <f t="shared" ref="L4:L67" si="4">J4^3</f>
        <v>0</v>
      </c>
      <c r="M4" s="46">
        <f t="shared" ref="M4:M67" si="5">MAX(0,$B$11-F4)</f>
        <v>1.838966979000159E-3</v>
      </c>
      <c r="N4" s="6">
        <f t="shared" ref="N4:N67" si="6">IF(N3&lt;E4,E4,N3)</f>
        <v>2075.320068</v>
      </c>
      <c r="O4" s="6">
        <f t="shared" si="1"/>
        <v>0</v>
      </c>
      <c r="R4">
        <v>-1.8391428949698801E-3</v>
      </c>
    </row>
    <row r="5" spans="1:24">
      <c r="A5" s="84" t="s">
        <v>49</v>
      </c>
      <c r="B5" s="85">
        <v>0.01</v>
      </c>
      <c r="D5" s="38">
        <v>42536</v>
      </c>
      <c r="E5" s="6">
        <v>2071.5</v>
      </c>
      <c r="F5" s="6">
        <f t="shared" ref="F5:F68" si="7">LN(E5/E4)</f>
        <v>-1.8424088906440429E-3</v>
      </c>
      <c r="G5" s="6">
        <f t="shared" ref="G5:G68" si="8">E5/E4-1</f>
        <v>-1.8407126972377341E-3</v>
      </c>
      <c r="H5" s="6">
        <f t="shared" ref="H5:H68" si="9">1+G5</f>
        <v>0.99815928730276227</v>
      </c>
      <c r="I5" s="59">
        <f t="shared" si="0"/>
        <v>-1.8808704291055813E-3</v>
      </c>
      <c r="J5" s="46">
        <f t="shared" si="2"/>
        <v>0</v>
      </c>
      <c r="K5" s="6">
        <f t="shared" si="3"/>
        <v>0</v>
      </c>
      <c r="L5" s="6">
        <f t="shared" si="4"/>
        <v>0</v>
      </c>
      <c r="M5" s="46">
        <f t="shared" si="5"/>
        <v>1.8808704291055813E-3</v>
      </c>
      <c r="N5" s="6">
        <f t="shared" si="6"/>
        <v>2075.320068</v>
      </c>
      <c r="O5" s="6">
        <f t="shared" si="1"/>
        <v>-1.8407126972377892E-3</v>
      </c>
      <c r="R5">
        <v>3.1225514557650098E-3</v>
      </c>
      <c r="T5" s="78"/>
      <c r="U5" s="78" t="s">
        <v>47</v>
      </c>
      <c r="V5" s="78" t="s">
        <v>53</v>
      </c>
      <c r="W5" s="78" t="s">
        <v>96</v>
      </c>
      <c r="X5" s="78" t="s">
        <v>97</v>
      </c>
    </row>
    <row r="6" spans="1:24">
      <c r="D6" s="38">
        <v>42537</v>
      </c>
      <c r="E6" s="6">
        <v>2077.98999</v>
      </c>
      <c r="F6" s="6">
        <f t="shared" si="7"/>
        <v>3.1280929982563338E-3</v>
      </c>
      <c r="G6" s="6">
        <f t="shared" si="8"/>
        <v>3.1329905865316032E-3</v>
      </c>
      <c r="H6" s="6">
        <f t="shared" si="9"/>
        <v>1.0031329905865316</v>
      </c>
      <c r="I6" s="59">
        <f t="shared" si="0"/>
        <v>3.0896314597947954E-3</v>
      </c>
      <c r="J6" s="46">
        <f t="shared" si="2"/>
        <v>3.0896314597947954E-3</v>
      </c>
      <c r="K6" s="6">
        <f t="shared" si="3"/>
        <v>9.5458225573537181E-6</v>
      </c>
      <c r="L6" s="6">
        <f t="shared" si="4"/>
        <v>2.9493073682818853E-8</v>
      </c>
      <c r="M6" s="46">
        <f t="shared" si="5"/>
        <v>0</v>
      </c>
      <c r="N6" s="6">
        <f t="shared" si="6"/>
        <v>2077.98999</v>
      </c>
      <c r="O6" s="6">
        <f t="shared" si="1"/>
        <v>0</v>
      </c>
      <c r="R6">
        <v>-3.2575024595987399E-3</v>
      </c>
      <c r="T6" s="73" t="s">
        <v>94</v>
      </c>
      <c r="U6" s="74"/>
      <c r="V6" s="75">
        <f>(1+V7)*1000000</f>
        <v>1536237.4541196513</v>
      </c>
      <c r="W6" s="76">
        <f>(1+W7)*1000000</f>
        <v>1538051.3445840012</v>
      </c>
      <c r="X6" s="77">
        <f>V6-W6</f>
        <v>-1813.8904643498827</v>
      </c>
    </row>
    <row r="7" spans="1:24">
      <c r="D7" s="38">
        <v>42538</v>
      </c>
      <c r="E7" s="6">
        <v>2071.219971</v>
      </c>
      <c r="F7" s="6">
        <f t="shared" si="7"/>
        <v>-3.2632838884862482E-3</v>
      </c>
      <c r="G7" s="6">
        <f t="shared" si="8"/>
        <v>-3.2579651646926777E-3</v>
      </c>
      <c r="H7" s="6">
        <f t="shared" si="9"/>
        <v>0.99674203483530732</v>
      </c>
      <c r="I7" s="59">
        <f t="shared" si="0"/>
        <v>-3.3017454269477866E-3</v>
      </c>
      <c r="J7" s="46">
        <f t="shared" si="2"/>
        <v>0</v>
      </c>
      <c r="K7" s="6">
        <f t="shared" si="3"/>
        <v>0</v>
      </c>
      <c r="L7" s="6">
        <f t="shared" si="4"/>
        <v>0</v>
      </c>
      <c r="M7" s="46">
        <f t="shared" si="5"/>
        <v>3.3017454269477866E-3</v>
      </c>
      <c r="N7" s="6">
        <f t="shared" si="6"/>
        <v>2077.98999</v>
      </c>
      <c r="O7" s="6">
        <f t="shared" si="1"/>
        <v>-3.2579651646926591E-3</v>
      </c>
      <c r="R7">
        <v>5.7811352040287199E-3</v>
      </c>
      <c r="T7" s="18" t="s">
        <v>95</v>
      </c>
      <c r="U7" s="61"/>
      <c r="V7" s="61">
        <f>PRODUCT(H4:H1005)-1</f>
        <v>0.53623745411965129</v>
      </c>
      <c r="W7" s="62">
        <f>EXP(SUM(R4:R1041))-1</f>
        <v>0.53805134458400117</v>
      </c>
      <c r="X7" s="63">
        <f>V7-W7</f>
        <v>-1.8138904643498766E-3</v>
      </c>
    </row>
    <row r="8" spans="1:24">
      <c r="A8" s="79" t="s">
        <v>64</v>
      </c>
      <c r="B8" s="86">
        <f>1%/260</f>
        <v>3.8461538461538463E-5</v>
      </c>
      <c r="D8" s="38">
        <v>42541</v>
      </c>
      <c r="E8" s="6">
        <v>2083.25</v>
      </c>
      <c r="F8" s="6">
        <f t="shared" si="7"/>
        <v>5.7913826350895967E-3</v>
      </c>
      <c r="G8" s="6">
        <f t="shared" si="8"/>
        <v>5.8081851123672479E-3</v>
      </c>
      <c r="H8" s="6">
        <f t="shared" si="9"/>
        <v>1.0058081851123672</v>
      </c>
      <c r="I8" s="59">
        <f t="shared" si="0"/>
        <v>5.7529210966280582E-3</v>
      </c>
      <c r="J8" s="46">
        <f t="shared" si="2"/>
        <v>5.7529210966280582E-3</v>
      </c>
      <c r="K8" s="6">
        <f t="shared" si="3"/>
        <v>3.309610114402818E-5</v>
      </c>
      <c r="L8" s="6">
        <f t="shared" si="4"/>
        <v>1.9039925848761574E-7</v>
      </c>
      <c r="M8" s="46">
        <f t="shared" si="5"/>
        <v>0</v>
      </c>
      <c r="N8" s="6">
        <f t="shared" si="6"/>
        <v>2083.25</v>
      </c>
      <c r="O8" s="6">
        <f t="shared" si="1"/>
        <v>0</v>
      </c>
      <c r="R8">
        <v>2.7036184323120699E-3</v>
      </c>
      <c r="T8" s="18" t="s">
        <v>98</v>
      </c>
      <c r="U8" s="61"/>
      <c r="V8" s="64">
        <f>(1+V7)^(260/NETWORKDAYS(D3,D1005))-1</f>
        <v>0.11330609652904289</v>
      </c>
      <c r="W8" s="62">
        <f>11.3865548199695/100</f>
        <v>0.11386554819969501</v>
      </c>
      <c r="X8" s="63">
        <f>V8-W8</f>
        <v>-5.5945167065211965E-4</v>
      </c>
    </row>
    <row r="9" spans="1:24">
      <c r="A9" s="81" t="s">
        <v>65</v>
      </c>
      <c r="B9" s="83">
        <f>0.07%/260</f>
        <v>2.6923076923076928E-6</v>
      </c>
      <c r="D9" s="38">
        <v>42542</v>
      </c>
      <c r="E9" s="6">
        <v>2088.8999020000001</v>
      </c>
      <c r="F9" s="6">
        <f t="shared" si="7"/>
        <v>2.7083904396495474E-3</v>
      </c>
      <c r="G9" s="6">
        <f t="shared" si="8"/>
        <v>2.712061442457836E-3</v>
      </c>
      <c r="H9" s="6">
        <f t="shared" si="9"/>
        <v>1.0027120614424578</v>
      </c>
      <c r="I9" s="59">
        <f t="shared" si="0"/>
        <v>2.669928901188009E-3</v>
      </c>
      <c r="J9" s="46">
        <f t="shared" si="2"/>
        <v>2.669928901188009E-3</v>
      </c>
      <c r="K9" s="6">
        <f t="shared" si="3"/>
        <v>7.1285203373990093E-6</v>
      </c>
      <c r="L9" s="6">
        <f t="shared" si="4"/>
        <v>1.9032642471528112E-8</v>
      </c>
      <c r="M9" s="46">
        <f t="shared" si="5"/>
        <v>0</v>
      </c>
      <c r="N9" s="6">
        <f t="shared" si="6"/>
        <v>2088.8999020000001</v>
      </c>
      <c r="O9" s="6">
        <f t="shared" si="1"/>
        <v>0</v>
      </c>
      <c r="R9">
        <v>-1.6500180958560701E-3</v>
      </c>
      <c r="T9" s="18" t="s">
        <v>100</v>
      </c>
      <c r="U9" s="61"/>
      <c r="V9" s="61"/>
      <c r="W9" s="62"/>
      <c r="X9" s="65"/>
    </row>
    <row r="10" spans="1:24">
      <c r="A10" s="81" t="s">
        <v>66</v>
      </c>
      <c r="B10" s="83">
        <f>15%/SQRT(260)</f>
        <v>9.3026050941906347E-3</v>
      </c>
      <c r="D10" s="38">
        <v>42543</v>
      </c>
      <c r="E10" s="6">
        <v>2085.4499510000001</v>
      </c>
      <c r="F10" s="6">
        <f t="shared" si="7"/>
        <v>-1.6529289144317837E-3</v>
      </c>
      <c r="G10" s="6">
        <f t="shared" si="8"/>
        <v>-1.6515635798043382E-3</v>
      </c>
      <c r="H10" s="6">
        <f t="shared" si="9"/>
        <v>0.99834843642019566</v>
      </c>
      <c r="I10" s="59">
        <f t="shared" si="0"/>
        <v>-1.6913904528933221E-3</v>
      </c>
      <c r="J10" s="46">
        <f t="shared" si="2"/>
        <v>0</v>
      </c>
      <c r="K10" s="6">
        <f t="shared" si="3"/>
        <v>0</v>
      </c>
      <c r="L10" s="6">
        <f t="shared" si="4"/>
        <v>0</v>
      </c>
      <c r="M10" s="46">
        <f t="shared" si="5"/>
        <v>1.6913904528933221E-3</v>
      </c>
      <c r="N10" s="6">
        <f t="shared" si="6"/>
        <v>2088.8999020000001</v>
      </c>
      <c r="O10" s="6">
        <f t="shared" si="1"/>
        <v>-1.6515635798043402E-3</v>
      </c>
      <c r="R10">
        <v>1.3252323685242E-2</v>
      </c>
      <c r="T10" s="18" t="s">
        <v>101</v>
      </c>
      <c r="U10" s="61"/>
      <c r="V10" s="61">
        <f>P3</f>
        <v>-0.3392496000609721</v>
      </c>
      <c r="W10" s="62">
        <f>-33.8881109589488/100</f>
        <v>-0.33888110958948803</v>
      </c>
      <c r="X10" s="63">
        <f>V10-W10</f>
        <v>-3.684904714840731E-4</v>
      </c>
    </row>
    <row r="11" spans="1:24">
      <c r="A11" s="84" t="s">
        <v>82</v>
      </c>
      <c r="B11" s="87">
        <f>1%/260</f>
        <v>3.8461538461538463E-5</v>
      </c>
      <c r="D11" s="38">
        <v>42544</v>
      </c>
      <c r="E11" s="6">
        <v>2113.320068</v>
      </c>
      <c r="F11" s="6">
        <f t="shared" si="7"/>
        <v>1.3275566984318879E-2</v>
      </c>
      <c r="G11" s="6">
        <f t="shared" si="8"/>
        <v>1.3364078570495375E-2</v>
      </c>
      <c r="H11" s="6">
        <f t="shared" si="9"/>
        <v>1.0133640785704954</v>
      </c>
      <c r="I11" s="59">
        <f t="shared" si="0"/>
        <v>1.323710544585734E-2</v>
      </c>
      <c r="J11" s="46">
        <f t="shared" si="2"/>
        <v>1.323710544585734E-2</v>
      </c>
      <c r="K11" s="6">
        <f t="shared" si="3"/>
        <v>1.7522096058474604E-4</v>
      </c>
      <c r="L11" s="6">
        <f t="shared" si="4"/>
        <v>2.3194183315846961E-6</v>
      </c>
      <c r="M11" s="46">
        <f t="shared" si="5"/>
        <v>0</v>
      </c>
      <c r="N11" s="6">
        <f t="shared" si="6"/>
        <v>2113.320068</v>
      </c>
      <c r="O11" s="6">
        <f t="shared" si="1"/>
        <v>0</v>
      </c>
      <c r="R11">
        <v>-3.6515993400275802E-2</v>
      </c>
      <c r="T11" s="18" t="s">
        <v>72</v>
      </c>
      <c r="U11" s="61">
        <f>AVERAGE($F$4:$F$1005)</f>
        <v>4.2847925678952069E-4</v>
      </c>
      <c r="V11" s="61">
        <f>U11*260</f>
        <v>0.11140460676527537</v>
      </c>
      <c r="W11" s="62"/>
      <c r="X11" s="65"/>
    </row>
    <row r="12" spans="1:24">
      <c r="D12" s="38">
        <v>42545</v>
      </c>
      <c r="E12" s="6">
        <v>2037.410034</v>
      </c>
      <c r="F12" s="6">
        <f t="shared" si="7"/>
        <v>-3.6580792723724311E-2</v>
      </c>
      <c r="G12" s="6">
        <f t="shared" si="8"/>
        <v>-3.591979991551375E-2</v>
      </c>
      <c r="H12" s="6">
        <f t="shared" si="9"/>
        <v>0.96408020008448625</v>
      </c>
      <c r="I12" s="59">
        <f t="shared" si="0"/>
        <v>-3.6619254262185846E-2</v>
      </c>
      <c r="J12" s="46">
        <f t="shared" si="2"/>
        <v>0</v>
      </c>
      <c r="K12" s="6">
        <f t="shared" si="3"/>
        <v>0</v>
      </c>
      <c r="L12" s="6">
        <f t="shared" si="4"/>
        <v>0</v>
      </c>
      <c r="M12" s="46">
        <f t="shared" si="5"/>
        <v>3.6619254262185846E-2</v>
      </c>
      <c r="N12" s="6">
        <f t="shared" si="6"/>
        <v>2113.320068</v>
      </c>
      <c r="O12" s="6">
        <f t="shared" si="1"/>
        <v>-3.5919799915513792E-2</v>
      </c>
      <c r="R12">
        <v>-1.8229000324396599E-2</v>
      </c>
      <c r="T12" s="18" t="s">
        <v>52</v>
      </c>
      <c r="U12" s="61">
        <f>_xlfn.STDEV.S($F$4:$F$1005)</f>
        <v>1.2481206049880638E-2</v>
      </c>
      <c r="V12" s="61">
        <f>U12*SQRT(260)</f>
        <v>0.20125340036752179</v>
      </c>
      <c r="W12" s="62">
        <v>0.19745384770091901</v>
      </c>
      <c r="X12" s="63">
        <f t="shared" ref="X12:X14" si="10">V12-W12</f>
        <v>3.7995526666027846E-3</v>
      </c>
    </row>
    <row r="13" spans="1:24">
      <c r="A13" s="88" t="s">
        <v>67</v>
      </c>
      <c r="B13" s="89">
        <f>B3</f>
        <v>0</v>
      </c>
      <c r="D13" s="38">
        <v>42548</v>
      </c>
      <c r="E13" s="6">
        <v>2000.540039</v>
      </c>
      <c r="F13" s="6">
        <f t="shared" si="7"/>
        <v>-1.8262246454750181E-2</v>
      </c>
      <c r="G13" s="6">
        <f t="shared" si="8"/>
        <v>-1.8096502120201086E-2</v>
      </c>
      <c r="H13" s="6">
        <f t="shared" si="9"/>
        <v>0.98190349787979891</v>
      </c>
      <c r="I13" s="59">
        <f t="shared" si="0"/>
        <v>-1.8300707993211721E-2</v>
      </c>
      <c r="J13" s="46">
        <f t="shared" si="2"/>
        <v>0</v>
      </c>
      <c r="K13" s="6">
        <f t="shared" si="3"/>
        <v>0</v>
      </c>
      <c r="L13" s="6">
        <f t="shared" si="4"/>
        <v>0</v>
      </c>
      <c r="M13" s="46">
        <f t="shared" si="5"/>
        <v>1.8300707993211721E-2</v>
      </c>
      <c r="N13" s="6">
        <f t="shared" si="6"/>
        <v>2113.320068</v>
      </c>
      <c r="O13" s="6">
        <f t="shared" si="1"/>
        <v>-5.3366279300386607E-2</v>
      </c>
      <c r="R13">
        <v>1.7582045150724802E-2</v>
      </c>
      <c r="T13" s="18" t="s">
        <v>55</v>
      </c>
      <c r="U13" s="66">
        <f>SKEW($F$4:$F$1006)</f>
        <v>-1.1335776453617419</v>
      </c>
      <c r="V13" s="66">
        <f>U13/SQRT(260)</f>
        <v>-7.0301501189351759E-2</v>
      </c>
      <c r="W13" s="62">
        <v>-7.1255289072500894E-2</v>
      </c>
      <c r="X13" s="63">
        <f t="shared" si="10"/>
        <v>9.5378788314913476E-4</v>
      </c>
    </row>
    <row r="14" spans="1:24">
      <c r="B14" s="51"/>
      <c r="D14" s="38">
        <v>42549</v>
      </c>
      <c r="E14" s="6">
        <v>2036.089966</v>
      </c>
      <c r="F14" s="6">
        <f t="shared" si="7"/>
        <v>1.7614121723580567E-2</v>
      </c>
      <c r="G14" s="6">
        <f t="shared" si="8"/>
        <v>1.777016520887531E-2</v>
      </c>
      <c r="H14" s="6">
        <f t="shared" si="9"/>
        <v>1.0177701652088753</v>
      </c>
      <c r="I14" s="59">
        <f t="shared" si="0"/>
        <v>1.7575660185119028E-2</v>
      </c>
      <c r="J14" s="46">
        <f t="shared" si="2"/>
        <v>1.7575660185119028E-2</v>
      </c>
      <c r="K14" s="6">
        <f t="shared" si="3"/>
        <v>3.089038309427782E-4</v>
      </c>
      <c r="L14" s="6">
        <f t="shared" si="4"/>
        <v>5.4291887625317259E-6</v>
      </c>
      <c r="M14" s="46">
        <f t="shared" si="5"/>
        <v>0</v>
      </c>
      <c r="N14" s="6">
        <f t="shared" si="6"/>
        <v>2113.320068</v>
      </c>
      <c r="O14" s="6">
        <f t="shared" si="1"/>
        <v>-3.6544441691262065E-2</v>
      </c>
      <c r="Q14" s="46"/>
      <c r="R14">
        <v>1.68590117328839E-2</v>
      </c>
      <c r="S14" s="46"/>
      <c r="T14" s="18" t="s">
        <v>56</v>
      </c>
      <c r="U14" s="66">
        <f>KURT($F$4:$F$10065)</f>
        <v>24.54753507269028</v>
      </c>
      <c r="V14" s="66">
        <f>U14/260</f>
        <v>9.441359643342416E-2</v>
      </c>
      <c r="W14" s="62">
        <v>9.7672933872340606E-2</v>
      </c>
      <c r="X14" s="63">
        <f t="shared" si="10"/>
        <v>-3.2593374389164459E-3</v>
      </c>
    </row>
    <row r="15" spans="1:24">
      <c r="D15" s="38">
        <v>42550</v>
      </c>
      <c r="E15" s="6">
        <v>2070.7700199999999</v>
      </c>
      <c r="F15" s="6">
        <f t="shared" si="7"/>
        <v>1.6889243109367773E-2</v>
      </c>
      <c r="G15" s="6">
        <f t="shared" si="8"/>
        <v>1.7032672710494579E-2</v>
      </c>
      <c r="H15" s="6">
        <f t="shared" si="9"/>
        <v>1.0170326727104946</v>
      </c>
      <c r="I15" s="59">
        <f t="shared" si="0"/>
        <v>1.6850781570906234E-2</v>
      </c>
      <c r="J15" s="46">
        <f t="shared" si="2"/>
        <v>1.6850781570906234E-2</v>
      </c>
      <c r="K15" s="6">
        <f t="shared" si="3"/>
        <v>2.8394883955039319E-4</v>
      </c>
      <c r="L15" s="6">
        <f t="shared" si="4"/>
        <v>4.7847598725759769E-6</v>
      </c>
      <c r="M15" s="46">
        <f t="shared" si="5"/>
        <v>0</v>
      </c>
      <c r="N15" s="6">
        <f t="shared" si="6"/>
        <v>2113.320068</v>
      </c>
      <c r="O15" s="6">
        <f t="shared" si="1"/>
        <v>-2.013421849548256E-2</v>
      </c>
      <c r="Q15" s="46"/>
      <c r="R15">
        <v>1.3450107645524199E-2</v>
      </c>
      <c r="S15" s="46"/>
      <c r="T15" s="18"/>
      <c r="U15" s="66"/>
      <c r="V15" s="66"/>
      <c r="W15" s="62"/>
      <c r="X15" s="65"/>
    </row>
    <row r="16" spans="1:24">
      <c r="D16" s="38">
        <v>42551</v>
      </c>
      <c r="E16" s="6">
        <v>2098.860107</v>
      </c>
      <c r="F16" s="6">
        <f t="shared" si="7"/>
        <v>1.3473862722098988E-2</v>
      </c>
      <c r="G16" s="6">
        <f t="shared" si="8"/>
        <v>1.3565044272757953E-2</v>
      </c>
      <c r="H16" s="6">
        <f t="shared" si="9"/>
        <v>1.013565044272758</v>
      </c>
      <c r="I16" s="59">
        <f t="shared" si="0"/>
        <v>1.3435401183637449E-2</v>
      </c>
      <c r="J16" s="46">
        <f t="shared" si="2"/>
        <v>1.3435401183637449E-2</v>
      </c>
      <c r="K16" s="6">
        <f t="shared" si="3"/>
        <v>1.8051000496528656E-4</v>
      </c>
      <c r="L16" s="6">
        <f t="shared" si="4"/>
        <v>2.4252243343690125E-6</v>
      </c>
      <c r="M16" s="46">
        <f t="shared" si="5"/>
        <v>0</v>
      </c>
      <c r="N16" s="6">
        <f t="shared" si="6"/>
        <v>2113.320068</v>
      </c>
      <c r="O16" s="6">
        <f t="shared" si="1"/>
        <v>-6.8422957880131295E-3</v>
      </c>
      <c r="Q16" s="46"/>
      <c r="R16">
        <v>1.94330061401306E-3</v>
      </c>
      <c r="S16" s="46"/>
      <c r="T16" s="18" t="s">
        <v>63</v>
      </c>
      <c r="U16" s="61" t="e">
        <f>(AVERAGE($F$4:$F$1005)-$B$8)/($B$3*U12)</f>
        <v>#DIV/0!</v>
      </c>
      <c r="V16" s="61" t="e">
        <f t="shared" ref="V16:V22" si="11">U16*SQRT(260)</f>
        <v>#DIV/0!</v>
      </c>
      <c r="W16" s="62">
        <v>14.6321754962421</v>
      </c>
      <c r="X16" s="65"/>
    </row>
    <row r="17" spans="4:24">
      <c r="D17" s="38">
        <v>42552</v>
      </c>
      <c r="E17" s="6">
        <v>2102.9499510000001</v>
      </c>
      <c r="F17" s="6">
        <f t="shared" si="7"/>
        <v>1.9467064123035718E-3</v>
      </c>
      <c r="G17" s="6">
        <f t="shared" si="8"/>
        <v>1.9486024753911924E-3</v>
      </c>
      <c r="H17" s="6">
        <f t="shared" si="9"/>
        <v>1.0019486024753912</v>
      </c>
      <c r="I17" s="59">
        <f t="shared" si="0"/>
        <v>1.9082448738420334E-3</v>
      </c>
      <c r="J17" s="46">
        <f t="shared" si="2"/>
        <v>1.9082448738420334E-3</v>
      </c>
      <c r="K17" s="6">
        <f t="shared" si="3"/>
        <v>3.6413984985443976E-6</v>
      </c>
      <c r="L17" s="6">
        <f t="shared" si="4"/>
        <v>6.9486800184634236E-9</v>
      </c>
      <c r="M17" s="46">
        <f t="shared" si="5"/>
        <v>0</v>
      </c>
      <c r="N17" s="6">
        <f t="shared" si="6"/>
        <v>2113.320068</v>
      </c>
      <c r="O17" s="6">
        <f t="shared" si="1"/>
        <v>-4.9070262271317892E-3</v>
      </c>
      <c r="Q17" s="46"/>
      <c r="R17">
        <v>0</v>
      </c>
      <c r="S17" s="46"/>
      <c r="T17" s="18" t="s">
        <v>68</v>
      </c>
      <c r="U17" s="61">
        <f>(AVERAGE(F4:F1005)-$B$8)/U12</f>
        <v>3.1248399935814863E-2</v>
      </c>
      <c r="V17" s="61">
        <f t="shared" si="11"/>
        <v>0.50386530900891058</v>
      </c>
      <c r="W17" s="62">
        <v>0.49597972688264902</v>
      </c>
      <c r="X17" s="63">
        <f t="shared" ref="X17:X30" si="12">V17-W17</f>
        <v>7.8855821262615589E-3</v>
      </c>
    </row>
    <row r="18" spans="4:24">
      <c r="D18" s="38">
        <v>42556</v>
      </c>
      <c r="E18" s="6">
        <v>2088.5500489999999</v>
      </c>
      <c r="F18" s="6">
        <f t="shared" si="7"/>
        <v>-6.8710288215743185E-3</v>
      </c>
      <c r="G18" s="6">
        <f t="shared" si="8"/>
        <v>-6.8474772750309887E-3</v>
      </c>
      <c r="H18" s="6">
        <f t="shared" si="9"/>
        <v>0.99315252272496901</v>
      </c>
      <c r="I18" s="59">
        <f t="shared" si="0"/>
        <v>-6.9094903600358569E-3</v>
      </c>
      <c r="J18" s="46">
        <f t="shared" si="2"/>
        <v>0</v>
      </c>
      <c r="K18" s="6">
        <f t="shared" si="3"/>
        <v>0</v>
      </c>
      <c r="L18" s="6">
        <f t="shared" si="4"/>
        <v>0</v>
      </c>
      <c r="M18" s="46">
        <f t="shared" si="5"/>
        <v>6.9094903600358569E-3</v>
      </c>
      <c r="N18" s="6">
        <f t="shared" si="6"/>
        <v>2113.320068</v>
      </c>
      <c r="O18" s="6">
        <f t="shared" si="1"/>
        <v>-1.172090275158455E-2</v>
      </c>
      <c r="Q18" s="46"/>
      <c r="R18">
        <v>-6.8589782278289302E-3</v>
      </c>
      <c r="S18" s="46"/>
      <c r="T18" s="18" t="s">
        <v>69</v>
      </c>
      <c r="U18" s="61">
        <f>AVERAGE(I3:I1005)/_xlfn.STDEV.S(I3:I1005)</f>
        <v>3.1229741898133326E-2</v>
      </c>
      <c r="V18" s="61">
        <f t="shared" si="11"/>
        <v>0.50356445719117848</v>
      </c>
      <c r="W18" s="62">
        <v>0.46580863861008398</v>
      </c>
      <c r="X18" s="63">
        <f t="shared" si="12"/>
        <v>3.7755818581094502E-2</v>
      </c>
    </row>
    <row r="19" spans="4:24">
      <c r="D19" s="38">
        <v>42557</v>
      </c>
      <c r="E19" s="6">
        <v>2099.7299800000001</v>
      </c>
      <c r="F19" s="6">
        <f t="shared" si="7"/>
        <v>5.3386867527391987E-3</v>
      </c>
      <c r="G19" s="6">
        <f t="shared" si="8"/>
        <v>5.3529629349093888E-3</v>
      </c>
      <c r="H19" s="6">
        <f t="shared" si="9"/>
        <v>1.0053529629349094</v>
      </c>
      <c r="I19" s="59">
        <f t="shared" si="0"/>
        <v>5.3002252142776603E-3</v>
      </c>
      <c r="J19" s="46">
        <f t="shared" si="2"/>
        <v>5.3002252142776603E-3</v>
      </c>
      <c r="K19" s="6">
        <f t="shared" si="3"/>
        <v>2.8092387322064671E-5</v>
      </c>
      <c r="L19" s="6">
        <f t="shared" si="4"/>
        <v>1.4889597961366125E-7</v>
      </c>
      <c r="M19" s="46">
        <f t="shared" si="5"/>
        <v>0</v>
      </c>
      <c r="N19" s="6">
        <f t="shared" si="6"/>
        <v>2113.320068</v>
      </c>
      <c r="O19" s="6">
        <f t="shared" si="1"/>
        <v>-6.4306813746681001E-3</v>
      </c>
      <c r="Q19" s="46"/>
      <c r="R19">
        <v>5.3293164647680901E-3</v>
      </c>
      <c r="S19" s="46"/>
      <c r="T19" s="18" t="s">
        <v>73</v>
      </c>
      <c r="U19" s="61">
        <f>_xlfn.PERCENTILE.EXC(F4:F1005,0.05)</f>
        <v>-1.7596317779605353E-2</v>
      </c>
      <c r="V19" s="61">
        <f t="shared" si="11"/>
        <v>-0.28373209872029354</v>
      </c>
      <c r="W19" s="62">
        <v>-0.28061449087472701</v>
      </c>
      <c r="X19" s="63">
        <f t="shared" si="12"/>
        <v>-3.1176078455665279E-3</v>
      </c>
    </row>
    <row r="20" spans="4:24">
      <c r="D20" s="38">
        <v>42558</v>
      </c>
      <c r="E20" s="6">
        <v>2097.8999020000001</v>
      </c>
      <c r="F20" s="6">
        <f t="shared" si="7"/>
        <v>-8.7195782734437023E-4</v>
      </c>
      <c r="G20" s="6">
        <f t="shared" si="8"/>
        <v>-8.7157778258706298E-4</v>
      </c>
      <c r="H20" s="6">
        <f t="shared" si="9"/>
        <v>0.99912842221741294</v>
      </c>
      <c r="I20" s="59">
        <f t="shared" si="0"/>
        <v>-9.1041936580590866E-4</v>
      </c>
      <c r="J20" s="46">
        <f t="shared" si="2"/>
        <v>0</v>
      </c>
      <c r="K20" s="6">
        <f t="shared" si="3"/>
        <v>0</v>
      </c>
      <c r="L20" s="6">
        <f t="shared" si="4"/>
        <v>0</v>
      </c>
      <c r="M20" s="46">
        <f t="shared" si="5"/>
        <v>9.1041936580590866E-4</v>
      </c>
      <c r="N20" s="6">
        <f t="shared" si="6"/>
        <v>2113.320068</v>
      </c>
      <c r="O20" s="6">
        <f t="shared" si="1"/>
        <v>-7.2966543182420964E-3</v>
      </c>
      <c r="Q20" s="46"/>
      <c r="R20">
        <v>-8.7043080552538701E-4</v>
      </c>
      <c r="S20" s="46"/>
      <c r="T20" s="18" t="s">
        <v>74</v>
      </c>
      <c r="U20" s="61">
        <f>AVERAGEIF(F4:F1005,"&lt;"&amp;U19,F4:F1005)</f>
        <v>-3.2506642341527725E-2</v>
      </c>
      <c r="V20" s="61">
        <f t="shared" si="11"/>
        <v>-0.52415385817830318</v>
      </c>
      <c r="W20" s="62">
        <v>-0.51868634194555996</v>
      </c>
      <c r="X20" s="63">
        <f t="shared" si="12"/>
        <v>-5.4675162327432192E-3</v>
      </c>
    </row>
    <row r="21" spans="4:24">
      <c r="D21" s="38">
        <v>42559</v>
      </c>
      <c r="E21" s="6">
        <v>2129.8999020000001</v>
      </c>
      <c r="F21" s="6">
        <f t="shared" si="7"/>
        <v>1.5138186568454184E-2</v>
      </c>
      <c r="G21" s="6">
        <f t="shared" si="8"/>
        <v>1.5253349299217511E-2</v>
      </c>
      <c r="H21" s="6">
        <f t="shared" si="9"/>
        <v>1.0152533492992175</v>
      </c>
      <c r="I21" s="59">
        <f t="shared" si="0"/>
        <v>1.5099725029992645E-2</v>
      </c>
      <c r="J21" s="46">
        <f t="shared" si="2"/>
        <v>1.5099725029992645E-2</v>
      </c>
      <c r="K21" s="6">
        <f t="shared" si="3"/>
        <v>2.2800169598138637E-4</v>
      </c>
      <c r="L21" s="6">
        <f t="shared" si="4"/>
        <v>3.4427629156909135E-6</v>
      </c>
      <c r="M21" s="46">
        <f t="shared" si="5"/>
        <v>0</v>
      </c>
      <c r="N21" s="6">
        <f t="shared" si="6"/>
        <v>2129.8999020000001</v>
      </c>
      <c r="O21" s="6">
        <f t="shared" si="1"/>
        <v>0</v>
      </c>
      <c r="Q21" s="46"/>
      <c r="R21">
        <v>1.51118635759267E-2</v>
      </c>
      <c r="S21" s="46"/>
      <c r="T21" s="18" t="s">
        <v>75</v>
      </c>
      <c r="U21" s="61">
        <f>(U11-$B$8)/U19</f>
        <v>-2.2164734873112154E-2</v>
      </c>
      <c r="V21" s="61">
        <f t="shared" si="11"/>
        <v>-0.35739561093946304</v>
      </c>
      <c r="W21" s="62">
        <v>-0.34882703255768699</v>
      </c>
      <c r="X21" s="63">
        <f t="shared" si="12"/>
        <v>-8.5685783817760486E-3</v>
      </c>
    </row>
    <row r="22" spans="4:24">
      <c r="D22" s="38">
        <v>42562</v>
      </c>
      <c r="E22" s="6">
        <v>2137.1599120000001</v>
      </c>
      <c r="F22" s="6">
        <f t="shared" si="7"/>
        <v>3.4028194222132059E-3</v>
      </c>
      <c r="G22" s="6">
        <f t="shared" si="8"/>
        <v>3.408615584790109E-3</v>
      </c>
      <c r="H22" s="6">
        <f t="shared" si="9"/>
        <v>1.0034086155847901</v>
      </c>
      <c r="I22" s="59">
        <f t="shared" si="0"/>
        <v>3.3643578837516674E-3</v>
      </c>
      <c r="J22" s="46">
        <f t="shared" si="2"/>
        <v>3.3643578837516674E-3</v>
      </c>
      <c r="K22" s="6">
        <f t="shared" si="3"/>
        <v>1.1318903969961998E-5</v>
      </c>
      <c r="L22" s="6">
        <f t="shared" si="4"/>
        <v>3.8080843806769694E-8</v>
      </c>
      <c r="M22" s="46">
        <f t="shared" si="5"/>
        <v>0</v>
      </c>
      <c r="N22" s="6">
        <f t="shared" si="6"/>
        <v>2137.1599120000001</v>
      </c>
      <c r="O22" s="6">
        <f t="shared" si="1"/>
        <v>0</v>
      </c>
      <c r="Q22" s="46"/>
      <c r="R22">
        <v>3.3969569981071898E-3</v>
      </c>
      <c r="S22" s="46"/>
      <c r="T22" s="18" t="s">
        <v>76</v>
      </c>
      <c r="U22" s="61">
        <f>(U11-$B$8)/U20</f>
        <v>-1.1998093012200424E-2</v>
      </c>
      <c r="V22" s="61">
        <f t="shared" si="11"/>
        <v>-0.19346343670483909</v>
      </c>
      <c r="W22" s="62">
        <v>-0.18871890818900899</v>
      </c>
      <c r="X22" s="63">
        <f t="shared" si="12"/>
        <v>-4.7445285158300987E-3</v>
      </c>
    </row>
    <row r="23" spans="4:24">
      <c r="D23" s="38">
        <v>42563</v>
      </c>
      <c r="E23" s="6">
        <v>2152.139893</v>
      </c>
      <c r="F23" s="6">
        <f t="shared" si="7"/>
        <v>6.9848425545492024E-3</v>
      </c>
      <c r="G23" s="6">
        <f t="shared" si="8"/>
        <v>7.0092934627346004E-3</v>
      </c>
      <c r="H23" s="6">
        <f t="shared" si="9"/>
        <v>1.0070092934627346</v>
      </c>
      <c r="I23" s="59">
        <f t="shared" si="0"/>
        <v>6.9463810160876639E-3</v>
      </c>
      <c r="J23" s="46">
        <f t="shared" si="2"/>
        <v>6.9463810160876639E-3</v>
      </c>
      <c r="K23" s="6">
        <f t="shared" si="3"/>
        <v>4.8252209220663084E-5</v>
      </c>
      <c r="L23" s="6">
        <f t="shared" si="4"/>
        <v>3.351782301147042E-7</v>
      </c>
      <c r="M23" s="46">
        <f t="shared" si="5"/>
        <v>0</v>
      </c>
      <c r="N23" s="6">
        <f t="shared" si="6"/>
        <v>2152.139893</v>
      </c>
      <c r="O23" s="6">
        <f t="shared" si="1"/>
        <v>0</v>
      </c>
      <c r="Q23" s="46"/>
      <c r="R23">
        <v>6.9728711847814101E-3</v>
      </c>
      <c r="S23" s="46"/>
      <c r="T23" s="18"/>
      <c r="U23" s="61"/>
      <c r="V23" s="61"/>
      <c r="W23" s="62"/>
      <c r="X23" s="65"/>
    </row>
    <row r="24" spans="4:24">
      <c r="D24" s="38">
        <v>42564</v>
      </c>
      <c r="E24" s="6">
        <v>2152.429932</v>
      </c>
      <c r="F24" s="6">
        <f t="shared" si="7"/>
        <v>1.3475864591820549E-4</v>
      </c>
      <c r="G24" s="6">
        <f t="shared" si="8"/>
        <v>1.3476772627241118E-4</v>
      </c>
      <c r="H24" s="6">
        <f t="shared" si="9"/>
        <v>1.0001347677262724</v>
      </c>
      <c r="I24" s="59">
        <f t="shared" si="0"/>
        <v>9.6297107456667035E-5</v>
      </c>
      <c r="J24" s="46">
        <f t="shared" si="2"/>
        <v>9.6297107456667035E-5</v>
      </c>
      <c r="K24" s="6">
        <f t="shared" si="3"/>
        <v>9.2731329045208786E-9</v>
      </c>
      <c r="L24" s="6">
        <f t="shared" si="4"/>
        <v>8.9297587576660189E-13</v>
      </c>
      <c r="M24" s="46">
        <f t="shared" si="5"/>
        <v>0</v>
      </c>
      <c r="N24" s="6">
        <f t="shared" si="6"/>
        <v>2152.429932</v>
      </c>
      <c r="O24" s="6">
        <f t="shared" si="1"/>
        <v>0</v>
      </c>
      <c r="Q24" s="46"/>
      <c r="R24">
        <v>1.3452850193350799E-4</v>
      </c>
      <c r="S24" s="46"/>
      <c r="T24" s="18" t="s">
        <v>77</v>
      </c>
      <c r="U24" s="61">
        <f t="array" ref="U24">SUM(IF(F4:F1005 &gt;$B$11, F4:F1005-$B$11,""))/-SUM(IF(F4:F1005&lt;$B$11, F4:F1005-$B$11,""))</f>
        <v>1.1209594382559138</v>
      </c>
      <c r="V24" s="61">
        <f>U24*1</f>
        <v>1.1209594382559138</v>
      </c>
      <c r="W24" s="62">
        <v>1.1210928704922301</v>
      </c>
      <c r="X24" s="63">
        <f t="shared" si="12"/>
        <v>-1.3343223631623324E-4</v>
      </c>
    </row>
    <row r="25" spans="4:24">
      <c r="D25" s="38">
        <v>42565</v>
      </c>
      <c r="E25" s="6">
        <v>2163.75</v>
      </c>
      <c r="F25" s="6">
        <f t="shared" si="7"/>
        <v>5.2454226347346793E-3</v>
      </c>
      <c r="G25" s="6">
        <f t="shared" si="8"/>
        <v>5.2592039497805221E-3</v>
      </c>
      <c r="H25" s="6">
        <f t="shared" si="9"/>
        <v>1.0052592039497805</v>
      </c>
      <c r="I25" s="59">
        <f t="shared" si="0"/>
        <v>5.2069610962731409E-3</v>
      </c>
      <c r="J25" s="46">
        <f t="shared" si="2"/>
        <v>5.2069610962731409E-3</v>
      </c>
      <c r="K25" s="6">
        <f t="shared" si="3"/>
        <v>2.711244385810199E-5</v>
      </c>
      <c r="L25" s="6">
        <f t="shared" si="4"/>
        <v>1.4117344039402673E-7</v>
      </c>
      <c r="M25" s="46">
        <f t="shared" si="5"/>
        <v>0</v>
      </c>
      <c r="N25" s="6">
        <f t="shared" si="6"/>
        <v>2163.75</v>
      </c>
      <c r="O25" s="6">
        <f t="shared" si="1"/>
        <v>0</v>
      </c>
      <c r="Q25" s="46"/>
      <c r="R25">
        <v>5.2364883935666299E-3</v>
      </c>
      <c r="S25" s="46"/>
      <c r="T25" s="18" t="s">
        <v>78</v>
      </c>
      <c r="U25" s="61">
        <f>(U11-$B$8)/_xlfn.STDEV.S(J4:J1005)</f>
        <v>5.1734070178970019E-2</v>
      </c>
      <c r="V25" s="61">
        <f>U25*SQRT(260)</f>
        <v>0.83418681630284386</v>
      </c>
      <c r="W25" s="62">
        <v>0.66841776284578003</v>
      </c>
      <c r="X25" s="67">
        <f t="shared" si="12"/>
        <v>0.16576905345706383</v>
      </c>
    </row>
    <row r="26" spans="4:24">
      <c r="D26" s="38">
        <v>42566</v>
      </c>
      <c r="E26" s="6">
        <v>2161.73999</v>
      </c>
      <c r="F26" s="6">
        <f t="shared" si="7"/>
        <v>-9.2937916829076938E-4</v>
      </c>
      <c r="G26" s="6">
        <f t="shared" si="8"/>
        <v>-9.2894742923166351E-4</v>
      </c>
      <c r="H26" s="6">
        <f t="shared" si="9"/>
        <v>0.99907105257076834</v>
      </c>
      <c r="I26" s="59">
        <f t="shared" si="0"/>
        <v>-9.678407067523078E-4</v>
      </c>
      <c r="J26" s="46">
        <f t="shared" si="2"/>
        <v>0</v>
      </c>
      <c r="K26" s="6">
        <f t="shared" si="3"/>
        <v>0</v>
      </c>
      <c r="L26" s="6">
        <f t="shared" si="4"/>
        <v>0</v>
      </c>
      <c r="M26" s="46">
        <f t="shared" si="5"/>
        <v>9.678407067523078E-4</v>
      </c>
      <c r="N26" s="6">
        <f t="shared" si="6"/>
        <v>2163.75</v>
      </c>
      <c r="O26" s="6">
        <f t="shared" si="1"/>
        <v>-9.2894742923164215E-4</v>
      </c>
      <c r="Q26" s="46"/>
      <c r="R26">
        <v>-9.2779961596613399E-4</v>
      </c>
      <c r="S26" s="46"/>
      <c r="T26" s="18" t="s">
        <v>79</v>
      </c>
      <c r="U26" s="61">
        <f>(U11-$B$8)/(AVERAGE(L4:L1005)^(1/3))</f>
        <v>2.6768071013669445E-2</v>
      </c>
      <c r="V26" s="61">
        <f>U26*SQRT(260)</f>
        <v>0.43162217587392454</v>
      </c>
      <c r="W26" s="62">
        <v>0.357385738529163</v>
      </c>
      <c r="X26" s="67">
        <f t="shared" si="12"/>
        <v>7.4236437344761541E-2</v>
      </c>
    </row>
    <row r="27" spans="4:24">
      <c r="D27" s="38">
        <v>42569</v>
      </c>
      <c r="E27" s="6">
        <v>2166.889893</v>
      </c>
      <c r="F27" s="6">
        <f t="shared" si="7"/>
        <v>2.3794621249798175E-3</v>
      </c>
      <c r="G27" s="6">
        <f t="shared" si="8"/>
        <v>2.382295291673886E-3</v>
      </c>
      <c r="H27" s="6">
        <f t="shared" si="9"/>
        <v>1.0023822952916739</v>
      </c>
      <c r="I27" s="59">
        <f t="shared" si="0"/>
        <v>2.341000586518279E-3</v>
      </c>
      <c r="J27" s="46">
        <f t="shared" si="2"/>
        <v>2.341000586518279E-3</v>
      </c>
      <c r="K27" s="6">
        <f t="shared" si="3"/>
        <v>5.4802837460789265E-6</v>
      </c>
      <c r="L27" s="6">
        <f t="shared" si="4"/>
        <v>1.2829347463857357E-8</v>
      </c>
      <c r="M27" s="46">
        <f t="shared" si="5"/>
        <v>0</v>
      </c>
      <c r="N27" s="6">
        <f t="shared" si="6"/>
        <v>2166.889893</v>
      </c>
      <c r="O27" s="6">
        <f t="shared" si="1"/>
        <v>0</v>
      </c>
      <c r="Q27" s="46"/>
      <c r="R27">
        <v>2.3754209689445301E-3</v>
      </c>
      <c r="S27" s="46"/>
      <c r="T27" s="18" t="s">
        <v>80</v>
      </c>
      <c r="U27" s="68">
        <f>AVERAGE(M4:M1005)/AVERAGE(J4:J1005)</f>
        <v>0.89209293920205268</v>
      </c>
      <c r="V27" s="68">
        <f>U27</f>
        <v>0.89209293920205268</v>
      </c>
      <c r="W27" s="62">
        <v>1.13417803239133</v>
      </c>
      <c r="X27" s="67">
        <f t="shared" si="12"/>
        <v>-0.24208509318927729</v>
      </c>
    </row>
    <row r="28" spans="4:24">
      <c r="D28" s="38">
        <v>42570</v>
      </c>
      <c r="E28" s="6">
        <v>2163.780029</v>
      </c>
      <c r="F28" s="6">
        <f t="shared" si="7"/>
        <v>-1.4362048323089381E-3</v>
      </c>
      <c r="G28" s="6">
        <f t="shared" si="8"/>
        <v>-1.4351739837110689E-3</v>
      </c>
      <c r="H28" s="6">
        <f t="shared" si="9"/>
        <v>0.99856482601628893</v>
      </c>
      <c r="I28" s="59">
        <f t="shared" si="0"/>
        <v>-1.4746663707704765E-3</v>
      </c>
      <c r="J28" s="46">
        <f t="shared" si="2"/>
        <v>0</v>
      </c>
      <c r="K28" s="6">
        <f t="shared" si="3"/>
        <v>0</v>
      </c>
      <c r="L28" s="6">
        <f t="shared" si="4"/>
        <v>0</v>
      </c>
      <c r="M28" s="46">
        <f t="shared" si="5"/>
        <v>1.4746663707704765E-3</v>
      </c>
      <c r="N28" s="6">
        <f t="shared" si="6"/>
        <v>2166.889893</v>
      </c>
      <c r="O28" s="6">
        <f t="shared" si="1"/>
        <v>-1.4351739837110476E-3</v>
      </c>
      <c r="Q28" s="46"/>
      <c r="R28">
        <v>-1.43376680444882E-3</v>
      </c>
      <c r="S28" s="46"/>
      <c r="T28" s="18" t="s">
        <v>81</v>
      </c>
      <c r="U28" s="61">
        <f>AVERAGE(M4:M1005)/(AVERAGE(K4:K1005)^0.5)</f>
        <v>0.38582134401535184</v>
      </c>
      <c r="V28" s="68">
        <f>U28</f>
        <v>0.38582134401535184</v>
      </c>
      <c r="W28" s="62">
        <v>0.38588001350179801</v>
      </c>
      <c r="X28" s="63">
        <f t="shared" si="12"/>
        <v>-5.8669486446172314E-5</v>
      </c>
    </row>
    <row r="29" spans="4:24">
      <c r="D29" s="38">
        <v>42571</v>
      </c>
      <c r="E29" s="6">
        <v>2173.0200199999999</v>
      </c>
      <c r="F29" s="6">
        <f t="shared" si="7"/>
        <v>4.2612086686796488E-3</v>
      </c>
      <c r="G29" s="6">
        <f t="shared" si="8"/>
        <v>4.270300527854598E-3</v>
      </c>
      <c r="H29" s="6">
        <f t="shared" si="9"/>
        <v>1.0042703005278546</v>
      </c>
      <c r="I29" s="59">
        <f t="shared" si="0"/>
        <v>4.2227471302181104E-3</v>
      </c>
      <c r="J29" s="46">
        <f t="shared" si="2"/>
        <v>4.2227471302181104E-3</v>
      </c>
      <c r="K29" s="6">
        <f t="shared" si="3"/>
        <v>1.7831593325765288E-5</v>
      </c>
      <c r="L29" s="6">
        <f t="shared" si="4"/>
        <v>7.5298309543591784E-8</v>
      </c>
      <c r="M29" s="46">
        <f t="shared" si="5"/>
        <v>0</v>
      </c>
      <c r="N29" s="6">
        <f t="shared" si="6"/>
        <v>2173.0200199999999</v>
      </c>
      <c r="O29" s="6">
        <f t="shared" si="1"/>
        <v>0</v>
      </c>
      <c r="Q29" s="46"/>
      <c r="R29">
        <v>4.25398524695566E-3</v>
      </c>
      <c r="S29" s="46"/>
      <c r="T29" s="18" t="s">
        <v>92</v>
      </c>
      <c r="U29" s="61">
        <f>MIN(O3:O1005)</f>
        <v>-0.3392496000609721</v>
      </c>
      <c r="V29" s="68">
        <f>U29</f>
        <v>-0.3392496000609721</v>
      </c>
      <c r="W29" s="62"/>
      <c r="X29" s="65"/>
    </row>
    <row r="30" spans="4:24">
      <c r="D30" s="38">
        <v>42572</v>
      </c>
      <c r="E30" s="6">
        <v>2165.169922</v>
      </c>
      <c r="F30" s="6">
        <f t="shared" si="7"/>
        <v>-3.6190700145063283E-3</v>
      </c>
      <c r="G30" s="6">
        <f t="shared" si="8"/>
        <v>-3.6125290737081261E-3</v>
      </c>
      <c r="H30" s="6">
        <f t="shared" si="9"/>
        <v>0.99638747092629187</v>
      </c>
      <c r="I30" s="59">
        <f t="shared" si="0"/>
        <v>-3.6575315529678667E-3</v>
      </c>
      <c r="J30" s="46">
        <f t="shared" si="2"/>
        <v>0</v>
      </c>
      <c r="K30" s="6">
        <f t="shared" si="3"/>
        <v>0</v>
      </c>
      <c r="L30" s="6">
        <f t="shared" si="4"/>
        <v>0</v>
      </c>
      <c r="M30" s="46">
        <f t="shared" si="5"/>
        <v>3.6575315529678667E-3</v>
      </c>
      <c r="N30" s="6">
        <f t="shared" si="6"/>
        <v>2173.0200199999999</v>
      </c>
      <c r="O30" s="6">
        <f t="shared" si="1"/>
        <v>-3.6125290737081608E-3</v>
      </c>
      <c r="Q30" s="46"/>
      <c r="R30">
        <v>-3.61293708658229E-3</v>
      </c>
      <c r="S30" s="46"/>
      <c r="T30" s="69" t="s">
        <v>89</v>
      </c>
      <c r="U30" s="70">
        <f>U11/U29</f>
        <v>-1.2630206688895482E-3</v>
      </c>
      <c r="V30" s="70">
        <f>U30*260</f>
        <v>-0.32838537391128253</v>
      </c>
      <c r="W30" s="71">
        <v>-0.49302191672618501</v>
      </c>
      <c r="X30" s="72">
        <f t="shared" si="12"/>
        <v>0.16463654281490248</v>
      </c>
    </row>
    <row r="31" spans="4:24">
      <c r="D31" s="38">
        <v>42573</v>
      </c>
      <c r="E31" s="6">
        <v>2175.030029</v>
      </c>
      <c r="F31" s="6">
        <f t="shared" si="7"/>
        <v>4.543626595285696E-3</v>
      </c>
      <c r="G31" s="6">
        <f t="shared" si="8"/>
        <v>4.5539645178942489E-3</v>
      </c>
      <c r="H31" s="6">
        <f t="shared" si="9"/>
        <v>1.0045539645178942</v>
      </c>
      <c r="I31" s="59">
        <f t="shared" si="0"/>
        <v>4.5051650568241576E-3</v>
      </c>
      <c r="J31" s="46">
        <f t="shared" si="2"/>
        <v>4.5051650568241576E-3</v>
      </c>
      <c r="K31" s="6">
        <f t="shared" si="3"/>
        <v>2.0296512189229414E-5</v>
      </c>
      <c r="L31" s="6">
        <f t="shared" si="4"/>
        <v>9.1439137490321945E-8</v>
      </c>
      <c r="M31" s="46">
        <f t="shared" si="5"/>
        <v>0</v>
      </c>
      <c r="N31" s="6">
        <f t="shared" si="6"/>
        <v>2175.030029</v>
      </c>
      <c r="O31" s="6">
        <f t="shared" si="1"/>
        <v>0</v>
      </c>
      <c r="Q31" s="46"/>
      <c r="R31">
        <v>4.5359304506704902E-3</v>
      </c>
      <c r="S31" s="46"/>
    </row>
    <row r="32" spans="4:24">
      <c r="D32" s="38">
        <v>42576</v>
      </c>
      <c r="E32" s="6">
        <v>2168.4799800000001</v>
      </c>
      <c r="F32" s="6">
        <f t="shared" si="7"/>
        <v>-3.0160188196025378E-3</v>
      </c>
      <c r="G32" s="6">
        <f t="shared" si="8"/>
        <v>-3.0114752038671311E-3</v>
      </c>
      <c r="H32" s="6">
        <f t="shared" si="9"/>
        <v>0.99698852479613287</v>
      </c>
      <c r="I32" s="59">
        <f t="shared" si="0"/>
        <v>-3.0544803580640763E-3</v>
      </c>
      <c r="J32" s="46">
        <f t="shared" si="2"/>
        <v>0</v>
      </c>
      <c r="K32" s="6">
        <f t="shared" si="3"/>
        <v>0</v>
      </c>
      <c r="L32" s="6">
        <f t="shared" si="4"/>
        <v>0</v>
      </c>
      <c r="M32" s="46">
        <f t="shared" si="5"/>
        <v>3.0544803580640763E-3</v>
      </c>
      <c r="N32" s="6">
        <f t="shared" si="6"/>
        <v>2175.030029</v>
      </c>
      <c r="O32" s="6">
        <f t="shared" si="1"/>
        <v>-3.0114752038671484E-3</v>
      </c>
      <c r="Q32" s="46"/>
      <c r="R32">
        <v>-3.0109140837769601E-3</v>
      </c>
      <c r="S32" s="46"/>
    </row>
    <row r="33" spans="4:19">
      <c r="D33" s="38">
        <v>42577</v>
      </c>
      <c r="E33" s="6">
        <v>2169.179932</v>
      </c>
      <c r="F33" s="6">
        <f t="shared" si="7"/>
        <v>3.2273254255773474E-4</v>
      </c>
      <c r="G33" s="6">
        <f t="shared" si="8"/>
        <v>3.2278462630763727E-4</v>
      </c>
      <c r="H33" s="6">
        <f t="shared" si="9"/>
        <v>1.0003227846263076</v>
      </c>
      <c r="I33" s="59">
        <f t="shared" si="0"/>
        <v>2.8427100409619626E-4</v>
      </c>
      <c r="J33" s="46">
        <f t="shared" si="2"/>
        <v>2.8427100409619626E-4</v>
      </c>
      <c r="K33" s="6">
        <f t="shared" si="3"/>
        <v>8.0810003769859634E-8</v>
      </c>
      <c r="L33" s="6">
        <f t="shared" si="4"/>
        <v>2.2971940912675404E-11</v>
      </c>
      <c r="M33" s="46">
        <f t="shared" si="5"/>
        <v>0</v>
      </c>
      <c r="N33" s="6">
        <f t="shared" si="6"/>
        <v>2175.030029</v>
      </c>
      <c r="O33" s="6">
        <f t="shared" si="1"/>
        <v>-2.6896626354578046E-3</v>
      </c>
      <c r="Q33" s="46"/>
      <c r="R33">
        <v>3.2218556983136998E-4</v>
      </c>
      <c r="S33" s="46"/>
    </row>
    <row r="34" spans="4:19">
      <c r="D34" s="38">
        <v>42578</v>
      </c>
      <c r="E34" s="6">
        <v>2166.580078</v>
      </c>
      <c r="F34" s="6">
        <f t="shared" si="7"/>
        <v>-1.1992611701764468E-3</v>
      </c>
      <c r="G34" s="6">
        <f t="shared" si="8"/>
        <v>-1.1985423438815035E-3</v>
      </c>
      <c r="H34" s="6">
        <f t="shared" si="9"/>
        <v>0.9988014576561185</v>
      </c>
      <c r="I34" s="59">
        <f t="shared" si="0"/>
        <v>-1.2377227086379852E-3</v>
      </c>
      <c r="J34" s="46">
        <f t="shared" si="2"/>
        <v>0</v>
      </c>
      <c r="K34" s="6">
        <f t="shared" si="3"/>
        <v>0</v>
      </c>
      <c r="L34" s="6">
        <f t="shared" si="4"/>
        <v>0</v>
      </c>
      <c r="M34" s="46">
        <f t="shared" si="5"/>
        <v>1.2377227086379852E-3</v>
      </c>
      <c r="N34" s="6">
        <f t="shared" si="6"/>
        <v>2175.030029</v>
      </c>
      <c r="O34" s="6">
        <f t="shared" si="1"/>
        <v>-3.8849813047799791E-3</v>
      </c>
      <c r="Q34" s="46"/>
      <c r="R34">
        <v>-1.1972277519060599E-3</v>
      </c>
      <c r="S34" s="46"/>
    </row>
    <row r="35" spans="4:19">
      <c r="D35" s="38">
        <v>42579</v>
      </c>
      <c r="E35" s="6">
        <v>2170.0600589999999</v>
      </c>
      <c r="F35" s="6">
        <f t="shared" si="7"/>
        <v>1.6049206929937636E-3</v>
      </c>
      <c r="G35" s="6">
        <f t="shared" si="8"/>
        <v>1.6062092674702377E-3</v>
      </c>
      <c r="H35" s="6">
        <f t="shared" si="9"/>
        <v>1.0016062092674702</v>
      </c>
      <c r="I35" s="59">
        <f t="shared" si="0"/>
        <v>1.5664591545322252E-3</v>
      </c>
      <c r="J35" s="46">
        <f t="shared" si="2"/>
        <v>1.5664591545322252E-3</v>
      </c>
      <c r="K35" s="6">
        <f t="shared" si="3"/>
        <v>2.4537942828178136E-6</v>
      </c>
      <c r="L35" s="6">
        <f t="shared" si="4"/>
        <v>3.8437685176588E-9</v>
      </c>
      <c r="M35" s="46">
        <f t="shared" si="5"/>
        <v>0</v>
      </c>
      <c r="N35" s="6">
        <f t="shared" si="6"/>
        <v>2175.030029</v>
      </c>
      <c r="O35" s="6">
        <f t="shared" si="1"/>
        <v>-2.2850121302854451E-3</v>
      </c>
      <c r="Q35" s="46"/>
      <c r="R35">
        <v>1.6022000058292401E-3</v>
      </c>
      <c r="S35" s="46"/>
    </row>
    <row r="36" spans="4:19">
      <c r="D36" s="38">
        <v>42580</v>
      </c>
      <c r="E36" s="6">
        <v>2173.6000979999999</v>
      </c>
      <c r="F36" s="6">
        <f t="shared" si="7"/>
        <v>1.6299800885987742E-3</v>
      </c>
      <c r="G36" s="6">
        <f t="shared" si="8"/>
        <v>1.6313092282023156E-3</v>
      </c>
      <c r="H36" s="6">
        <f t="shared" si="9"/>
        <v>1.0016313092282023</v>
      </c>
      <c r="I36" s="59">
        <f t="shared" si="0"/>
        <v>1.5915185501372358E-3</v>
      </c>
      <c r="J36" s="46">
        <f t="shared" si="2"/>
        <v>1.5915185501372358E-3</v>
      </c>
      <c r="K36" s="6">
        <f t="shared" si="3"/>
        <v>2.5329312954309289E-6</v>
      </c>
      <c r="L36" s="6">
        <f t="shared" si="4"/>
        <v>4.0312071429014624E-9</v>
      </c>
      <c r="M36" s="46">
        <f t="shared" si="5"/>
        <v>0</v>
      </c>
      <c r="N36" s="6">
        <f t="shared" si="6"/>
        <v>2175.030029</v>
      </c>
      <c r="O36" s="6">
        <f t="shared" si="1"/>
        <v>-6.5743046345781008E-4</v>
      </c>
      <c r="Q36" s="46"/>
      <c r="R36">
        <v>1.6272213784544801E-3</v>
      </c>
      <c r="S36" s="46"/>
    </row>
    <row r="37" spans="4:19">
      <c r="D37" s="38">
        <v>42583</v>
      </c>
      <c r="E37" s="6">
        <v>2170.8400879999999</v>
      </c>
      <c r="F37" s="6">
        <f t="shared" si="7"/>
        <v>-1.2705942552551364E-3</v>
      </c>
      <c r="G37" s="6">
        <f t="shared" si="8"/>
        <v>-1.2697873921424518E-3</v>
      </c>
      <c r="H37" s="6">
        <f t="shared" si="9"/>
        <v>0.99873021260785755</v>
      </c>
      <c r="I37" s="59">
        <f t="shared" si="0"/>
        <v>-1.3090557937166748E-3</v>
      </c>
      <c r="J37" s="46">
        <f t="shared" si="2"/>
        <v>0</v>
      </c>
      <c r="K37" s="6">
        <f t="shared" si="3"/>
        <v>0</v>
      </c>
      <c r="L37" s="6">
        <f t="shared" si="4"/>
        <v>0</v>
      </c>
      <c r="M37" s="46">
        <f t="shared" si="5"/>
        <v>1.3090557937166748E-3</v>
      </c>
      <c r="N37" s="6">
        <f t="shared" si="6"/>
        <v>2175.030029</v>
      </c>
      <c r="O37" s="6">
        <f t="shared" si="1"/>
        <v>-1.9263830586865381E-3</v>
      </c>
      <c r="Q37" s="46"/>
      <c r="R37">
        <v>-1.2684441845906599E-3</v>
      </c>
      <c r="S37" s="46"/>
    </row>
    <row r="38" spans="4:19">
      <c r="D38" s="38">
        <v>42584</v>
      </c>
      <c r="E38" s="6">
        <v>2157.030029</v>
      </c>
      <c r="F38" s="6">
        <f t="shared" si="7"/>
        <v>-6.3819410006827546E-3</v>
      </c>
      <c r="G38" s="6">
        <f t="shared" si="8"/>
        <v>-6.3616196680443826E-3</v>
      </c>
      <c r="H38" s="6">
        <f t="shared" si="9"/>
        <v>0.99363838033195562</v>
      </c>
      <c r="I38" s="59">
        <f t="shared" si="0"/>
        <v>-6.420402539144293E-3</v>
      </c>
      <c r="J38" s="46">
        <f t="shared" si="2"/>
        <v>0</v>
      </c>
      <c r="K38" s="6">
        <f t="shared" si="3"/>
        <v>0</v>
      </c>
      <c r="L38" s="6">
        <f t="shared" si="4"/>
        <v>0</v>
      </c>
      <c r="M38" s="46">
        <f t="shared" si="5"/>
        <v>6.420402539144293E-3</v>
      </c>
      <c r="N38" s="6">
        <f t="shared" si="6"/>
        <v>2175.030029</v>
      </c>
      <c r="O38" s="6">
        <f t="shared" si="1"/>
        <v>-8.2757478103765523E-3</v>
      </c>
      <c r="Q38" s="46"/>
      <c r="R38">
        <v>-6.3711002777454102E-3</v>
      </c>
      <c r="S38" s="46"/>
    </row>
    <row r="39" spans="4:19">
      <c r="D39" s="38">
        <v>42585</v>
      </c>
      <c r="E39" s="6">
        <v>2163.790039</v>
      </c>
      <c r="F39" s="6">
        <f t="shared" si="7"/>
        <v>3.1290428248181399E-3</v>
      </c>
      <c r="G39" s="6">
        <f t="shared" si="8"/>
        <v>3.1339433893435853E-3</v>
      </c>
      <c r="H39" s="6">
        <f t="shared" si="9"/>
        <v>1.0031339433893436</v>
      </c>
      <c r="I39" s="59">
        <f t="shared" si="0"/>
        <v>3.0905812863566014E-3</v>
      </c>
      <c r="J39" s="46">
        <f t="shared" si="2"/>
        <v>3.0905812863566014E-3</v>
      </c>
      <c r="K39" s="6">
        <f t="shared" si="3"/>
        <v>9.5516926875776246E-6</v>
      </c>
      <c r="L39" s="6">
        <f t="shared" si="4"/>
        <v>2.9520282673256597E-8</v>
      </c>
      <c r="M39" s="46">
        <f t="shared" si="5"/>
        <v>0</v>
      </c>
      <c r="N39" s="6">
        <f t="shared" si="6"/>
        <v>2175.030029</v>
      </c>
      <c r="O39" s="6">
        <f t="shared" si="1"/>
        <v>-5.1677401461752573E-3</v>
      </c>
      <c r="Q39" s="46"/>
      <c r="R39">
        <v>3.1237190268375301E-3</v>
      </c>
      <c r="S39" s="46"/>
    </row>
    <row r="40" spans="4:19">
      <c r="D40" s="38">
        <v>42586</v>
      </c>
      <c r="E40" s="6">
        <v>2164.25</v>
      </c>
      <c r="F40" s="6">
        <f t="shared" si="7"/>
        <v>2.1254932837361468E-4</v>
      </c>
      <c r="G40" s="6">
        <f t="shared" si="8"/>
        <v>2.1257191858259361E-4</v>
      </c>
      <c r="H40" s="6">
        <f t="shared" si="9"/>
        <v>1.0002125719185826</v>
      </c>
      <c r="I40" s="59">
        <f t="shared" si="0"/>
        <v>1.7408778991207622E-4</v>
      </c>
      <c r="J40" s="46">
        <f t="shared" si="2"/>
        <v>1.7408778991207622E-4</v>
      </c>
      <c r="K40" s="6">
        <f t="shared" si="3"/>
        <v>3.0306558596471184E-8</v>
      </c>
      <c r="L40" s="6">
        <f t="shared" si="4"/>
        <v>5.276001805900503E-12</v>
      </c>
      <c r="M40" s="46">
        <f t="shared" si="5"/>
        <v>0</v>
      </c>
      <c r="N40" s="6">
        <f t="shared" si="6"/>
        <v>2175.030029</v>
      </c>
      <c r="O40" s="6">
        <f t="shared" si="1"/>
        <v>-4.9562667440303252E-3</v>
      </c>
      <c r="Q40" s="46"/>
      <c r="R40">
        <v>2.1218829675568199E-4</v>
      </c>
      <c r="S40" s="46"/>
    </row>
    <row r="41" spans="4:19">
      <c r="D41" s="38">
        <v>42587</v>
      </c>
      <c r="E41" s="6">
        <v>2182.8701169999999</v>
      </c>
      <c r="F41" s="6">
        <f t="shared" si="7"/>
        <v>8.566697203483924E-3</v>
      </c>
      <c r="G41" s="6">
        <f t="shared" si="8"/>
        <v>8.6034963613259574E-3</v>
      </c>
      <c r="H41" s="6">
        <f t="shared" si="9"/>
        <v>1.008603496361326</v>
      </c>
      <c r="I41" s="59">
        <f t="shared" si="0"/>
        <v>8.5282356650223847E-3</v>
      </c>
      <c r="J41" s="46">
        <f t="shared" si="2"/>
        <v>8.5282356650223847E-3</v>
      </c>
      <c r="K41" s="6">
        <f t="shared" si="3"/>
        <v>7.2730803558159794E-5</v>
      </c>
      <c r="L41" s="6">
        <f t="shared" si="4"/>
        <v>6.2026543285043535E-7</v>
      </c>
      <c r="M41" s="46">
        <f t="shared" si="5"/>
        <v>0</v>
      </c>
      <c r="N41" s="6">
        <f t="shared" si="6"/>
        <v>2182.8701169999999</v>
      </c>
      <c r="O41" s="6">
        <f t="shared" si="1"/>
        <v>0</v>
      </c>
      <c r="Q41" s="46"/>
      <c r="R41">
        <v>8.5522095823644603E-3</v>
      </c>
      <c r="S41" s="46"/>
    </row>
    <row r="42" spans="4:19">
      <c r="D42" s="38">
        <v>42590</v>
      </c>
      <c r="E42" s="6">
        <v>2180.889893</v>
      </c>
      <c r="F42" s="6">
        <f t="shared" si="7"/>
        <v>-9.0757701220377175E-4</v>
      </c>
      <c r="G42" s="6">
        <f t="shared" si="8"/>
        <v>-9.0716528875356417E-4</v>
      </c>
      <c r="H42" s="6">
        <f t="shared" si="9"/>
        <v>0.99909283471124644</v>
      </c>
      <c r="I42" s="59">
        <f t="shared" si="0"/>
        <v>-9.4603855066531018E-4</v>
      </c>
      <c r="J42" s="46">
        <f t="shared" si="2"/>
        <v>0</v>
      </c>
      <c r="K42" s="6">
        <f t="shared" si="3"/>
        <v>0</v>
      </c>
      <c r="L42" s="6">
        <f t="shared" si="4"/>
        <v>0</v>
      </c>
      <c r="M42" s="46">
        <f t="shared" si="5"/>
        <v>9.4603855066531018E-4</v>
      </c>
      <c r="N42" s="6">
        <f t="shared" si="6"/>
        <v>2182.8701169999999</v>
      </c>
      <c r="O42" s="6">
        <f t="shared" si="1"/>
        <v>-9.0716528875359897E-4</v>
      </c>
      <c r="Q42" s="46"/>
      <c r="R42">
        <v>-9.0604801921400095E-4</v>
      </c>
      <c r="S42" s="46"/>
    </row>
    <row r="43" spans="4:19">
      <c r="D43" s="38">
        <v>42591</v>
      </c>
      <c r="E43" s="6">
        <v>2181.73999</v>
      </c>
      <c r="F43" s="6">
        <f t="shared" si="7"/>
        <v>3.8971768568868799E-4</v>
      </c>
      <c r="G43" s="6">
        <f t="shared" si="8"/>
        <v>3.89793635491964E-4</v>
      </c>
      <c r="H43" s="6">
        <f t="shared" si="9"/>
        <v>1.000389793635492</v>
      </c>
      <c r="I43" s="59">
        <f t="shared" si="0"/>
        <v>3.5125614722714951E-4</v>
      </c>
      <c r="J43" s="46">
        <f t="shared" si="2"/>
        <v>3.5125614722714951E-4</v>
      </c>
      <c r="K43" s="6">
        <f t="shared" si="3"/>
        <v>1.2338088096486092E-7</v>
      </c>
      <c r="L43" s="6">
        <f t="shared" si="4"/>
        <v>4.3338292889208598E-11</v>
      </c>
      <c r="M43" s="46">
        <f t="shared" si="5"/>
        <v>0</v>
      </c>
      <c r="N43" s="6">
        <f t="shared" si="6"/>
        <v>2182.8701169999999</v>
      </c>
      <c r="O43" s="6">
        <f t="shared" si="1"/>
        <v>-5.1772526051759688E-4</v>
      </c>
      <c r="Q43" s="46"/>
      <c r="R43">
        <v>3.89060959444324E-4</v>
      </c>
      <c r="S43" s="46"/>
    </row>
    <row r="44" spans="4:19">
      <c r="D44" s="38">
        <v>42592</v>
      </c>
      <c r="E44" s="6">
        <v>2175.48999</v>
      </c>
      <c r="F44" s="6">
        <f t="shared" si="7"/>
        <v>-2.8687970637969228E-3</v>
      </c>
      <c r="G44" s="6">
        <f t="shared" si="8"/>
        <v>-2.8646859977113914E-3</v>
      </c>
      <c r="H44" s="6">
        <f t="shared" si="9"/>
        <v>0.99713531400228861</v>
      </c>
      <c r="I44" s="59">
        <f t="shared" si="0"/>
        <v>-2.9072586022584612E-3</v>
      </c>
      <c r="J44" s="46">
        <f t="shared" si="2"/>
        <v>0</v>
      </c>
      <c r="K44" s="6">
        <f t="shared" si="3"/>
        <v>0</v>
      </c>
      <c r="L44" s="6">
        <f t="shared" si="4"/>
        <v>0</v>
      </c>
      <c r="M44" s="46">
        <f t="shared" si="5"/>
        <v>2.9072586022584612E-3</v>
      </c>
      <c r="N44" s="6">
        <f t="shared" si="6"/>
        <v>2182.8701169999999</v>
      </c>
      <c r="O44" s="6">
        <f t="shared" si="1"/>
        <v>-3.380928137924526E-3</v>
      </c>
      <c r="Q44" s="46"/>
      <c r="R44">
        <v>-2.86395677084012E-3</v>
      </c>
      <c r="S44" s="46"/>
    </row>
    <row r="45" spans="4:19">
      <c r="D45" s="38">
        <v>42593</v>
      </c>
      <c r="E45" s="6">
        <v>2185.790039</v>
      </c>
      <c r="F45" s="6">
        <f t="shared" si="7"/>
        <v>4.7234151815842293E-3</v>
      </c>
      <c r="G45" s="6">
        <f t="shared" si="8"/>
        <v>4.7345880915774519E-3</v>
      </c>
      <c r="H45" s="6">
        <f t="shared" si="9"/>
        <v>1.0047345880915775</v>
      </c>
      <c r="I45" s="59">
        <f t="shared" si="0"/>
        <v>4.6849536431226909E-3</v>
      </c>
      <c r="J45" s="46">
        <f t="shared" si="2"/>
        <v>4.6849536431226909E-3</v>
      </c>
      <c r="K45" s="6">
        <f t="shared" si="3"/>
        <v>2.1948790638208573E-5</v>
      </c>
      <c r="L45" s="6">
        <f t="shared" si="4"/>
        <v>1.0282906666261246E-7</v>
      </c>
      <c r="M45" s="46">
        <f t="shared" si="5"/>
        <v>0</v>
      </c>
      <c r="N45" s="6">
        <f t="shared" si="6"/>
        <v>2185.790039</v>
      </c>
      <c r="O45" s="6">
        <f t="shared" si="1"/>
        <v>0</v>
      </c>
      <c r="Q45" s="46"/>
      <c r="R45">
        <v>4.7154531086987302E-3</v>
      </c>
      <c r="S45" s="46"/>
    </row>
    <row r="46" spans="4:19">
      <c r="D46" s="38">
        <v>42594</v>
      </c>
      <c r="E46" s="6">
        <v>2184.0500489999999</v>
      </c>
      <c r="F46" s="6">
        <f t="shared" si="7"/>
        <v>-7.9636327962473777E-4</v>
      </c>
      <c r="G46" s="6">
        <f t="shared" si="8"/>
        <v>-7.9604626654627975E-4</v>
      </c>
      <c r="H46" s="6">
        <f t="shared" si="9"/>
        <v>0.99920395373345372</v>
      </c>
      <c r="I46" s="59">
        <f t="shared" si="0"/>
        <v>-8.348248180862762E-4</v>
      </c>
      <c r="J46" s="46">
        <f t="shared" si="2"/>
        <v>0</v>
      </c>
      <c r="K46" s="6">
        <f t="shared" si="3"/>
        <v>0</v>
      </c>
      <c r="L46" s="6">
        <f t="shared" si="4"/>
        <v>0</v>
      </c>
      <c r="M46" s="46">
        <f t="shared" si="5"/>
        <v>8.348248180862762E-4</v>
      </c>
      <c r="N46" s="6">
        <f t="shared" si="6"/>
        <v>2185.790039</v>
      </c>
      <c r="O46" s="6">
        <f t="shared" si="1"/>
        <v>-7.9604626654629677E-4</v>
      </c>
      <c r="Q46" s="46"/>
      <c r="R46">
        <v>-7.9502351177647001E-4</v>
      </c>
      <c r="S46" s="46"/>
    </row>
    <row r="47" spans="4:19">
      <c r="D47" s="38">
        <v>42597</v>
      </c>
      <c r="E47" s="6">
        <v>2190.1499020000001</v>
      </c>
      <c r="F47" s="6">
        <f t="shared" si="7"/>
        <v>2.7890160588736079E-3</v>
      </c>
      <c r="G47" s="6">
        <f t="shared" si="8"/>
        <v>2.7929089824627606E-3</v>
      </c>
      <c r="H47" s="6">
        <f t="shared" si="9"/>
        <v>1.0027929089824628</v>
      </c>
      <c r="I47" s="59">
        <f t="shared" si="0"/>
        <v>2.7505545204120694E-3</v>
      </c>
      <c r="J47" s="46">
        <f t="shared" si="2"/>
        <v>2.7505545204120694E-3</v>
      </c>
      <c r="K47" s="6">
        <f t="shared" si="3"/>
        <v>7.5655501697592693E-6</v>
      </c>
      <c r="L47" s="6">
        <f t="shared" si="4"/>
        <v>2.0809458218835659E-8</v>
      </c>
      <c r="M47" s="46">
        <f t="shared" si="5"/>
        <v>0</v>
      </c>
      <c r="N47" s="6">
        <f t="shared" si="6"/>
        <v>2190.1499020000001</v>
      </c>
      <c r="O47" s="6">
        <f t="shared" si="1"/>
        <v>0</v>
      </c>
      <c r="Q47" s="46"/>
      <c r="R47">
        <v>2.7843285997119702E-3</v>
      </c>
      <c r="S47" s="46"/>
    </row>
    <row r="48" spans="4:19">
      <c r="D48" s="38">
        <v>42598</v>
      </c>
      <c r="E48" s="6">
        <v>2178.1499020000001</v>
      </c>
      <c r="F48" s="6">
        <f t="shared" si="7"/>
        <v>-5.4941422173428317E-3</v>
      </c>
      <c r="G48" s="6">
        <f t="shared" si="8"/>
        <v>-5.4790770207289174E-3</v>
      </c>
      <c r="H48" s="6">
        <f t="shared" si="9"/>
        <v>0.99452092297927108</v>
      </c>
      <c r="I48" s="59">
        <f t="shared" si="0"/>
        <v>-5.5326037558043701E-3</v>
      </c>
      <c r="J48" s="46">
        <f t="shared" si="2"/>
        <v>0</v>
      </c>
      <c r="K48" s="6">
        <f t="shared" si="3"/>
        <v>0</v>
      </c>
      <c r="L48" s="6">
        <f t="shared" si="4"/>
        <v>0</v>
      </c>
      <c r="M48" s="46">
        <f t="shared" si="5"/>
        <v>5.5326037558043701E-3</v>
      </c>
      <c r="N48" s="6">
        <f t="shared" si="6"/>
        <v>2190.1499020000001</v>
      </c>
      <c r="O48" s="6">
        <f t="shared" si="1"/>
        <v>-5.4790770207289669E-3</v>
      </c>
      <c r="Q48" s="46"/>
      <c r="R48">
        <v>-5.48489580609528E-3</v>
      </c>
      <c r="S48" s="46"/>
    </row>
    <row r="49" spans="4:19">
      <c r="D49" s="38">
        <v>42599</v>
      </c>
      <c r="E49" s="6">
        <v>2182.219971</v>
      </c>
      <c r="F49" s="6">
        <f t="shared" si="7"/>
        <v>1.8668463000156262E-3</v>
      </c>
      <c r="G49" s="6">
        <f t="shared" si="8"/>
        <v>1.8685899424382146E-3</v>
      </c>
      <c r="H49" s="6">
        <f t="shared" si="9"/>
        <v>1.0018685899424382</v>
      </c>
      <c r="I49" s="59">
        <f t="shared" si="0"/>
        <v>1.8283847615540878E-3</v>
      </c>
      <c r="J49" s="46">
        <f t="shared" si="2"/>
        <v>1.8283847615540878E-3</v>
      </c>
      <c r="K49" s="6">
        <f t="shared" si="3"/>
        <v>3.3429908362831985E-6</v>
      </c>
      <c r="L49" s="6">
        <f t="shared" si="4"/>
        <v>6.1122735030751563E-9</v>
      </c>
      <c r="M49" s="46">
        <f t="shared" si="5"/>
        <v>0</v>
      </c>
      <c r="N49" s="6">
        <f t="shared" si="6"/>
        <v>2190.1499020000001</v>
      </c>
      <c r="O49" s="6">
        <f t="shared" si="1"/>
        <v>-3.6207252265055799E-3</v>
      </c>
      <c r="Q49" s="46"/>
      <c r="R49">
        <v>1.8636987856461801E-3</v>
      </c>
      <c r="S49" s="46"/>
    </row>
    <row r="50" spans="4:19">
      <c r="D50" s="38">
        <v>42600</v>
      </c>
      <c r="E50" s="6">
        <v>2187.0200199999999</v>
      </c>
      <c r="F50" s="6">
        <f t="shared" si="7"/>
        <v>2.1972017746725615E-3</v>
      </c>
      <c r="G50" s="6">
        <f t="shared" si="8"/>
        <v>2.1996173913669814E-3</v>
      </c>
      <c r="H50" s="6">
        <f t="shared" si="9"/>
        <v>1.002199617391367</v>
      </c>
      <c r="I50" s="59">
        <f t="shared" si="0"/>
        <v>2.1587402362110231E-3</v>
      </c>
      <c r="J50" s="46">
        <f t="shared" si="2"/>
        <v>2.1587402362110231E-3</v>
      </c>
      <c r="K50" s="6">
        <f t="shared" si="3"/>
        <v>4.6601594074364241E-6</v>
      </c>
      <c r="L50" s="6">
        <f t="shared" si="4"/>
        <v>1.0060073619990327E-8</v>
      </c>
      <c r="M50" s="46">
        <f t="shared" si="5"/>
        <v>0</v>
      </c>
      <c r="N50" s="6">
        <f t="shared" si="6"/>
        <v>2190.1499020000001</v>
      </c>
      <c r="O50" s="6">
        <f t="shared" si="1"/>
        <v>-1.4290720453161837E-3</v>
      </c>
      <c r="Q50" s="46"/>
      <c r="R50">
        <v>2.1935047860589599E-3</v>
      </c>
      <c r="S50" s="46"/>
    </row>
    <row r="51" spans="4:19">
      <c r="D51" s="38">
        <v>42601</v>
      </c>
      <c r="E51" s="6">
        <v>2183.8701169999999</v>
      </c>
      <c r="F51" s="6">
        <f t="shared" si="7"/>
        <v>-1.4413098689576487E-3</v>
      </c>
      <c r="G51" s="6">
        <f t="shared" si="8"/>
        <v>-1.4402716807320193E-3</v>
      </c>
      <c r="H51" s="6">
        <f t="shared" si="9"/>
        <v>0.99855972831926798</v>
      </c>
      <c r="I51" s="59">
        <f t="shared" si="0"/>
        <v>-1.4797714074191871E-3</v>
      </c>
      <c r="J51" s="46">
        <f t="shared" si="2"/>
        <v>0</v>
      </c>
      <c r="K51" s="6">
        <f t="shared" si="3"/>
        <v>0</v>
      </c>
      <c r="L51" s="6">
        <f t="shared" si="4"/>
        <v>0</v>
      </c>
      <c r="M51" s="46">
        <f t="shared" si="5"/>
        <v>1.4797714074191871E-3</v>
      </c>
      <c r="N51" s="6">
        <f t="shared" si="6"/>
        <v>2190.1499020000001</v>
      </c>
      <c r="O51" s="6">
        <f t="shared" si="1"/>
        <v>-2.8672854740516176E-3</v>
      </c>
      <c r="Q51" s="46"/>
      <c r="R51">
        <v>-1.4388856512509999E-3</v>
      </c>
      <c r="S51" s="46"/>
    </row>
    <row r="52" spans="4:19">
      <c r="D52" s="38">
        <v>42604</v>
      </c>
      <c r="E52" s="6">
        <v>2182.639893</v>
      </c>
      <c r="F52" s="6">
        <f t="shared" si="7"/>
        <v>-5.6348160417969207E-4</v>
      </c>
      <c r="G52" s="6">
        <f t="shared" si="8"/>
        <v>-5.6332287823501748E-4</v>
      </c>
      <c r="H52" s="6">
        <f t="shared" si="9"/>
        <v>0.99943667712176498</v>
      </c>
      <c r="I52" s="59">
        <f t="shared" si="0"/>
        <v>-6.019431426412305E-4</v>
      </c>
      <c r="J52" s="46">
        <f t="shared" si="2"/>
        <v>0</v>
      </c>
      <c r="K52" s="6">
        <f t="shared" si="3"/>
        <v>0</v>
      </c>
      <c r="L52" s="6">
        <f t="shared" si="4"/>
        <v>0</v>
      </c>
      <c r="M52" s="46">
        <f t="shared" si="5"/>
        <v>6.019431426412305E-4</v>
      </c>
      <c r="N52" s="6">
        <f t="shared" si="6"/>
        <v>2190.1499020000001</v>
      </c>
      <c r="O52" s="6">
        <f t="shared" si="1"/>
        <v>-3.4289931447806813E-3</v>
      </c>
      <c r="Q52" s="46"/>
      <c r="R52">
        <v>-5.6253290489850804E-4</v>
      </c>
      <c r="S52" s="46"/>
    </row>
    <row r="53" spans="4:19">
      <c r="D53" s="38">
        <v>42605</v>
      </c>
      <c r="E53" s="6">
        <v>2186.8999020000001</v>
      </c>
      <c r="F53" s="6">
        <f t="shared" si="7"/>
        <v>1.9498668278891155E-3</v>
      </c>
      <c r="G53" s="6">
        <f t="shared" si="8"/>
        <v>1.9517690543742194E-3</v>
      </c>
      <c r="H53" s="6">
        <f t="shared" si="9"/>
        <v>1.0019517690543742</v>
      </c>
      <c r="I53" s="59">
        <f t="shared" si="0"/>
        <v>1.9114052894275771E-3</v>
      </c>
      <c r="J53" s="46">
        <f t="shared" si="2"/>
        <v>1.9114052894275771E-3</v>
      </c>
      <c r="K53" s="6">
        <f t="shared" si="3"/>
        <v>3.6534701804517198E-6</v>
      </c>
      <c r="L53" s="6">
        <f t="shared" si="4"/>
        <v>6.9832622276813415E-9</v>
      </c>
      <c r="M53" s="46">
        <f t="shared" si="5"/>
        <v>0</v>
      </c>
      <c r="N53" s="6">
        <f t="shared" si="6"/>
        <v>2190.1499020000001</v>
      </c>
      <c r="O53" s="6">
        <f t="shared" si="1"/>
        <v>-1.4839166931140953E-3</v>
      </c>
      <c r="Q53" s="46"/>
      <c r="R53">
        <v>1.94658622774307E-3</v>
      </c>
      <c r="S53" s="46"/>
    </row>
    <row r="54" spans="4:19">
      <c r="D54" s="38">
        <v>42606</v>
      </c>
      <c r="E54" s="6">
        <v>2175.4399410000001</v>
      </c>
      <c r="F54" s="6">
        <f t="shared" si="7"/>
        <v>-5.2540552892296902E-3</v>
      </c>
      <c r="G54" s="6">
        <f t="shared" si="8"/>
        <v>-5.2402768821377954E-3</v>
      </c>
      <c r="H54" s="6">
        <f t="shared" si="9"/>
        <v>0.9947597231178622</v>
      </c>
      <c r="I54" s="59">
        <f t="shared" si="0"/>
        <v>-5.2925168276912286E-3</v>
      </c>
      <c r="J54" s="46">
        <f t="shared" si="2"/>
        <v>0</v>
      </c>
      <c r="K54" s="6">
        <f t="shared" si="3"/>
        <v>0</v>
      </c>
      <c r="L54" s="6">
        <f t="shared" si="4"/>
        <v>0</v>
      </c>
      <c r="M54" s="46">
        <f t="shared" si="5"/>
        <v>5.2925168276912286E-3</v>
      </c>
      <c r="N54" s="6">
        <f t="shared" si="6"/>
        <v>2190.1499020000001</v>
      </c>
      <c r="O54" s="6">
        <f t="shared" si="1"/>
        <v>-6.7164174409099515E-3</v>
      </c>
      <c r="Q54" s="46"/>
      <c r="R54">
        <v>-5.2452008776909999E-3</v>
      </c>
      <c r="S54" s="46"/>
    </row>
    <row r="55" spans="4:19">
      <c r="D55" s="38">
        <v>42607</v>
      </c>
      <c r="E55" s="6">
        <v>2172.469971</v>
      </c>
      <c r="F55" s="6">
        <f t="shared" si="7"/>
        <v>-1.3661600732483932E-3</v>
      </c>
      <c r="G55" s="6">
        <f t="shared" si="8"/>
        <v>-1.3652273013957661E-3</v>
      </c>
      <c r="H55" s="6">
        <f t="shared" si="9"/>
        <v>0.99863477269860423</v>
      </c>
      <c r="I55" s="59">
        <f t="shared" si="0"/>
        <v>-1.4046216117099316E-3</v>
      </c>
      <c r="J55" s="46">
        <f t="shared" si="2"/>
        <v>0</v>
      </c>
      <c r="K55" s="6">
        <f t="shared" si="3"/>
        <v>0</v>
      </c>
      <c r="L55" s="6">
        <f t="shared" si="4"/>
        <v>0</v>
      </c>
      <c r="M55" s="46">
        <f t="shared" si="5"/>
        <v>1.4046216117099316E-3</v>
      </c>
      <c r="N55" s="6">
        <f t="shared" si="6"/>
        <v>2190.1499020000001</v>
      </c>
      <c r="O55" s="6">
        <f t="shared" si="1"/>
        <v>-8.0724753058478652E-3</v>
      </c>
      <c r="Q55" s="46"/>
      <c r="R55">
        <v>-1.36385012992131E-3</v>
      </c>
      <c r="S55" s="46"/>
    </row>
    <row r="56" spans="4:19">
      <c r="D56" s="38">
        <v>42608</v>
      </c>
      <c r="E56" s="6">
        <v>2169.040039</v>
      </c>
      <c r="F56" s="6">
        <f t="shared" si="7"/>
        <v>-1.5800644041810373E-3</v>
      </c>
      <c r="G56" s="6">
        <f t="shared" si="8"/>
        <v>-1.5788167596264557E-3</v>
      </c>
      <c r="H56" s="6">
        <f t="shared" si="9"/>
        <v>0.99842118324037354</v>
      </c>
      <c r="I56" s="59">
        <f t="shared" si="0"/>
        <v>-1.6185259426425758E-3</v>
      </c>
      <c r="J56" s="46">
        <f t="shared" si="2"/>
        <v>0</v>
      </c>
      <c r="K56" s="6">
        <f t="shared" si="3"/>
        <v>0</v>
      </c>
      <c r="L56" s="6">
        <f t="shared" si="4"/>
        <v>0</v>
      </c>
      <c r="M56" s="46">
        <f t="shared" si="5"/>
        <v>1.6185259426425758E-3</v>
      </c>
      <c r="N56" s="6">
        <f t="shared" si="6"/>
        <v>2190.1499020000001</v>
      </c>
      <c r="O56" s="6">
        <f t="shared" si="1"/>
        <v>-9.6385471061697821E-3</v>
      </c>
      <c r="Q56" s="46"/>
      <c r="R56">
        <v>-1.5773888532719599E-3</v>
      </c>
      <c r="S56" s="46"/>
    </row>
    <row r="57" spans="4:19">
      <c r="D57" s="38">
        <v>42611</v>
      </c>
      <c r="E57" s="6">
        <v>2180.3798830000001</v>
      </c>
      <c r="F57" s="6">
        <f t="shared" si="7"/>
        <v>5.2144285434831354E-3</v>
      </c>
      <c r="G57" s="6">
        <f t="shared" si="8"/>
        <v>5.22804733711979E-3</v>
      </c>
      <c r="H57" s="6">
        <f t="shared" si="9"/>
        <v>1.0052280473371198</v>
      </c>
      <c r="I57" s="59">
        <f t="shared" si="0"/>
        <v>5.1759670050215969E-3</v>
      </c>
      <c r="J57" s="46">
        <f t="shared" si="2"/>
        <v>5.1759670050215969E-3</v>
      </c>
      <c r="K57" s="6">
        <f t="shared" si="3"/>
        <v>2.679063443707224E-5</v>
      </c>
      <c r="L57" s="6">
        <f t="shared" si="4"/>
        <v>1.3866743988988126E-7</v>
      </c>
      <c r="M57" s="46">
        <f t="shared" si="5"/>
        <v>0</v>
      </c>
      <c r="N57" s="6">
        <f t="shared" si="6"/>
        <v>2190.1499020000001</v>
      </c>
      <c r="O57" s="6">
        <f t="shared" si="1"/>
        <v>-4.4608905495821388E-3</v>
      </c>
      <c r="Q57" s="46"/>
      <c r="R57">
        <v>5.2056148541654301E-3</v>
      </c>
      <c r="S57" s="46"/>
    </row>
    <row r="58" spans="4:19">
      <c r="D58" s="38">
        <v>42612</v>
      </c>
      <c r="E58" s="6">
        <v>2176.1201169999999</v>
      </c>
      <c r="F58" s="6">
        <f t="shared" si="7"/>
        <v>-1.9555915792795644E-3</v>
      </c>
      <c r="G58" s="6">
        <f t="shared" si="8"/>
        <v>-1.9536806559319331E-3</v>
      </c>
      <c r="H58" s="6">
        <f t="shared" si="9"/>
        <v>0.99804631934406807</v>
      </c>
      <c r="I58" s="59">
        <f t="shared" si="0"/>
        <v>-1.9940531177411029E-3</v>
      </c>
      <c r="J58" s="46">
        <f t="shared" si="2"/>
        <v>0</v>
      </c>
      <c r="K58" s="6">
        <f t="shared" si="3"/>
        <v>0</v>
      </c>
      <c r="L58" s="6">
        <f t="shared" si="4"/>
        <v>0</v>
      </c>
      <c r="M58" s="46">
        <f t="shared" si="5"/>
        <v>1.9940531177411029E-3</v>
      </c>
      <c r="N58" s="6">
        <f t="shared" si="6"/>
        <v>2190.1499020000001</v>
      </c>
      <c r="O58" s="6">
        <f t="shared" si="1"/>
        <v>-6.405856049939076E-3</v>
      </c>
      <c r="Q58" s="46"/>
      <c r="R58">
        <v>-1.95229151573368E-3</v>
      </c>
      <c r="S58" s="46"/>
    </row>
    <row r="59" spans="4:19">
      <c r="D59" s="38">
        <v>42613</v>
      </c>
      <c r="E59" s="6">
        <v>2170.9499510000001</v>
      </c>
      <c r="F59" s="6">
        <f t="shared" si="7"/>
        <v>-2.3786910985704626E-3</v>
      </c>
      <c r="G59" s="6">
        <f t="shared" si="8"/>
        <v>-2.3758642547395681E-3</v>
      </c>
      <c r="H59" s="6">
        <f t="shared" si="9"/>
        <v>0.99762413574526043</v>
      </c>
      <c r="I59" s="59">
        <f t="shared" si="0"/>
        <v>-2.417152637032001E-3</v>
      </c>
      <c r="J59" s="46">
        <f t="shared" si="2"/>
        <v>0</v>
      </c>
      <c r="K59" s="6">
        <f t="shared" si="3"/>
        <v>0</v>
      </c>
      <c r="L59" s="6">
        <f t="shared" si="4"/>
        <v>0</v>
      </c>
      <c r="M59" s="46">
        <f t="shared" si="5"/>
        <v>2.417152637032001E-3</v>
      </c>
      <c r="N59" s="6">
        <f t="shared" si="6"/>
        <v>2190.1499020000001</v>
      </c>
      <c r="O59" s="6">
        <f t="shared" si="1"/>
        <v>-8.7665008602685387E-3</v>
      </c>
      <c r="Q59" s="46"/>
      <c r="R59">
        <v>-2.3746683599765498E-3</v>
      </c>
      <c r="S59" s="46"/>
    </row>
    <row r="60" spans="4:19">
      <c r="D60" s="38">
        <v>42614</v>
      </c>
      <c r="E60" s="6">
        <v>2170.860107</v>
      </c>
      <c r="F60" s="6">
        <f t="shared" si="7"/>
        <v>-4.1385504576534266E-5</v>
      </c>
      <c r="G60" s="6">
        <f t="shared" si="8"/>
        <v>-4.1384648208353525E-5</v>
      </c>
      <c r="H60" s="6">
        <f t="shared" si="9"/>
        <v>0.99995861535179165</v>
      </c>
      <c r="I60" s="59">
        <f t="shared" si="0"/>
        <v>-7.9847043038072722E-5</v>
      </c>
      <c r="J60" s="46">
        <f t="shared" si="2"/>
        <v>0</v>
      </c>
      <c r="K60" s="6">
        <f t="shared" si="3"/>
        <v>0</v>
      </c>
      <c r="L60" s="6">
        <f t="shared" si="4"/>
        <v>0</v>
      </c>
      <c r="M60" s="46">
        <f t="shared" si="5"/>
        <v>7.9847043038072722E-5</v>
      </c>
      <c r="N60" s="6">
        <f t="shared" si="6"/>
        <v>2190.1499020000001</v>
      </c>
      <c r="O60" s="6">
        <f t="shared" si="1"/>
        <v>-8.807522709922775E-3</v>
      </c>
      <c r="Q60" s="46"/>
      <c r="R60" s="60">
        <v>-4.1315430635924903E-5</v>
      </c>
      <c r="S60" s="46"/>
    </row>
    <row r="61" spans="4:19">
      <c r="D61" s="38">
        <v>42615</v>
      </c>
      <c r="E61" s="6">
        <v>2179.9799800000001</v>
      </c>
      <c r="F61" s="6">
        <f t="shared" si="7"/>
        <v>4.1922415783452651E-3</v>
      </c>
      <c r="G61" s="6">
        <f t="shared" si="8"/>
        <v>4.2010413156485793E-3</v>
      </c>
      <c r="H61" s="6">
        <f t="shared" si="9"/>
        <v>1.0042010413156486</v>
      </c>
      <c r="I61" s="59">
        <f t="shared" si="0"/>
        <v>4.1537800398837267E-3</v>
      </c>
      <c r="J61" s="46">
        <f t="shared" si="2"/>
        <v>4.1537800398837267E-3</v>
      </c>
      <c r="K61" s="6">
        <f t="shared" si="3"/>
        <v>1.7253888619736455E-5</v>
      </c>
      <c r="L61" s="6">
        <f t="shared" si="4"/>
        <v>7.1668858159038263E-8</v>
      </c>
      <c r="M61" s="46">
        <f t="shared" si="5"/>
        <v>0</v>
      </c>
      <c r="N61" s="6">
        <f t="shared" si="6"/>
        <v>2190.1499020000001</v>
      </c>
      <c r="O61" s="6">
        <f t="shared" si="1"/>
        <v>-4.6434821610671839E-3</v>
      </c>
      <c r="Q61" s="46"/>
      <c r="R61">
        <v>4.1851579611817602E-3</v>
      </c>
      <c r="S61" s="46"/>
    </row>
    <row r="62" spans="4:19">
      <c r="D62" s="38">
        <v>42619</v>
      </c>
      <c r="E62" s="6">
        <v>2186.4799800000001</v>
      </c>
      <c r="F62" s="6">
        <f t="shared" si="7"/>
        <v>2.9772423706444862E-3</v>
      </c>
      <c r="G62" s="6">
        <f t="shared" si="8"/>
        <v>2.981678758352535E-3</v>
      </c>
      <c r="H62" s="6">
        <f t="shared" si="9"/>
        <v>1.0029816787583525</v>
      </c>
      <c r="I62" s="59">
        <f t="shared" si="0"/>
        <v>2.9387808321829478E-3</v>
      </c>
      <c r="J62" s="46">
        <f t="shared" si="2"/>
        <v>2.9387808321829478E-3</v>
      </c>
      <c r="K62" s="6">
        <f t="shared" si="3"/>
        <v>8.6364327796058992E-6</v>
      </c>
      <c r="L62" s="6">
        <f t="shared" si="4"/>
        <v>2.5380583111142313E-8</v>
      </c>
      <c r="M62" s="46">
        <f t="shared" si="5"/>
        <v>0</v>
      </c>
      <c r="N62" s="6">
        <f t="shared" si="6"/>
        <v>2190.1499020000001</v>
      </c>
      <c r="O62" s="6">
        <f t="shared" si="1"/>
        <v>-1.6756487748389936E-3</v>
      </c>
      <c r="Q62" s="46"/>
      <c r="R62">
        <v>0</v>
      </c>
      <c r="S62" s="46"/>
    </row>
    <row r="63" spans="4:19">
      <c r="D63" s="38">
        <v>42620</v>
      </c>
      <c r="E63" s="6">
        <v>2186.1599120000001</v>
      </c>
      <c r="F63" s="6">
        <f t="shared" si="7"/>
        <v>-1.4639577393839857E-4</v>
      </c>
      <c r="G63" s="6">
        <f t="shared" si="8"/>
        <v>-1.4638505859998485E-4</v>
      </c>
      <c r="H63" s="6">
        <f t="shared" si="9"/>
        <v>0.99985361494140002</v>
      </c>
      <c r="I63" s="59">
        <f t="shared" si="0"/>
        <v>-1.8485731239993702E-4</v>
      </c>
      <c r="J63" s="46">
        <f t="shared" si="2"/>
        <v>0</v>
      </c>
      <c r="K63" s="6">
        <f t="shared" si="3"/>
        <v>0</v>
      </c>
      <c r="L63" s="6">
        <f t="shared" si="4"/>
        <v>0</v>
      </c>
      <c r="M63" s="46">
        <f t="shared" si="5"/>
        <v>1.8485731239993702E-4</v>
      </c>
      <c r="N63" s="6">
        <f t="shared" si="6"/>
        <v>2190.1499020000001</v>
      </c>
      <c r="O63" s="6">
        <f t="shared" si="1"/>
        <v>-1.8217885434948799E-3</v>
      </c>
      <c r="Q63" s="46"/>
      <c r="R63">
        <v>2.9722297065027802E-3</v>
      </c>
      <c r="S63" s="46"/>
    </row>
    <row r="64" spans="4:19">
      <c r="D64" s="38">
        <v>42621</v>
      </c>
      <c r="E64" s="6">
        <v>2181.3000489999999</v>
      </c>
      <c r="F64" s="6">
        <f t="shared" si="7"/>
        <v>-2.2254880636449503E-3</v>
      </c>
      <c r="G64" s="6">
        <f t="shared" si="8"/>
        <v>-2.2230135011277463E-3</v>
      </c>
      <c r="H64" s="6">
        <f t="shared" si="9"/>
        <v>0.99777698649887225</v>
      </c>
      <c r="I64" s="59">
        <f t="shared" si="0"/>
        <v>-2.2639496021064887E-3</v>
      </c>
      <c r="J64" s="46">
        <f t="shared" si="2"/>
        <v>0</v>
      </c>
      <c r="K64" s="6">
        <f t="shared" si="3"/>
        <v>0</v>
      </c>
      <c r="L64" s="6">
        <f t="shared" si="4"/>
        <v>0</v>
      </c>
      <c r="M64" s="46">
        <f t="shared" si="5"/>
        <v>2.2639496021064887E-3</v>
      </c>
      <c r="N64" s="6">
        <f t="shared" si="6"/>
        <v>2190.1499020000001</v>
      </c>
      <c r="O64" s="6">
        <f t="shared" si="1"/>
        <v>-4.0407521840941851E-3</v>
      </c>
      <c r="Q64" s="46"/>
      <c r="R64">
        <v>-1.4614964134911101E-4</v>
      </c>
      <c r="S64" s="46"/>
    </row>
    <row r="65" spans="4:19">
      <c r="D65" s="38">
        <v>42622</v>
      </c>
      <c r="E65" s="6">
        <v>2127.8100589999999</v>
      </c>
      <c r="F65" s="6">
        <f t="shared" si="7"/>
        <v>-2.482774229870716E-2</v>
      </c>
      <c r="G65" s="6">
        <f t="shared" si="8"/>
        <v>-2.4522068857295465E-2</v>
      </c>
      <c r="H65" s="6">
        <f t="shared" si="9"/>
        <v>0.97547793114270454</v>
      </c>
      <c r="I65" s="59">
        <f t="shared" si="0"/>
        <v>-2.4866203837168699E-2</v>
      </c>
      <c r="J65" s="46">
        <f t="shared" si="2"/>
        <v>0</v>
      </c>
      <c r="K65" s="6">
        <f t="shared" si="3"/>
        <v>0</v>
      </c>
      <c r="L65" s="6">
        <f t="shared" si="4"/>
        <v>0</v>
      </c>
      <c r="M65" s="46">
        <f t="shared" si="5"/>
        <v>2.4866203837168699E-2</v>
      </c>
      <c r="N65" s="6">
        <f t="shared" si="6"/>
        <v>2190.1499020000001</v>
      </c>
      <c r="O65" s="6">
        <f t="shared" si="1"/>
        <v>-2.8463733438096054E-2</v>
      </c>
      <c r="Q65" s="46"/>
      <c r="R65">
        <v>-2.2217419571437498E-3</v>
      </c>
      <c r="S65" s="46"/>
    </row>
    <row r="66" spans="4:19">
      <c r="D66" s="38">
        <v>42625</v>
      </c>
      <c r="E66" s="6">
        <v>2159.040039</v>
      </c>
      <c r="F66" s="6">
        <f t="shared" si="7"/>
        <v>1.4570387013562412E-2</v>
      </c>
      <c r="G66" s="6">
        <f t="shared" si="8"/>
        <v>1.4677052525391865E-2</v>
      </c>
      <c r="H66" s="6">
        <f t="shared" si="9"/>
        <v>1.0146770525253919</v>
      </c>
      <c r="I66" s="59">
        <f t="shared" si="0"/>
        <v>1.4531925475100873E-2</v>
      </c>
      <c r="J66" s="46">
        <f t="shared" si="2"/>
        <v>1.4531925475100873E-2</v>
      </c>
      <c r="K66" s="6">
        <f t="shared" si="3"/>
        <v>2.1117685801388573E-4</v>
      </c>
      <c r="L66" s="6">
        <f t="shared" si="4"/>
        <v>3.0688063627237458E-6</v>
      </c>
      <c r="M66" s="46">
        <f t="shared" si="5"/>
        <v>0</v>
      </c>
      <c r="N66" s="6">
        <f t="shared" si="6"/>
        <v>2190.1499020000001</v>
      </c>
      <c r="O66" s="6">
        <f t="shared" si="1"/>
        <v>-1.4204444623443922E-2</v>
      </c>
      <c r="Q66" s="46"/>
      <c r="R66">
        <v>-2.4785381156005599E-2</v>
      </c>
      <c r="S66" s="46"/>
    </row>
    <row r="67" spans="4:19">
      <c r="D67" s="38">
        <v>42626</v>
      </c>
      <c r="E67" s="6">
        <v>2127.0200199999999</v>
      </c>
      <c r="F67" s="6">
        <f t="shared" si="7"/>
        <v>-1.4941748028884077E-2</v>
      </c>
      <c r="G67" s="6">
        <f t="shared" si="8"/>
        <v>-1.4830674013266876E-2</v>
      </c>
      <c r="H67" s="6">
        <f t="shared" si="9"/>
        <v>0.98516932598673312</v>
      </c>
      <c r="I67" s="59">
        <f t="shared" ref="I67:I130" si="13">F67-$B$8</f>
        <v>-1.4980209567345616E-2</v>
      </c>
      <c r="J67" s="46">
        <f t="shared" si="2"/>
        <v>0</v>
      </c>
      <c r="K67" s="6">
        <f t="shared" si="3"/>
        <v>0</v>
      </c>
      <c r="L67" s="6">
        <f t="shared" si="4"/>
        <v>0</v>
      </c>
      <c r="M67" s="46">
        <f t="shared" si="5"/>
        <v>1.4980209567345616E-2</v>
      </c>
      <c r="N67" s="6">
        <f t="shared" si="6"/>
        <v>2190.1499020000001</v>
      </c>
      <c r="O67" s="6">
        <f t="shared" ref="O67:O130" si="14">MIN(0,(E67-N67)/N67)</f>
        <v>-2.8824457148961018E-2</v>
      </c>
      <c r="Q67" s="46"/>
      <c r="R67">
        <v>1.4545399801862501E-2</v>
      </c>
      <c r="S67" s="46"/>
    </row>
    <row r="68" spans="4:19">
      <c r="D68" s="38">
        <v>42627</v>
      </c>
      <c r="E68" s="6">
        <v>2125.7700199999999</v>
      </c>
      <c r="F68" s="6">
        <f t="shared" si="7"/>
        <v>-5.8784939968330771E-4</v>
      </c>
      <c r="G68" s="6">
        <f t="shared" si="8"/>
        <v>-5.8767665007686265E-4</v>
      </c>
      <c r="H68" s="6">
        <f t="shared" si="9"/>
        <v>0.99941232334992314</v>
      </c>
      <c r="I68" s="59">
        <f t="shared" si="13"/>
        <v>-6.2631093814484614E-4</v>
      </c>
      <c r="J68" s="46">
        <f t="shared" ref="J68:J131" si="15">MAX(0,F68-$B$11)</f>
        <v>0</v>
      </c>
      <c r="K68" s="6">
        <f t="shared" ref="K68:K131" si="16">J68^2</f>
        <v>0</v>
      </c>
      <c r="L68" s="6">
        <f t="shared" ref="L68:L131" si="17">J68^3</f>
        <v>0</v>
      </c>
      <c r="M68" s="46">
        <f t="shared" ref="M68:M131" si="18">MAX(0,$B$11-F68)</f>
        <v>6.2631093814484614E-4</v>
      </c>
      <c r="N68" s="6">
        <f t="shared" ref="N68:N131" si="19">IF(N67&lt;E68,E68,N67)</f>
        <v>2190.1499020000001</v>
      </c>
      <c r="O68" s="6">
        <f t="shared" si="14"/>
        <v>-2.9395194338620288E-2</v>
      </c>
      <c r="Q68" s="46"/>
      <c r="R68">
        <v>-1.4916119196768499E-2</v>
      </c>
      <c r="S68" s="46"/>
    </row>
    <row r="69" spans="4:19">
      <c r="D69" s="38">
        <v>42628</v>
      </c>
      <c r="E69" s="6">
        <v>2147.26001</v>
      </c>
      <c r="F69" s="6">
        <f t="shared" ref="F69:F132" si="20">LN(E69/E68)</f>
        <v>1.0058516338082277E-2</v>
      </c>
      <c r="G69" s="6">
        <f t="shared" ref="G69:G132" si="21">E69/E68-1</f>
        <v>1.0109273250546558E-2</v>
      </c>
      <c r="H69" s="6">
        <f t="shared" ref="H69:H132" si="22">1+G69</f>
        <v>1.0101092732505466</v>
      </c>
      <c r="I69" s="59">
        <f t="shared" si="13"/>
        <v>1.0020054799620738E-2</v>
      </c>
      <c r="J69" s="46">
        <f t="shared" si="15"/>
        <v>1.0020054799620738E-2</v>
      </c>
      <c r="K69" s="6">
        <f t="shared" si="16"/>
        <v>1.0040149818740259E-4</v>
      </c>
      <c r="L69" s="6">
        <f t="shared" si="17"/>
        <v>1.0060285138017961E-6</v>
      </c>
      <c r="M69" s="46">
        <f t="shared" si="18"/>
        <v>0</v>
      </c>
      <c r="N69" s="6">
        <f t="shared" si="19"/>
        <v>2190.1499020000001</v>
      </c>
      <c r="O69" s="6">
        <f t="shared" si="14"/>
        <v>-1.9583085139895665E-2</v>
      </c>
      <c r="Q69" s="46"/>
      <c r="R69">
        <v>-5.86833254234161E-4</v>
      </c>
      <c r="S69" s="46"/>
    </row>
    <row r="70" spans="4:19">
      <c r="D70" s="38">
        <v>42629</v>
      </c>
      <c r="E70" s="6">
        <v>2139.1599120000001</v>
      </c>
      <c r="F70" s="6">
        <f t="shared" si="20"/>
        <v>-3.7794279558526649E-3</v>
      </c>
      <c r="G70" s="6">
        <f t="shared" si="21"/>
        <v>-3.7722949071267164E-3</v>
      </c>
      <c r="H70" s="6">
        <f t="shared" si="22"/>
        <v>0.99622770509287328</v>
      </c>
      <c r="I70" s="59">
        <f t="shared" si="13"/>
        <v>-3.8178894943142034E-3</v>
      </c>
      <c r="J70" s="46">
        <f t="shared" si="15"/>
        <v>0</v>
      </c>
      <c r="K70" s="6">
        <f t="shared" si="16"/>
        <v>0</v>
      </c>
      <c r="L70" s="6">
        <f t="shared" si="17"/>
        <v>0</v>
      </c>
      <c r="M70" s="46">
        <f t="shared" si="18"/>
        <v>3.8178894943142034E-3</v>
      </c>
      <c r="N70" s="6">
        <f t="shared" si="19"/>
        <v>2190.1499020000001</v>
      </c>
      <c r="O70" s="6">
        <f t="shared" si="14"/>
        <v>-2.3281506874683333E-2</v>
      </c>
      <c r="Q70" s="46"/>
      <c r="R70">
        <v>1.00412113001498E-2</v>
      </c>
      <c r="S70" s="46"/>
    </row>
    <row r="71" spans="4:19">
      <c r="D71" s="38">
        <v>42632</v>
      </c>
      <c r="E71" s="6">
        <v>2139.1201169999999</v>
      </c>
      <c r="F71" s="6">
        <f t="shared" si="20"/>
        <v>-1.8603270347706181E-5</v>
      </c>
      <c r="G71" s="6">
        <f t="shared" si="21"/>
        <v>-1.8603097307945404E-5</v>
      </c>
      <c r="H71" s="6">
        <f t="shared" si="22"/>
        <v>0.99998139690269205</v>
      </c>
      <c r="I71" s="59">
        <f t="shared" si="13"/>
        <v>-5.7064808809244644E-5</v>
      </c>
      <c r="J71" s="46">
        <f t="shared" si="15"/>
        <v>0</v>
      </c>
      <c r="K71" s="6">
        <f t="shared" si="16"/>
        <v>0</v>
      </c>
      <c r="L71" s="6">
        <f t="shared" si="17"/>
        <v>0</v>
      </c>
      <c r="M71" s="46">
        <f t="shared" si="18"/>
        <v>5.7064808809244644E-5</v>
      </c>
      <c r="N71" s="6">
        <f t="shared" si="19"/>
        <v>2190.1499020000001</v>
      </c>
      <c r="O71" s="6">
        <f t="shared" si="14"/>
        <v>-2.329967686385339E-2</v>
      </c>
      <c r="Q71" s="46"/>
      <c r="R71">
        <v>-3.7729460608432498E-3</v>
      </c>
      <c r="S71" s="46"/>
    </row>
    <row r="72" spans="4:19">
      <c r="D72" s="38">
        <v>42633</v>
      </c>
      <c r="E72" s="6">
        <v>2139.76001</v>
      </c>
      <c r="F72" s="6">
        <f t="shared" si="20"/>
        <v>2.9909368142030094E-4</v>
      </c>
      <c r="G72" s="6">
        <f t="shared" si="21"/>
        <v>2.9913841439510591E-4</v>
      </c>
      <c r="H72" s="6">
        <f t="shared" si="22"/>
        <v>1.0002991384143951</v>
      </c>
      <c r="I72" s="59">
        <f t="shared" si="13"/>
        <v>2.6063214295876246E-4</v>
      </c>
      <c r="J72" s="46">
        <f t="shared" si="15"/>
        <v>2.6063214295876246E-4</v>
      </c>
      <c r="K72" s="6">
        <f t="shared" si="16"/>
        <v>6.7929113943276787E-8</v>
      </c>
      <c r="L72" s="6">
        <f t="shared" si="17"/>
        <v>1.770451053632618E-11</v>
      </c>
      <c r="M72" s="46">
        <f t="shared" si="18"/>
        <v>0</v>
      </c>
      <c r="N72" s="6">
        <f t="shared" si="19"/>
        <v>2190.1499020000001</v>
      </c>
      <c r="O72" s="6">
        <f t="shared" si="14"/>
        <v>-2.3007508277851269E-2</v>
      </c>
      <c r="Q72" s="46"/>
      <c r="R72" s="60">
        <v>-1.8571304348671799E-5</v>
      </c>
      <c r="S72" s="46"/>
    </row>
    <row r="73" spans="4:19">
      <c r="D73" s="38">
        <v>42634</v>
      </c>
      <c r="E73" s="6">
        <v>2163.1201169999999</v>
      </c>
      <c r="F73" s="6">
        <f t="shared" si="20"/>
        <v>1.0858000137422273E-2</v>
      </c>
      <c r="G73" s="6">
        <f t="shared" si="21"/>
        <v>1.0917162154086668E-2</v>
      </c>
      <c r="H73" s="6">
        <f t="shared" si="22"/>
        <v>1.0109171621540867</v>
      </c>
      <c r="I73" s="59">
        <f t="shared" si="13"/>
        <v>1.0819538598960734E-2</v>
      </c>
      <c r="J73" s="46">
        <f t="shared" si="15"/>
        <v>1.0819538598960734E-2</v>
      </c>
      <c r="K73" s="6">
        <f t="shared" si="16"/>
        <v>1.170624154944012E-4</v>
      </c>
      <c r="L73" s="6">
        <f t="shared" si="17"/>
        <v>1.2665613229292529E-6</v>
      </c>
      <c r="M73" s="46">
        <f t="shared" si="18"/>
        <v>0</v>
      </c>
      <c r="N73" s="6">
        <f t="shared" si="19"/>
        <v>2190.1499020000001</v>
      </c>
      <c r="O73" s="6">
        <f t="shared" si="14"/>
        <v>-1.2341522822395456E-2</v>
      </c>
      <c r="Q73" s="46"/>
      <c r="R73">
        <v>2.9857982070459E-4</v>
      </c>
      <c r="S73" s="46"/>
    </row>
    <row r="74" spans="4:19">
      <c r="D74" s="38">
        <v>42635</v>
      </c>
      <c r="E74" s="6">
        <v>2177.179932</v>
      </c>
      <c r="F74" s="6">
        <f t="shared" si="20"/>
        <v>6.478752169386928E-3</v>
      </c>
      <c r="G74" s="6">
        <f t="shared" si="21"/>
        <v>6.4997846811667426E-3</v>
      </c>
      <c r="H74" s="6">
        <f t="shared" si="22"/>
        <v>1.0064997846811667</v>
      </c>
      <c r="I74" s="59">
        <f t="shared" si="13"/>
        <v>6.4402906309253896E-3</v>
      </c>
      <c r="J74" s="46">
        <f t="shared" si="15"/>
        <v>6.4402906309253896E-3</v>
      </c>
      <c r="K74" s="6">
        <f t="shared" si="16"/>
        <v>4.1477343410785353E-5</v>
      </c>
      <c r="L74" s="6">
        <f t="shared" si="17"/>
        <v>2.6712614616415586E-7</v>
      </c>
      <c r="M74" s="46">
        <f t="shared" si="18"/>
        <v>0</v>
      </c>
      <c r="N74" s="6">
        <f t="shared" si="19"/>
        <v>2190.1499020000001</v>
      </c>
      <c r="O74" s="6">
        <f t="shared" si="14"/>
        <v>-5.9219553822120541E-3</v>
      </c>
      <c r="Q74" s="46"/>
      <c r="R74">
        <v>1.08394489564945E-2</v>
      </c>
      <c r="S74" s="46"/>
    </row>
    <row r="75" spans="4:19">
      <c r="D75" s="38">
        <v>42636</v>
      </c>
      <c r="E75" s="6">
        <v>2164.6899410000001</v>
      </c>
      <c r="F75" s="6">
        <f t="shared" si="20"/>
        <v>-5.7532933124543554E-3</v>
      </c>
      <c r="G75" s="6">
        <f t="shared" si="21"/>
        <v>-5.7367748142553854E-3</v>
      </c>
      <c r="H75" s="6">
        <f t="shared" si="22"/>
        <v>0.99426322518574461</v>
      </c>
      <c r="I75" s="59">
        <f t="shared" si="13"/>
        <v>-5.7917548509158938E-3</v>
      </c>
      <c r="J75" s="46">
        <f t="shared" si="15"/>
        <v>0</v>
      </c>
      <c r="K75" s="6">
        <f t="shared" si="16"/>
        <v>0</v>
      </c>
      <c r="L75" s="6">
        <f t="shared" si="17"/>
        <v>0</v>
      </c>
      <c r="M75" s="46">
        <f t="shared" si="18"/>
        <v>5.7917548509158938E-3</v>
      </c>
      <c r="N75" s="6">
        <f t="shared" si="19"/>
        <v>2190.1499020000001</v>
      </c>
      <c r="O75" s="6">
        <f t="shared" si="14"/>
        <v>-1.1624757271979652E-2</v>
      </c>
      <c r="Q75" s="46"/>
      <c r="R75">
        <v>6.4677784589822797E-3</v>
      </c>
      <c r="S75" s="46"/>
    </row>
    <row r="76" spans="4:19">
      <c r="D76" s="38">
        <v>42639</v>
      </c>
      <c r="E76" s="6">
        <v>2146.1000979999999</v>
      </c>
      <c r="F76" s="6">
        <f t="shared" si="20"/>
        <v>-8.6248497700706916E-3</v>
      </c>
      <c r="G76" s="6">
        <f t="shared" si="21"/>
        <v>-8.5877624540595665E-3</v>
      </c>
      <c r="H76" s="6">
        <f t="shared" si="22"/>
        <v>0.99141223754594043</v>
      </c>
      <c r="I76" s="59">
        <f t="shared" si="13"/>
        <v>-8.6633113085322309E-3</v>
      </c>
      <c r="J76" s="46">
        <f t="shared" si="15"/>
        <v>0</v>
      </c>
      <c r="K76" s="6">
        <f t="shared" si="16"/>
        <v>0</v>
      </c>
      <c r="L76" s="6">
        <f t="shared" si="17"/>
        <v>0</v>
      </c>
      <c r="M76" s="46">
        <f t="shared" si="18"/>
        <v>8.6633113085322309E-3</v>
      </c>
      <c r="N76" s="6">
        <f t="shared" si="19"/>
        <v>2190.1499020000001</v>
      </c>
      <c r="O76" s="6">
        <f t="shared" si="14"/>
        <v>-2.0112689072001345E-2</v>
      </c>
      <c r="Q76" s="46"/>
      <c r="R76">
        <v>-5.7435519159904601E-3</v>
      </c>
      <c r="S76" s="46"/>
    </row>
    <row r="77" spans="4:19">
      <c r="D77" s="38">
        <v>42640</v>
      </c>
      <c r="E77" s="6">
        <v>2159.929932</v>
      </c>
      <c r="F77" s="6">
        <f t="shared" si="20"/>
        <v>6.4234951715066626E-3</v>
      </c>
      <c r="G77" s="6">
        <f t="shared" si="21"/>
        <v>6.4441700612607455E-3</v>
      </c>
      <c r="H77" s="6">
        <f t="shared" si="22"/>
        <v>1.0064441700612607</v>
      </c>
      <c r="I77" s="59">
        <f t="shared" si="13"/>
        <v>6.3850336330451242E-3</v>
      </c>
      <c r="J77" s="46">
        <f t="shared" si="15"/>
        <v>6.3850336330451242E-3</v>
      </c>
      <c r="K77" s="6">
        <f t="shared" si="16"/>
        <v>4.0768654495117418E-5</v>
      </c>
      <c r="L77" s="6">
        <f t="shared" si="17"/>
        <v>2.6030923012532101E-7</v>
      </c>
      <c r="M77" s="46">
        <f t="shared" si="18"/>
        <v>0</v>
      </c>
      <c r="N77" s="6">
        <f t="shared" si="19"/>
        <v>2190.1499020000001</v>
      </c>
      <c r="O77" s="6">
        <f t="shared" si="14"/>
        <v>-1.3798128599509945E-2</v>
      </c>
      <c r="Q77" s="46"/>
      <c r="R77">
        <v>-8.6101410848260004E-3</v>
      </c>
      <c r="S77" s="46"/>
    </row>
    <row r="78" spans="4:19">
      <c r="D78" s="38">
        <v>42641</v>
      </c>
      <c r="E78" s="6">
        <v>2171.3701169999999</v>
      </c>
      <c r="F78" s="6">
        <f t="shared" si="20"/>
        <v>5.2825763509087575E-3</v>
      </c>
      <c r="G78" s="6">
        <f t="shared" si="21"/>
        <v>5.2965537587632561E-3</v>
      </c>
      <c r="H78" s="6">
        <f t="shared" si="22"/>
        <v>1.0052965537587633</v>
      </c>
      <c r="I78" s="59">
        <f t="shared" si="13"/>
        <v>5.2441148124472191E-3</v>
      </c>
      <c r="J78" s="46">
        <f t="shared" si="15"/>
        <v>5.2441148124472191E-3</v>
      </c>
      <c r="K78" s="6">
        <f t="shared" si="16"/>
        <v>2.7500740166128333E-5</v>
      </c>
      <c r="L78" s="6">
        <f t="shared" si="17"/>
        <v>1.442170388584558E-7</v>
      </c>
      <c r="M78" s="46">
        <f t="shared" si="18"/>
        <v>0</v>
      </c>
      <c r="N78" s="6">
        <f t="shared" si="19"/>
        <v>2190.1499020000001</v>
      </c>
      <c r="O78" s="6">
        <f t="shared" si="14"/>
        <v>-8.5746573706442925E-3</v>
      </c>
      <c r="Q78" s="46"/>
      <c r="R78">
        <v>6.4125286139231699E-3</v>
      </c>
      <c r="S78" s="46"/>
    </row>
    <row r="79" spans="4:19">
      <c r="D79" s="38">
        <v>42642</v>
      </c>
      <c r="E79" s="6">
        <v>2151.1298830000001</v>
      </c>
      <c r="F79" s="6">
        <f t="shared" si="20"/>
        <v>-9.3651275565667449E-3</v>
      </c>
      <c r="G79" s="6">
        <f t="shared" si="21"/>
        <v>-9.3214113252899633E-3</v>
      </c>
      <c r="H79" s="6">
        <f t="shared" si="22"/>
        <v>0.99067858867471004</v>
      </c>
      <c r="I79" s="59">
        <f t="shared" si="13"/>
        <v>-9.4035890950282842E-3</v>
      </c>
      <c r="J79" s="46">
        <f t="shared" si="15"/>
        <v>0</v>
      </c>
      <c r="K79" s="6">
        <f t="shared" si="16"/>
        <v>0</v>
      </c>
      <c r="L79" s="6">
        <f t="shared" si="17"/>
        <v>0</v>
      </c>
      <c r="M79" s="46">
        <f t="shared" si="18"/>
        <v>9.4035890950282842E-3</v>
      </c>
      <c r="N79" s="6">
        <f t="shared" si="19"/>
        <v>2190.1499020000001</v>
      </c>
      <c r="O79" s="6">
        <f t="shared" si="14"/>
        <v>-1.7816140787608997E-2</v>
      </c>
      <c r="Q79" s="46"/>
      <c r="R79">
        <v>5.2736101833707498E-3</v>
      </c>
      <c r="S79" s="46"/>
    </row>
    <row r="80" spans="4:19">
      <c r="D80" s="38">
        <v>42643</v>
      </c>
      <c r="E80" s="6">
        <v>2168.2700199999999</v>
      </c>
      <c r="F80" s="6">
        <f t="shared" si="20"/>
        <v>7.9363927170502876E-3</v>
      </c>
      <c r="G80" s="6">
        <f t="shared" si="21"/>
        <v>7.967969361336813E-3</v>
      </c>
      <c r="H80" s="6">
        <f t="shared" si="22"/>
        <v>1.0079679693613368</v>
      </c>
      <c r="I80" s="59">
        <f t="shared" si="13"/>
        <v>7.8979311785887484E-3</v>
      </c>
      <c r="J80" s="46">
        <f t="shared" si="15"/>
        <v>7.8979311785887484E-3</v>
      </c>
      <c r="K80" s="6">
        <f t="shared" si="16"/>
        <v>6.2377316901724252E-5</v>
      </c>
      <c r="L80" s="6">
        <f t="shared" si="17"/>
        <v>4.9265175599483889E-7</v>
      </c>
      <c r="M80" s="46">
        <f t="shared" si="18"/>
        <v>0</v>
      </c>
      <c r="N80" s="6">
        <f t="shared" si="19"/>
        <v>2190.1499020000001</v>
      </c>
      <c r="O80" s="6">
        <f t="shared" si="14"/>
        <v>-9.9901298902051947E-3</v>
      </c>
      <c r="Q80" s="46"/>
      <c r="R80">
        <v>-9.3491995711648696E-3</v>
      </c>
      <c r="S80" s="46"/>
    </row>
    <row r="81" spans="4:19">
      <c r="D81" s="38">
        <v>42646</v>
      </c>
      <c r="E81" s="6">
        <v>2161.1999510000001</v>
      </c>
      <c r="F81" s="6">
        <f t="shared" si="20"/>
        <v>-3.2660234772408018E-3</v>
      </c>
      <c r="G81" s="6">
        <f t="shared" si="21"/>
        <v>-3.2606958242220596E-3</v>
      </c>
      <c r="H81" s="6">
        <f t="shared" si="22"/>
        <v>0.99673930417577794</v>
      </c>
      <c r="I81" s="59">
        <f t="shared" si="13"/>
        <v>-3.3044850157023403E-3</v>
      </c>
      <c r="J81" s="46">
        <f t="shared" si="15"/>
        <v>0</v>
      </c>
      <c r="K81" s="6">
        <f t="shared" si="16"/>
        <v>0</v>
      </c>
      <c r="L81" s="6">
        <f t="shared" si="17"/>
        <v>0</v>
      </c>
      <c r="M81" s="46">
        <f t="shared" si="18"/>
        <v>3.3044850157023403E-3</v>
      </c>
      <c r="N81" s="6">
        <f t="shared" si="19"/>
        <v>2190.1499020000001</v>
      </c>
      <c r="O81" s="6">
        <f t="shared" si="14"/>
        <v>-1.3218250939610824E-2</v>
      </c>
      <c r="Q81" s="46"/>
      <c r="R81">
        <v>7.9228850740224802E-3</v>
      </c>
      <c r="S81" s="46"/>
    </row>
    <row r="82" spans="4:19">
      <c r="D82" s="38">
        <v>42647</v>
      </c>
      <c r="E82" s="6">
        <v>2150.48999</v>
      </c>
      <c r="F82" s="6">
        <f t="shared" si="20"/>
        <v>-4.9678818158212078E-3</v>
      </c>
      <c r="G82" s="6">
        <f t="shared" si="21"/>
        <v>-4.9555623000289151E-3</v>
      </c>
      <c r="H82" s="6">
        <f t="shared" si="22"/>
        <v>0.99504443769997108</v>
      </c>
      <c r="I82" s="59">
        <f t="shared" si="13"/>
        <v>-5.0063433542827463E-3</v>
      </c>
      <c r="J82" s="46">
        <f t="shared" si="15"/>
        <v>0</v>
      </c>
      <c r="K82" s="6">
        <f t="shared" si="16"/>
        <v>0</v>
      </c>
      <c r="L82" s="6">
        <f t="shared" si="17"/>
        <v>0</v>
      </c>
      <c r="M82" s="46">
        <f t="shared" si="18"/>
        <v>5.0063433542827463E-3</v>
      </c>
      <c r="N82" s="6">
        <f t="shared" si="19"/>
        <v>2190.1499020000001</v>
      </c>
      <c r="O82" s="6">
        <f t="shared" si="14"/>
        <v>-1.8108309373611121E-2</v>
      </c>
      <c r="Q82" s="46"/>
      <c r="R82">
        <v>-3.2604777008885199E-3</v>
      </c>
      <c r="S82" s="46"/>
    </row>
    <row r="83" spans="4:19">
      <c r="D83" s="38">
        <v>42648</v>
      </c>
      <c r="E83" s="6">
        <v>2159.7299800000001</v>
      </c>
      <c r="F83" s="6">
        <f t="shared" si="20"/>
        <v>4.2874861231427417E-3</v>
      </c>
      <c r="G83" s="6">
        <f t="shared" si="21"/>
        <v>4.2966905416750301E-3</v>
      </c>
      <c r="H83" s="6">
        <f t="shared" si="22"/>
        <v>1.004296690541675</v>
      </c>
      <c r="I83" s="59">
        <f t="shared" si="13"/>
        <v>4.2490245846812033E-3</v>
      </c>
      <c r="J83" s="46">
        <f t="shared" si="15"/>
        <v>4.2490245846812033E-3</v>
      </c>
      <c r="K83" s="6">
        <f t="shared" si="16"/>
        <v>1.8054209921225273E-5</v>
      </c>
      <c r="L83" s="6">
        <f t="shared" si="17"/>
        <v>7.6712781812281481E-8</v>
      </c>
      <c r="M83" s="46">
        <f t="shared" si="18"/>
        <v>0</v>
      </c>
      <c r="N83" s="6">
        <f t="shared" si="19"/>
        <v>2190.1499020000001</v>
      </c>
      <c r="O83" s="6">
        <f t="shared" si="14"/>
        <v>-1.3889424633547316E-2</v>
      </c>
      <c r="Q83" s="46"/>
      <c r="R83">
        <v>-4.9594115023187902E-3</v>
      </c>
      <c r="S83" s="46"/>
    </row>
    <row r="84" spans="4:19">
      <c r="D84" s="38">
        <v>42649</v>
      </c>
      <c r="E84" s="6">
        <v>2160.7700199999999</v>
      </c>
      <c r="F84" s="6">
        <f t="shared" si="20"/>
        <v>4.8144428658220277E-4</v>
      </c>
      <c r="G84" s="6">
        <f t="shared" si="21"/>
        <v>4.8156019948386586E-4</v>
      </c>
      <c r="H84" s="6">
        <f t="shared" si="22"/>
        <v>1.0004815601994839</v>
      </c>
      <c r="I84" s="59">
        <f t="shared" si="13"/>
        <v>4.4298274812066429E-4</v>
      </c>
      <c r="J84" s="46">
        <f t="shared" si="15"/>
        <v>4.4298274812066429E-4</v>
      </c>
      <c r="K84" s="6">
        <f t="shared" si="16"/>
        <v>1.9623371513253591E-7</v>
      </c>
      <c r="L84" s="6">
        <f t="shared" si="17"/>
        <v>8.6928150403338342E-11</v>
      </c>
      <c r="M84" s="46">
        <f t="shared" si="18"/>
        <v>0</v>
      </c>
      <c r="N84" s="6">
        <f t="shared" si="19"/>
        <v>2190.1499020000001</v>
      </c>
      <c r="O84" s="6">
        <f t="shared" si="14"/>
        <v>-1.3414553028160799E-2</v>
      </c>
      <c r="Q84" s="46"/>
      <c r="R84">
        <v>4.2801734133732904E-3</v>
      </c>
      <c r="S84" s="46"/>
    </row>
    <row r="85" spans="4:19">
      <c r="D85" s="38">
        <v>42650</v>
      </c>
      <c r="E85" s="6">
        <v>2153.73999</v>
      </c>
      <c r="F85" s="6">
        <f t="shared" si="20"/>
        <v>-3.2587877673729898E-3</v>
      </c>
      <c r="G85" s="6">
        <f t="shared" si="21"/>
        <v>-3.2534836817107449E-3</v>
      </c>
      <c r="H85" s="6">
        <f t="shared" si="22"/>
        <v>0.99674651631828926</v>
      </c>
      <c r="I85" s="59">
        <f t="shared" si="13"/>
        <v>-3.2972493058345282E-3</v>
      </c>
      <c r="J85" s="46">
        <f t="shared" si="15"/>
        <v>0</v>
      </c>
      <c r="K85" s="6">
        <f t="shared" si="16"/>
        <v>0</v>
      </c>
      <c r="L85" s="6">
        <f t="shared" si="17"/>
        <v>0</v>
      </c>
      <c r="M85" s="46">
        <f t="shared" si="18"/>
        <v>3.2972493058345282E-3</v>
      </c>
      <c r="N85" s="6">
        <f t="shared" si="19"/>
        <v>2190.1499020000001</v>
      </c>
      <c r="O85" s="6">
        <f t="shared" si="14"/>
        <v>-1.6624392680497025E-2</v>
      </c>
      <c r="Q85" s="46"/>
      <c r="R85">
        <v>4.8062509114577998E-4</v>
      </c>
      <c r="S85" s="46"/>
    </row>
    <row r="86" spans="4:19">
      <c r="D86" s="38">
        <v>42653</v>
      </c>
      <c r="E86" s="6">
        <v>2163.6599120000001</v>
      </c>
      <c r="F86" s="6">
        <f t="shared" si="20"/>
        <v>4.5953303755956135E-3</v>
      </c>
      <c r="G86" s="6">
        <f t="shared" si="21"/>
        <v>4.605905098135743E-3</v>
      </c>
      <c r="H86" s="6">
        <f t="shared" si="22"/>
        <v>1.0046059050981357</v>
      </c>
      <c r="I86" s="59">
        <f t="shared" si="13"/>
        <v>4.5568688371340751E-3</v>
      </c>
      <c r="J86" s="46">
        <f t="shared" si="15"/>
        <v>4.5568688371340751E-3</v>
      </c>
      <c r="K86" s="6">
        <f t="shared" si="16"/>
        <v>2.0765053598843658E-5</v>
      </c>
      <c r="L86" s="6">
        <f t="shared" si="17"/>
        <v>9.4623625645989443E-8</v>
      </c>
      <c r="M86" s="46">
        <f t="shared" si="18"/>
        <v>0</v>
      </c>
      <c r="N86" s="6">
        <f t="shared" si="19"/>
        <v>2190.1499020000001</v>
      </c>
      <c r="O86" s="6">
        <f t="shared" si="14"/>
        <v>-1.2095057957361693E-2</v>
      </c>
      <c r="Q86" s="46"/>
      <c r="R86">
        <v>-3.2532351235396101E-3</v>
      </c>
      <c r="S86" s="46"/>
    </row>
    <row r="87" spans="4:19">
      <c r="D87" s="38">
        <v>42654</v>
      </c>
      <c r="E87" s="6">
        <v>2136.7299800000001</v>
      </c>
      <c r="F87" s="6">
        <f t="shared" si="20"/>
        <v>-1.2524577866582336E-2</v>
      </c>
      <c r="G87" s="6">
        <f t="shared" si="21"/>
        <v>-1.2446471763257416E-2</v>
      </c>
      <c r="H87" s="6">
        <f t="shared" si="22"/>
        <v>0.98755352823674258</v>
      </c>
      <c r="I87" s="59">
        <f t="shared" si="13"/>
        <v>-1.2563039405043875E-2</v>
      </c>
      <c r="J87" s="46">
        <f t="shared" si="15"/>
        <v>0</v>
      </c>
      <c r="K87" s="6">
        <f t="shared" si="16"/>
        <v>0</v>
      </c>
      <c r="L87" s="6">
        <f t="shared" si="17"/>
        <v>0</v>
      </c>
      <c r="M87" s="46">
        <f t="shared" si="18"/>
        <v>1.2563039405043875E-2</v>
      </c>
      <c r="N87" s="6">
        <f t="shared" si="19"/>
        <v>2190.1499020000001</v>
      </c>
      <c r="O87" s="6">
        <f t="shared" si="14"/>
        <v>-2.4390988923277835E-2</v>
      </c>
      <c r="Q87" s="46"/>
      <c r="R87">
        <v>4.5875056172057496E-3</v>
      </c>
      <c r="S87" s="46"/>
    </row>
    <row r="88" spans="4:19">
      <c r="D88" s="38">
        <v>42655</v>
      </c>
      <c r="E88" s="6">
        <v>2139.179932</v>
      </c>
      <c r="F88" s="6">
        <f t="shared" si="20"/>
        <v>1.1459325937728834E-3</v>
      </c>
      <c r="G88" s="6">
        <f t="shared" si="21"/>
        <v>1.1465894253985809E-3</v>
      </c>
      <c r="H88" s="6">
        <f t="shared" si="22"/>
        <v>1.0011465894253986</v>
      </c>
      <c r="I88" s="59">
        <f t="shared" si="13"/>
        <v>1.107471055311345E-3</v>
      </c>
      <c r="J88" s="46">
        <f t="shared" si="15"/>
        <v>1.107471055311345E-3</v>
      </c>
      <c r="K88" s="6">
        <f t="shared" si="16"/>
        <v>1.226492138352424E-6</v>
      </c>
      <c r="L88" s="6">
        <f t="shared" si="17"/>
        <v>1.3583045427922273E-9</v>
      </c>
      <c r="M88" s="46">
        <f t="shared" si="18"/>
        <v>0</v>
      </c>
      <c r="N88" s="6">
        <f t="shared" si="19"/>
        <v>2190.1499020000001</v>
      </c>
      <c r="O88" s="6">
        <f t="shared" si="14"/>
        <v>-2.3272365947853785E-2</v>
      </c>
      <c r="Q88" s="46"/>
      <c r="R88">
        <v>-1.2503166784614101E-2</v>
      </c>
      <c r="S88" s="46"/>
    </row>
    <row r="89" spans="4:19">
      <c r="D89" s="38">
        <v>42656</v>
      </c>
      <c r="E89" s="6">
        <v>2132.5500489999999</v>
      </c>
      <c r="F89" s="6">
        <f t="shared" si="20"/>
        <v>-3.104076499634731E-3</v>
      </c>
      <c r="G89" s="6">
        <f t="shared" si="21"/>
        <v>-3.0992638350910706E-3</v>
      </c>
      <c r="H89" s="6">
        <f t="shared" si="22"/>
        <v>0.99690073616490893</v>
      </c>
      <c r="I89" s="59">
        <f t="shared" si="13"/>
        <v>-3.1425380380962695E-3</v>
      </c>
      <c r="J89" s="46">
        <f t="shared" si="15"/>
        <v>0</v>
      </c>
      <c r="K89" s="6">
        <f t="shared" si="16"/>
        <v>0</v>
      </c>
      <c r="L89" s="6">
        <f t="shared" si="17"/>
        <v>0</v>
      </c>
      <c r="M89" s="46">
        <f t="shared" si="18"/>
        <v>3.1425380380962695E-3</v>
      </c>
      <c r="N89" s="6">
        <f t="shared" si="19"/>
        <v>2190.1499020000001</v>
      </c>
      <c r="O89" s="6">
        <f t="shared" si="14"/>
        <v>-2.6299502580805614E-2</v>
      </c>
      <c r="Q89" s="46"/>
      <c r="R89">
        <v>1.1439624478498599E-3</v>
      </c>
      <c r="S89" s="46"/>
    </row>
    <row r="90" spans="4:19">
      <c r="D90" s="38">
        <v>42657</v>
      </c>
      <c r="E90" s="6">
        <v>2132.9799800000001</v>
      </c>
      <c r="F90" s="6">
        <f t="shared" si="20"/>
        <v>2.0158385876223729E-4</v>
      </c>
      <c r="G90" s="6">
        <f t="shared" si="21"/>
        <v>2.0160417815362486E-4</v>
      </c>
      <c r="H90" s="6">
        <f t="shared" si="22"/>
        <v>1.0002016041781536</v>
      </c>
      <c r="I90" s="59">
        <f t="shared" si="13"/>
        <v>1.6312232030069883E-4</v>
      </c>
      <c r="J90" s="46">
        <f t="shared" si="15"/>
        <v>1.6312232030069883E-4</v>
      </c>
      <c r="K90" s="6">
        <f t="shared" si="16"/>
        <v>2.6608891380283782E-8</v>
      </c>
      <c r="L90" s="6">
        <f t="shared" si="17"/>
        <v>4.3405041025811556E-12</v>
      </c>
      <c r="M90" s="46">
        <f t="shared" si="18"/>
        <v>0</v>
      </c>
      <c r="N90" s="6">
        <f t="shared" si="19"/>
        <v>2190.1499020000001</v>
      </c>
      <c r="O90" s="6">
        <f t="shared" si="14"/>
        <v>-2.6103200492255639E-2</v>
      </c>
      <c r="Q90" s="46"/>
      <c r="R90">
        <v>-3.0987345921553501E-3</v>
      </c>
      <c r="S90" s="46"/>
    </row>
    <row r="91" spans="4:19">
      <c r="D91" s="38">
        <v>42660</v>
      </c>
      <c r="E91" s="6">
        <v>2126.5</v>
      </c>
      <c r="F91" s="6">
        <f t="shared" si="20"/>
        <v>-3.0426178920773266E-3</v>
      </c>
      <c r="G91" s="6">
        <f t="shared" si="21"/>
        <v>-3.0379938212078406E-3</v>
      </c>
      <c r="H91" s="6">
        <f t="shared" si="22"/>
        <v>0.99696200617879216</v>
      </c>
      <c r="I91" s="59">
        <f t="shared" si="13"/>
        <v>-3.081079430538865E-3</v>
      </c>
      <c r="J91" s="46">
        <f t="shared" si="15"/>
        <v>0</v>
      </c>
      <c r="K91" s="6">
        <f t="shared" si="16"/>
        <v>0</v>
      </c>
      <c r="L91" s="6">
        <f t="shared" si="17"/>
        <v>0</v>
      </c>
      <c r="M91" s="46">
        <f t="shared" si="18"/>
        <v>3.081079430538865E-3</v>
      </c>
      <c r="N91" s="6">
        <f t="shared" si="19"/>
        <v>2190.1499020000001</v>
      </c>
      <c r="O91" s="6">
        <f t="shared" si="14"/>
        <v>-2.9061892951654279E-2</v>
      </c>
      <c r="Q91" s="46"/>
      <c r="R91">
        <v>2.01236443646406E-4</v>
      </c>
      <c r="S91" s="46"/>
    </row>
    <row r="92" spans="4:19">
      <c r="D92" s="38">
        <v>42661</v>
      </c>
      <c r="E92" s="6">
        <v>2139.6000979999999</v>
      </c>
      <c r="F92" s="6">
        <f t="shared" si="20"/>
        <v>6.1415057663595871E-3</v>
      </c>
      <c r="G92" s="6">
        <f t="shared" si="21"/>
        <v>6.1604034798965479E-3</v>
      </c>
      <c r="H92" s="6">
        <f t="shared" si="22"/>
        <v>1.0061604034798965</v>
      </c>
      <c r="I92" s="59">
        <f t="shared" si="13"/>
        <v>6.1030442278980487E-3</v>
      </c>
      <c r="J92" s="46">
        <f t="shared" si="15"/>
        <v>6.1030442278980487E-3</v>
      </c>
      <c r="K92" s="6">
        <f t="shared" si="16"/>
        <v>3.724714884767969E-5</v>
      </c>
      <c r="L92" s="6">
        <f t="shared" si="17"/>
        <v>2.2732099678049098E-7</v>
      </c>
      <c r="M92" s="46">
        <f t="shared" si="18"/>
        <v>0</v>
      </c>
      <c r="N92" s="6">
        <f t="shared" si="19"/>
        <v>2190.1499020000001</v>
      </c>
      <c r="O92" s="6">
        <f t="shared" si="14"/>
        <v>-2.3080522458229537E-2</v>
      </c>
      <c r="Q92" s="46"/>
      <c r="R92">
        <v>-3.0373667182404399E-3</v>
      </c>
      <c r="S92" s="46"/>
    </row>
    <row r="93" spans="4:19">
      <c r="D93" s="38">
        <v>42662</v>
      </c>
      <c r="E93" s="6">
        <v>2144.290039</v>
      </c>
      <c r="F93" s="6">
        <f t="shared" si="20"/>
        <v>2.1895719655424944E-3</v>
      </c>
      <c r="G93" s="6">
        <f t="shared" si="21"/>
        <v>2.191970828747003E-3</v>
      </c>
      <c r="H93" s="6">
        <f t="shared" si="22"/>
        <v>1.002191970828747</v>
      </c>
      <c r="I93" s="59">
        <f t="shared" si="13"/>
        <v>2.151110427080956E-3</v>
      </c>
      <c r="J93" s="46">
        <f t="shared" si="15"/>
        <v>2.151110427080956E-3</v>
      </c>
      <c r="K93" s="6">
        <f t="shared" si="16"/>
        <v>4.627276069496413E-6</v>
      </c>
      <c r="L93" s="6">
        <f t="shared" si="17"/>
        <v>9.9537818020759165E-9</v>
      </c>
      <c r="M93" s="46">
        <f t="shared" si="18"/>
        <v>0</v>
      </c>
      <c r="N93" s="6">
        <f t="shared" si="19"/>
        <v>2190.1499020000001</v>
      </c>
      <c r="O93" s="6">
        <f t="shared" si="14"/>
        <v>-2.0939143461423275E-2</v>
      </c>
      <c r="Q93" s="46"/>
      <c r="R93">
        <v>6.1309226736027097E-3</v>
      </c>
      <c r="S93" s="46"/>
    </row>
    <row r="94" spans="4:19">
      <c r="D94" s="38">
        <v>42663</v>
      </c>
      <c r="E94" s="6">
        <v>2141.3400879999999</v>
      </c>
      <c r="F94" s="6">
        <f t="shared" si="20"/>
        <v>-1.3766710511558952E-3</v>
      </c>
      <c r="G94" s="6">
        <f t="shared" si="21"/>
        <v>-1.375723874264545E-3</v>
      </c>
      <c r="H94" s="6">
        <f t="shared" si="22"/>
        <v>0.99862427612573545</v>
      </c>
      <c r="I94" s="59">
        <f t="shared" si="13"/>
        <v>-1.4151325896174336E-3</v>
      </c>
      <c r="J94" s="46">
        <f t="shared" si="15"/>
        <v>0</v>
      </c>
      <c r="K94" s="6">
        <f t="shared" si="16"/>
        <v>0</v>
      </c>
      <c r="L94" s="6">
        <f t="shared" si="17"/>
        <v>0</v>
      </c>
      <c r="M94" s="46">
        <f t="shared" si="18"/>
        <v>1.4151325896174336E-3</v>
      </c>
      <c r="N94" s="6">
        <f t="shared" si="19"/>
        <v>2190.1499020000001</v>
      </c>
      <c r="O94" s="6">
        <f t="shared" si="14"/>
        <v>-2.2286060856121337E-2</v>
      </c>
      <c r="Q94" s="46"/>
      <c r="R94">
        <v>2.18581453976722E-3</v>
      </c>
      <c r="S94" s="46"/>
    </row>
    <row r="95" spans="4:19">
      <c r="D95" s="38">
        <v>42664</v>
      </c>
      <c r="E95" s="6">
        <v>2141.1599120000001</v>
      </c>
      <c r="F95" s="6">
        <f t="shared" si="20"/>
        <v>-8.4145242314662383E-5</v>
      </c>
      <c r="G95" s="6">
        <f t="shared" si="21"/>
        <v>-8.4141702203055502E-5</v>
      </c>
      <c r="H95" s="6">
        <f t="shared" si="22"/>
        <v>0.99991585829779694</v>
      </c>
      <c r="I95" s="59">
        <f t="shared" si="13"/>
        <v>-1.2260678077620084E-4</v>
      </c>
      <c r="J95" s="46">
        <f t="shared" si="15"/>
        <v>0</v>
      </c>
      <c r="K95" s="6">
        <f t="shared" si="16"/>
        <v>0</v>
      </c>
      <c r="L95" s="6">
        <f t="shared" si="17"/>
        <v>0</v>
      </c>
      <c r="M95" s="46">
        <f t="shared" si="18"/>
        <v>1.2260678077620084E-4</v>
      </c>
      <c r="N95" s="6">
        <f t="shared" si="19"/>
        <v>2190.1499020000001</v>
      </c>
      <c r="O95" s="6">
        <f t="shared" si="14"/>
        <v>-2.2368327371228507E-2</v>
      </c>
      <c r="Q95" s="46"/>
      <c r="R95">
        <v>-1.3743095666635299E-3</v>
      </c>
      <c r="S95" s="46"/>
    </row>
    <row r="96" spans="4:19">
      <c r="D96" s="38">
        <v>42667</v>
      </c>
      <c r="E96" s="6">
        <v>2151.330078</v>
      </c>
      <c r="F96" s="6">
        <f t="shared" si="20"/>
        <v>4.7385946404059154E-3</v>
      </c>
      <c r="G96" s="6">
        <f t="shared" si="21"/>
        <v>4.749839534638145E-3</v>
      </c>
      <c r="H96" s="6">
        <f t="shared" si="22"/>
        <v>1.0047498395346381</v>
      </c>
      <c r="I96" s="59">
        <f t="shared" si="13"/>
        <v>4.700133101944377E-3</v>
      </c>
      <c r="J96" s="46">
        <f t="shared" si="15"/>
        <v>4.700133101944377E-3</v>
      </c>
      <c r="K96" s="6">
        <f t="shared" si="16"/>
        <v>2.2091251175993273E-5</v>
      </c>
      <c r="L96" s="6">
        <f t="shared" si="17"/>
        <v>1.0383182091565362E-7</v>
      </c>
      <c r="M96" s="46">
        <f t="shared" si="18"/>
        <v>0</v>
      </c>
      <c r="N96" s="6">
        <f t="shared" si="19"/>
        <v>2190.1499020000001</v>
      </c>
      <c r="O96" s="6">
        <f t="shared" si="14"/>
        <v>-1.7724733802261975E-2</v>
      </c>
      <c r="Q96" s="46"/>
      <c r="R96" s="60">
        <v>-8.4000797779016102E-5</v>
      </c>
      <c r="S96" s="46"/>
    </row>
    <row r="97" spans="4:19">
      <c r="D97" s="38">
        <v>42668</v>
      </c>
      <c r="E97" s="6">
        <v>2143.1599120000001</v>
      </c>
      <c r="F97" s="6">
        <f t="shared" si="20"/>
        <v>-3.8049574576371451E-3</v>
      </c>
      <c r="G97" s="6">
        <f t="shared" si="21"/>
        <v>-3.7977277794559727E-3</v>
      </c>
      <c r="H97" s="6">
        <f t="shared" si="22"/>
        <v>0.99620227222054403</v>
      </c>
      <c r="I97" s="59">
        <f t="shared" si="13"/>
        <v>-3.8434189960986835E-3</v>
      </c>
      <c r="J97" s="46">
        <f t="shared" si="15"/>
        <v>0</v>
      </c>
      <c r="K97" s="6">
        <f t="shared" si="16"/>
        <v>0</v>
      </c>
      <c r="L97" s="6">
        <f t="shared" si="17"/>
        <v>0</v>
      </c>
      <c r="M97" s="46">
        <f t="shared" si="18"/>
        <v>3.8434189960986835E-3</v>
      </c>
      <c r="N97" s="6">
        <f t="shared" si="19"/>
        <v>2190.1499020000001</v>
      </c>
      <c r="O97" s="6">
        <f t="shared" si="14"/>
        <v>-2.145514786777368E-2</v>
      </c>
      <c r="Q97" s="46"/>
      <c r="R97">
        <v>4.7304791915186196E-3</v>
      </c>
      <c r="S97" s="46"/>
    </row>
    <row r="98" spans="4:19">
      <c r="D98" s="38">
        <v>42669</v>
      </c>
      <c r="E98" s="6">
        <v>2139.429932</v>
      </c>
      <c r="F98" s="6">
        <f t="shared" si="20"/>
        <v>-1.741927702175836E-3</v>
      </c>
      <c r="G98" s="6">
        <f t="shared" si="21"/>
        <v>-1.7404114266579285E-3</v>
      </c>
      <c r="H98" s="6">
        <f t="shared" si="22"/>
        <v>0.99825958857334207</v>
      </c>
      <c r="I98" s="59">
        <f t="shared" si="13"/>
        <v>-1.7803892406373745E-3</v>
      </c>
      <c r="J98" s="46">
        <f t="shared" si="15"/>
        <v>0</v>
      </c>
      <c r="K98" s="6">
        <f t="shared" si="16"/>
        <v>0</v>
      </c>
      <c r="L98" s="6">
        <f t="shared" si="17"/>
        <v>0</v>
      </c>
      <c r="M98" s="46">
        <f t="shared" si="18"/>
        <v>1.7803892406373745E-3</v>
      </c>
      <c r="N98" s="6">
        <f t="shared" si="19"/>
        <v>2190.1499020000001</v>
      </c>
      <c r="O98" s="6">
        <f t="shared" si="14"/>
        <v>-2.3158218509921929E-2</v>
      </c>
      <c r="Q98" s="46"/>
      <c r="R98">
        <v>-3.7984440199887799E-3</v>
      </c>
      <c r="S98" s="46"/>
    </row>
    <row r="99" spans="4:19">
      <c r="D99" s="38">
        <v>42670</v>
      </c>
      <c r="E99" s="6">
        <v>2133.040039</v>
      </c>
      <c r="F99" s="6">
        <f t="shared" si="20"/>
        <v>-2.991196103286747E-3</v>
      </c>
      <c r="G99" s="6">
        <f t="shared" si="21"/>
        <v>-2.9867269333876401E-3</v>
      </c>
      <c r="H99" s="6">
        <f t="shared" si="22"/>
        <v>0.99701327306661236</v>
      </c>
      <c r="I99" s="59">
        <f t="shared" si="13"/>
        <v>-3.0296576417482854E-3</v>
      </c>
      <c r="J99" s="46">
        <f t="shared" si="15"/>
        <v>0</v>
      </c>
      <c r="K99" s="6">
        <f t="shared" si="16"/>
        <v>0</v>
      </c>
      <c r="L99" s="6">
        <f t="shared" si="17"/>
        <v>0</v>
      </c>
      <c r="M99" s="46">
        <f t="shared" si="18"/>
        <v>3.0296576417482854E-3</v>
      </c>
      <c r="N99" s="6">
        <f t="shared" si="19"/>
        <v>2190.1499020000001</v>
      </c>
      <c r="O99" s="6">
        <f t="shared" si="14"/>
        <v>-2.6075778168356684E-2</v>
      </c>
      <c r="Q99" s="46"/>
      <c r="R99">
        <v>-1.73893755337713E-3</v>
      </c>
      <c r="S99" s="46"/>
    </row>
    <row r="100" spans="4:19">
      <c r="D100" s="38">
        <v>42671</v>
      </c>
      <c r="E100" s="6">
        <v>2126.4099120000001</v>
      </c>
      <c r="F100" s="6">
        <f t="shared" si="20"/>
        <v>-3.1131401617605554E-3</v>
      </c>
      <c r="G100" s="6">
        <f t="shared" si="21"/>
        <v>-3.1082993655890956E-3</v>
      </c>
      <c r="H100" s="6">
        <f t="shared" si="22"/>
        <v>0.9968917006344109</v>
      </c>
      <c r="I100" s="59">
        <f t="shared" si="13"/>
        <v>-3.1516017002220938E-3</v>
      </c>
      <c r="J100" s="46">
        <f t="shared" si="15"/>
        <v>0</v>
      </c>
      <c r="K100" s="6">
        <f t="shared" si="16"/>
        <v>0</v>
      </c>
      <c r="L100" s="6">
        <f t="shared" si="17"/>
        <v>0</v>
      </c>
      <c r="M100" s="46">
        <f t="shared" si="18"/>
        <v>3.1516017002220938E-3</v>
      </c>
      <c r="N100" s="6">
        <f t="shared" si="19"/>
        <v>2190.1499020000001</v>
      </c>
      <c r="O100" s="6">
        <f t="shared" si="14"/>
        <v>-2.9103026209207863E-2</v>
      </c>
      <c r="Q100" s="46"/>
      <c r="R100">
        <v>-2.9860493460242298E-3</v>
      </c>
      <c r="S100" s="46"/>
    </row>
    <row r="101" spans="4:19">
      <c r="D101" s="38">
        <v>42674</v>
      </c>
      <c r="E101" s="6">
        <v>2126.1499020000001</v>
      </c>
      <c r="F101" s="6">
        <f t="shared" si="20"/>
        <v>-1.2228399443930542E-4</v>
      </c>
      <c r="G101" s="6">
        <f t="shared" si="21"/>
        <v>-1.2227651805640782E-4</v>
      </c>
      <c r="H101" s="6">
        <f t="shared" si="22"/>
        <v>0.99987772348194359</v>
      </c>
      <c r="I101" s="59">
        <f t="shared" si="13"/>
        <v>-1.6074553290084387E-4</v>
      </c>
      <c r="J101" s="46">
        <f t="shared" si="15"/>
        <v>0</v>
      </c>
      <c r="K101" s="6">
        <f t="shared" si="16"/>
        <v>0</v>
      </c>
      <c r="L101" s="6">
        <f t="shared" si="17"/>
        <v>0</v>
      </c>
      <c r="M101" s="46">
        <f t="shared" si="18"/>
        <v>1.6074553290084387E-4</v>
      </c>
      <c r="N101" s="6">
        <f t="shared" si="19"/>
        <v>2190.1499020000001</v>
      </c>
      <c r="O101" s="6">
        <f t="shared" si="14"/>
        <v>-2.922174411055449E-2</v>
      </c>
      <c r="Q101" s="46"/>
      <c r="R101">
        <v>-3.1077672372007499E-3</v>
      </c>
      <c r="S101" s="46"/>
    </row>
    <row r="102" spans="4:19">
      <c r="D102" s="38">
        <v>42675</v>
      </c>
      <c r="E102" s="6">
        <v>2111.719971</v>
      </c>
      <c r="F102" s="6">
        <f t="shared" si="20"/>
        <v>-6.810018806473475E-3</v>
      </c>
      <c r="G102" s="6">
        <f t="shared" si="21"/>
        <v>-6.7868831762174509E-3</v>
      </c>
      <c r="H102" s="6">
        <f t="shared" si="22"/>
        <v>0.99321311682378255</v>
      </c>
      <c r="I102" s="59">
        <f t="shared" si="13"/>
        <v>-6.8484803449350134E-3</v>
      </c>
      <c r="J102" s="46">
        <f t="shared" si="15"/>
        <v>0</v>
      </c>
      <c r="K102" s="6">
        <f t="shared" si="16"/>
        <v>0</v>
      </c>
      <c r="L102" s="6">
        <f t="shared" si="17"/>
        <v>0</v>
      </c>
      <c r="M102" s="46">
        <f t="shared" si="18"/>
        <v>6.8484803449350134E-3</v>
      </c>
      <c r="N102" s="6">
        <f t="shared" si="19"/>
        <v>2190.1499020000001</v>
      </c>
      <c r="O102" s="6">
        <f t="shared" si="14"/>
        <v>-3.5810302723288265E-2</v>
      </c>
      <c r="Q102" s="46"/>
      <c r="R102">
        <v>-1.2207260520737299E-4</v>
      </c>
      <c r="S102" s="46"/>
    </row>
    <row r="103" spans="4:19">
      <c r="D103" s="38">
        <v>42676</v>
      </c>
      <c r="E103" s="6">
        <v>2097.9399410000001</v>
      </c>
      <c r="F103" s="6">
        <f t="shared" si="20"/>
        <v>-6.5468847876808331E-3</v>
      </c>
      <c r="G103" s="6">
        <f t="shared" si="21"/>
        <v>-6.5255006294582252E-3</v>
      </c>
      <c r="H103" s="6">
        <f t="shared" si="22"/>
        <v>0.99347449937054177</v>
      </c>
      <c r="I103" s="59">
        <f t="shared" si="13"/>
        <v>-6.5853463261423715E-3</v>
      </c>
      <c r="J103" s="46">
        <f t="shared" si="15"/>
        <v>0</v>
      </c>
      <c r="K103" s="6">
        <f t="shared" si="16"/>
        <v>0</v>
      </c>
      <c r="L103" s="6">
        <f t="shared" si="17"/>
        <v>0</v>
      </c>
      <c r="M103" s="46">
        <f t="shared" si="18"/>
        <v>6.5853463261423715E-3</v>
      </c>
      <c r="N103" s="6">
        <f t="shared" si="19"/>
        <v>2190.1499020000001</v>
      </c>
      <c r="O103" s="6">
        <f t="shared" si="14"/>
        <v>-4.2102123199784527E-2</v>
      </c>
      <c r="Q103" s="46"/>
      <c r="R103">
        <v>-6.7982056729228996E-3</v>
      </c>
      <c r="S103" s="46"/>
    </row>
    <row r="104" spans="4:19">
      <c r="D104" s="38">
        <v>42677</v>
      </c>
      <c r="E104" s="6">
        <v>2088.6599120000001</v>
      </c>
      <c r="F104" s="6">
        <f t="shared" si="20"/>
        <v>-4.4332128813332093E-3</v>
      </c>
      <c r="G104" s="6">
        <f t="shared" si="21"/>
        <v>-4.4234006982948326E-3</v>
      </c>
      <c r="H104" s="6">
        <f t="shared" si="22"/>
        <v>0.99557659930170517</v>
      </c>
      <c r="I104" s="59">
        <f t="shared" si="13"/>
        <v>-4.4716744197947477E-3</v>
      </c>
      <c r="J104" s="46">
        <f t="shared" si="15"/>
        <v>0</v>
      </c>
      <c r="K104" s="6">
        <f t="shared" si="16"/>
        <v>0</v>
      </c>
      <c r="L104" s="6">
        <f t="shared" si="17"/>
        <v>0</v>
      </c>
      <c r="M104" s="46">
        <f t="shared" si="18"/>
        <v>4.4716744197947477E-3</v>
      </c>
      <c r="N104" s="6">
        <f t="shared" si="19"/>
        <v>2190.1499020000001</v>
      </c>
      <c r="O104" s="6">
        <f t="shared" si="14"/>
        <v>-4.6339289336917736E-2</v>
      </c>
      <c r="Q104" s="46"/>
      <c r="R104">
        <v>-6.5354521404177596E-3</v>
      </c>
      <c r="S104" s="46"/>
    </row>
    <row r="105" spans="4:19">
      <c r="D105" s="38">
        <v>42678</v>
      </c>
      <c r="E105" s="6">
        <v>2085.179932</v>
      </c>
      <c r="F105" s="6">
        <f t="shared" si="20"/>
        <v>-1.667520046979567E-3</v>
      </c>
      <c r="G105" s="6">
        <f t="shared" si="21"/>
        <v>-1.6661305078947697E-3</v>
      </c>
      <c r="H105" s="6">
        <f t="shared" si="22"/>
        <v>0.99833386949210523</v>
      </c>
      <c r="I105" s="59">
        <f t="shared" si="13"/>
        <v>-1.7059815854411054E-3</v>
      </c>
      <c r="J105" s="46">
        <f t="shared" si="15"/>
        <v>0</v>
      </c>
      <c r="K105" s="6">
        <f t="shared" si="16"/>
        <v>0</v>
      </c>
      <c r="L105" s="6">
        <f t="shared" si="17"/>
        <v>0</v>
      </c>
      <c r="M105" s="46">
        <f t="shared" si="18"/>
        <v>1.7059815854411054E-3</v>
      </c>
      <c r="N105" s="6">
        <f t="shared" si="19"/>
        <v>2190.1499020000001</v>
      </c>
      <c r="O105" s="6">
        <f t="shared" si="14"/>
        <v>-4.7928212541134135E-2</v>
      </c>
      <c r="Q105" s="46"/>
      <c r="R105">
        <v>-4.4254287456482796E-3</v>
      </c>
      <c r="S105" s="46"/>
    </row>
    <row r="106" spans="4:19">
      <c r="D106" s="38">
        <v>42681</v>
      </c>
      <c r="E106" s="6">
        <v>2131.5200199999999</v>
      </c>
      <c r="F106" s="6">
        <f t="shared" si="20"/>
        <v>2.198019977703114E-2</v>
      </c>
      <c r="G106" s="6">
        <f t="shared" si="21"/>
        <v>2.2223544015960606E-2</v>
      </c>
      <c r="H106" s="6">
        <f t="shared" si="22"/>
        <v>1.0222235440159606</v>
      </c>
      <c r="I106" s="59">
        <f t="shared" si="13"/>
        <v>2.19417382385696E-2</v>
      </c>
      <c r="J106" s="46">
        <f t="shared" si="15"/>
        <v>2.19417382385696E-2</v>
      </c>
      <c r="K106" s="6">
        <f t="shared" si="16"/>
        <v>4.8143987692990739E-4</v>
      </c>
      <c r="L106" s="6">
        <f t="shared" si="17"/>
        <v>1.0563627757205192E-5</v>
      </c>
      <c r="M106" s="46">
        <f t="shared" si="18"/>
        <v>0</v>
      </c>
      <c r="N106" s="6">
        <f t="shared" si="19"/>
        <v>2190.1499020000001</v>
      </c>
      <c r="O106" s="6">
        <f t="shared" si="14"/>
        <v>-2.6769803266187657E-2</v>
      </c>
      <c r="Q106" s="46"/>
      <c r="R106">
        <v>-1.6645831751149801E-3</v>
      </c>
      <c r="S106" s="46"/>
    </row>
    <row r="107" spans="4:19">
      <c r="D107" s="38">
        <v>42682</v>
      </c>
      <c r="E107" s="6">
        <v>2139.5600589999999</v>
      </c>
      <c r="F107" s="6">
        <f t="shared" si="20"/>
        <v>3.7648783671193967E-3</v>
      </c>
      <c r="G107" s="6">
        <f t="shared" si="21"/>
        <v>3.7719744241482278E-3</v>
      </c>
      <c r="H107" s="6">
        <f t="shared" si="22"/>
        <v>1.0037719744241482</v>
      </c>
      <c r="I107" s="59">
        <f t="shared" si="13"/>
        <v>3.7264168286578582E-3</v>
      </c>
      <c r="J107" s="46">
        <f t="shared" si="15"/>
        <v>3.7264168286578582E-3</v>
      </c>
      <c r="K107" s="6">
        <f t="shared" si="16"/>
        <v>1.3886182380904489E-5</v>
      </c>
      <c r="L107" s="6">
        <f t="shared" si="17"/>
        <v>5.1745703710014734E-8</v>
      </c>
      <c r="M107" s="46">
        <f t="shared" si="18"/>
        <v>0</v>
      </c>
      <c r="N107" s="6">
        <f t="shared" si="19"/>
        <v>2190.1499020000001</v>
      </c>
      <c r="O107" s="6">
        <f t="shared" si="14"/>
        <v>-2.309880385529894E-2</v>
      </c>
      <c r="Q107" s="46"/>
      <c r="R107">
        <v>2.1941877517830801E-2</v>
      </c>
      <c r="S107" s="46"/>
    </row>
    <row r="108" spans="4:19">
      <c r="D108" s="38">
        <v>42683</v>
      </c>
      <c r="E108" s="6">
        <v>2163.26001</v>
      </c>
      <c r="F108" s="6">
        <f t="shared" si="20"/>
        <v>1.1016119798123997E-2</v>
      </c>
      <c r="G108" s="6">
        <f t="shared" si="21"/>
        <v>1.1077020670818172E-2</v>
      </c>
      <c r="H108" s="6">
        <f t="shared" si="22"/>
        <v>1.0110770206708182</v>
      </c>
      <c r="I108" s="59">
        <f t="shared" si="13"/>
        <v>1.0977658259662458E-2</v>
      </c>
      <c r="J108" s="46">
        <f t="shared" si="15"/>
        <v>1.0977658259662458E-2</v>
      </c>
      <c r="K108" s="6">
        <f t="shared" si="16"/>
        <v>1.2050898086593538E-4</v>
      </c>
      <c r="L108" s="6">
        <f t="shared" si="17"/>
        <v>1.3229064091664406E-6</v>
      </c>
      <c r="M108" s="46">
        <f t="shared" si="18"/>
        <v>0</v>
      </c>
      <c r="N108" s="6">
        <f t="shared" si="19"/>
        <v>2190.1499020000001</v>
      </c>
      <c r="O108" s="6">
        <f t="shared" si="14"/>
        <v>-1.227764911225704E-2</v>
      </c>
      <c r="Q108" s="46"/>
      <c r="R108">
        <v>3.75839827486831E-3</v>
      </c>
      <c r="S108" s="46"/>
    </row>
    <row r="109" spans="4:19">
      <c r="D109" s="38">
        <v>42684</v>
      </c>
      <c r="E109" s="6">
        <v>2167.4799800000001</v>
      </c>
      <c r="F109" s="6">
        <f t="shared" si="20"/>
        <v>1.948845391487013E-3</v>
      </c>
      <c r="G109" s="6">
        <f t="shared" si="21"/>
        <v>1.9507456248868404E-3</v>
      </c>
      <c r="H109" s="6">
        <f t="shared" si="22"/>
        <v>1.0019507456248868</v>
      </c>
      <c r="I109" s="59">
        <f t="shared" si="13"/>
        <v>1.9103838530254746E-3</v>
      </c>
      <c r="J109" s="46">
        <f t="shared" si="15"/>
        <v>1.9103838530254746E-3</v>
      </c>
      <c r="K109" s="6">
        <f t="shared" si="16"/>
        <v>3.6495664659004578E-6</v>
      </c>
      <c r="L109" s="6">
        <f t="shared" si="17"/>
        <v>6.9720728469994805E-9</v>
      </c>
      <c r="M109" s="46">
        <f t="shared" si="18"/>
        <v>0</v>
      </c>
      <c r="N109" s="6">
        <f t="shared" si="19"/>
        <v>2190.1499020000001</v>
      </c>
      <c r="O109" s="6">
        <f t="shared" si="14"/>
        <v>-1.0350854057659859E-2</v>
      </c>
      <c r="Q109" s="46"/>
      <c r="R109">
        <v>1.09972981924879E-2</v>
      </c>
      <c r="S109" s="46"/>
    </row>
    <row r="110" spans="4:19">
      <c r="D110" s="38">
        <v>42685</v>
      </c>
      <c r="E110" s="6">
        <v>2164.4499510000001</v>
      </c>
      <c r="F110" s="6">
        <f t="shared" si="20"/>
        <v>-1.3989282109407189E-3</v>
      </c>
      <c r="G110" s="6">
        <f t="shared" si="21"/>
        <v>-1.3979501669952876E-3</v>
      </c>
      <c r="H110" s="6">
        <f t="shared" si="22"/>
        <v>0.99860204983300471</v>
      </c>
      <c r="I110" s="59">
        <f t="shared" si="13"/>
        <v>-1.4373897494022573E-3</v>
      </c>
      <c r="J110" s="46">
        <f t="shared" si="15"/>
        <v>0</v>
      </c>
      <c r="K110" s="6">
        <f t="shared" si="16"/>
        <v>0</v>
      </c>
      <c r="L110" s="6">
        <f t="shared" si="17"/>
        <v>0</v>
      </c>
      <c r="M110" s="46">
        <f t="shared" si="18"/>
        <v>1.4373897494022573E-3</v>
      </c>
      <c r="N110" s="6">
        <f t="shared" si="19"/>
        <v>2190.1499020000001</v>
      </c>
      <c r="O110" s="6">
        <f t="shared" si="14"/>
        <v>-1.1734334246496728E-2</v>
      </c>
      <c r="Q110" s="46"/>
      <c r="R110">
        <v>1.9455371837152999E-3</v>
      </c>
      <c r="S110" s="46"/>
    </row>
    <row r="111" spans="4:19">
      <c r="D111" s="38">
        <v>42688</v>
      </c>
      <c r="E111" s="6">
        <v>2164.1999510000001</v>
      </c>
      <c r="F111" s="6">
        <f t="shared" si="20"/>
        <v>-1.1550945719234191E-4</v>
      </c>
      <c r="G111" s="6">
        <f t="shared" si="21"/>
        <v>-1.1550278623184695E-4</v>
      </c>
      <c r="H111" s="6">
        <f t="shared" si="22"/>
        <v>0.99988449721376815</v>
      </c>
      <c r="I111" s="59">
        <f t="shared" si="13"/>
        <v>-1.5397099565388038E-4</v>
      </c>
      <c r="J111" s="46">
        <f t="shared" si="15"/>
        <v>0</v>
      </c>
      <c r="K111" s="6">
        <f t="shared" si="16"/>
        <v>0</v>
      </c>
      <c r="L111" s="6">
        <f t="shared" si="17"/>
        <v>0</v>
      </c>
      <c r="M111" s="46">
        <f t="shared" si="18"/>
        <v>1.5397099565388038E-4</v>
      </c>
      <c r="N111" s="6">
        <f t="shared" si="19"/>
        <v>2190.1499020000001</v>
      </c>
      <c r="O111" s="6">
        <f t="shared" si="14"/>
        <v>-1.1848481684428583E-2</v>
      </c>
      <c r="Q111" s="46"/>
      <c r="R111">
        <v>-1.39655415156821E-3</v>
      </c>
      <c r="S111" s="46"/>
    </row>
    <row r="112" spans="4:19">
      <c r="D112" s="38">
        <v>42689</v>
      </c>
      <c r="E112" s="6">
        <v>2180.389893</v>
      </c>
      <c r="F112" s="6">
        <f t="shared" si="20"/>
        <v>7.4529552949928806E-3</v>
      </c>
      <c r="G112" s="6">
        <f t="shared" si="21"/>
        <v>7.4807976927082631E-3</v>
      </c>
      <c r="H112" s="6">
        <f t="shared" si="22"/>
        <v>1.0074807976927083</v>
      </c>
      <c r="I112" s="59">
        <f t="shared" si="13"/>
        <v>7.4144937565313422E-3</v>
      </c>
      <c r="J112" s="46">
        <f t="shared" si="15"/>
        <v>7.4144937565313422E-3</v>
      </c>
      <c r="K112" s="6">
        <f t="shared" si="16"/>
        <v>5.4974717665642252E-5</v>
      </c>
      <c r="L112" s="6">
        <f t="shared" si="17"/>
        <v>4.0760970089897778E-7</v>
      </c>
      <c r="M112" s="46">
        <f t="shared" si="18"/>
        <v>0</v>
      </c>
      <c r="N112" s="6">
        <f t="shared" si="19"/>
        <v>2190.1499020000001</v>
      </c>
      <c r="O112" s="6">
        <f t="shared" si="14"/>
        <v>-4.4563200861673629E-3</v>
      </c>
      <c r="Q112" s="46"/>
      <c r="R112">
        <v>-1.15313282963829E-4</v>
      </c>
      <c r="S112" s="46"/>
    </row>
    <row r="113" spans="4:19">
      <c r="D113" s="38">
        <v>42690</v>
      </c>
      <c r="E113" s="6">
        <v>2176.9399410000001</v>
      </c>
      <c r="F113" s="6">
        <f t="shared" si="20"/>
        <v>-1.5835169024771387E-3</v>
      </c>
      <c r="G113" s="6">
        <f t="shared" si="21"/>
        <v>-1.5822638011099288E-3</v>
      </c>
      <c r="H113" s="6">
        <f t="shared" si="22"/>
        <v>0.99841773619889007</v>
      </c>
      <c r="I113" s="59">
        <f t="shared" si="13"/>
        <v>-1.6219784409386771E-3</v>
      </c>
      <c r="J113" s="46">
        <f t="shared" si="15"/>
        <v>0</v>
      </c>
      <c r="K113" s="6">
        <f t="shared" si="16"/>
        <v>0</v>
      </c>
      <c r="L113" s="6">
        <f t="shared" si="17"/>
        <v>0</v>
      </c>
      <c r="M113" s="46">
        <f t="shared" si="18"/>
        <v>1.6219784409386771E-3</v>
      </c>
      <c r="N113" s="6">
        <f t="shared" si="19"/>
        <v>2190.1499020000001</v>
      </c>
      <c r="O113" s="6">
        <f t="shared" si="14"/>
        <v>-6.0315328133188307E-3</v>
      </c>
      <c r="Q113" s="46"/>
      <c r="R113">
        <v>7.4403438943920598E-3</v>
      </c>
      <c r="S113" s="46"/>
    </row>
    <row r="114" spans="4:19">
      <c r="D114" s="38">
        <v>42691</v>
      </c>
      <c r="E114" s="6">
        <v>2187.1201169999999</v>
      </c>
      <c r="F114" s="6">
        <f t="shared" si="20"/>
        <v>4.6654694620837109E-3</v>
      </c>
      <c r="G114" s="6">
        <f t="shared" si="21"/>
        <v>4.6763697097327306E-3</v>
      </c>
      <c r="H114" s="6">
        <f t="shared" si="22"/>
        <v>1.0046763697097327</v>
      </c>
      <c r="I114" s="59">
        <f t="shared" si="13"/>
        <v>4.6270079236221725E-3</v>
      </c>
      <c r="J114" s="46">
        <f t="shared" si="15"/>
        <v>4.6270079236221725E-3</v>
      </c>
      <c r="K114" s="6">
        <f t="shared" si="16"/>
        <v>2.1409202325262367E-5</v>
      </c>
      <c r="L114" s="6">
        <f t="shared" si="17"/>
        <v>9.9060548797419214E-8</v>
      </c>
      <c r="M114" s="46">
        <f t="shared" si="18"/>
        <v>0</v>
      </c>
      <c r="N114" s="6">
        <f t="shared" si="19"/>
        <v>2190.1499020000001</v>
      </c>
      <c r="O114" s="6">
        <f t="shared" si="14"/>
        <v>-1.3833687809375224E-3</v>
      </c>
      <c r="Q114" s="46"/>
      <c r="R114">
        <v>-1.5808452241052699E-3</v>
      </c>
      <c r="S114" s="46"/>
    </row>
    <row r="115" spans="4:19">
      <c r="D115" s="38">
        <v>42692</v>
      </c>
      <c r="E115" s="6">
        <v>2181.8999020000001</v>
      </c>
      <c r="F115" s="6">
        <f t="shared" si="20"/>
        <v>-2.3896514373653198E-3</v>
      </c>
      <c r="G115" s="6">
        <f t="shared" si="21"/>
        <v>-2.3867984933356734E-3</v>
      </c>
      <c r="H115" s="6">
        <f t="shared" si="22"/>
        <v>0.99761320150666433</v>
      </c>
      <c r="I115" s="59">
        <f t="shared" si="13"/>
        <v>-2.4281129758268582E-3</v>
      </c>
      <c r="J115" s="46">
        <f t="shared" si="15"/>
        <v>0</v>
      </c>
      <c r="K115" s="6">
        <f t="shared" si="16"/>
        <v>0</v>
      </c>
      <c r="L115" s="6">
        <f t="shared" si="17"/>
        <v>0</v>
      </c>
      <c r="M115" s="46">
        <f t="shared" si="18"/>
        <v>2.4281129758268582E-3</v>
      </c>
      <c r="N115" s="6">
        <f t="shared" si="19"/>
        <v>2190.1499020000001</v>
      </c>
      <c r="O115" s="6">
        <f t="shared" si="14"/>
        <v>-3.766865451751165E-3</v>
      </c>
      <c r="Q115" s="46"/>
      <c r="R115">
        <v>4.6576100681035197E-3</v>
      </c>
      <c r="S115" s="46"/>
    </row>
    <row r="116" spans="4:19">
      <c r="D116" s="38">
        <v>42695</v>
      </c>
      <c r="E116" s="6">
        <v>2198.179932</v>
      </c>
      <c r="F116" s="6">
        <f t="shared" si="20"/>
        <v>7.4337023919075753E-3</v>
      </c>
      <c r="G116" s="6">
        <f t="shared" si="21"/>
        <v>7.4614009492723898E-3</v>
      </c>
      <c r="H116" s="6">
        <f t="shared" si="22"/>
        <v>1.0074614009492724</v>
      </c>
      <c r="I116" s="59">
        <f t="shared" si="13"/>
        <v>7.3952408534460369E-3</v>
      </c>
      <c r="J116" s="46">
        <f t="shared" si="15"/>
        <v>7.3952408534460369E-3</v>
      </c>
      <c r="K116" s="6">
        <f t="shared" si="16"/>
        <v>5.4689587280477271E-5</v>
      </c>
      <c r="L116" s="6">
        <f t="shared" si="17"/>
        <v>4.0444267011468825E-7</v>
      </c>
      <c r="M116" s="46">
        <f t="shared" si="18"/>
        <v>0</v>
      </c>
      <c r="N116" s="6">
        <f t="shared" si="19"/>
        <v>2198.179932</v>
      </c>
      <c r="O116" s="6">
        <f t="shared" si="14"/>
        <v>0</v>
      </c>
      <c r="Q116" s="46"/>
      <c r="R116">
        <v>-2.38563043228277E-3</v>
      </c>
      <c r="S116" s="46"/>
    </row>
    <row r="117" spans="4:19">
      <c r="D117" s="38">
        <v>42696</v>
      </c>
      <c r="E117" s="6">
        <v>2202.9399410000001</v>
      </c>
      <c r="F117" s="6">
        <f t="shared" si="20"/>
        <v>2.1630907556930735E-3</v>
      </c>
      <c r="G117" s="6">
        <f t="shared" si="21"/>
        <v>2.1654319242507825E-3</v>
      </c>
      <c r="H117" s="6">
        <f t="shared" si="22"/>
        <v>1.0021654319242508</v>
      </c>
      <c r="I117" s="59">
        <f t="shared" si="13"/>
        <v>2.1246292172315351E-3</v>
      </c>
      <c r="J117" s="46">
        <f t="shared" si="15"/>
        <v>2.1246292172315351E-3</v>
      </c>
      <c r="K117" s="6">
        <f t="shared" si="16"/>
        <v>4.514049310713886E-6</v>
      </c>
      <c r="L117" s="6">
        <f t="shared" si="17"/>
        <v>9.5906810535665941E-9</v>
      </c>
      <c r="M117" s="46">
        <f t="shared" si="18"/>
        <v>0</v>
      </c>
      <c r="N117" s="6">
        <f t="shared" si="19"/>
        <v>2202.9399410000001</v>
      </c>
      <c r="O117" s="6">
        <f t="shared" si="14"/>
        <v>0</v>
      </c>
      <c r="Q117" s="46"/>
      <c r="R117">
        <v>7.4212253203622403E-3</v>
      </c>
      <c r="S117" s="46"/>
    </row>
    <row r="118" spans="4:19">
      <c r="D118" s="38">
        <v>42697</v>
      </c>
      <c r="E118" s="6">
        <v>2204.719971</v>
      </c>
      <c r="F118" s="6">
        <f t="shared" si="20"/>
        <v>8.0769847597577586E-4</v>
      </c>
      <c r="G118" s="6">
        <f t="shared" si="21"/>
        <v>8.0802475222818693E-4</v>
      </c>
      <c r="H118" s="6">
        <f t="shared" si="22"/>
        <v>1.0008080247522282</v>
      </c>
      <c r="I118" s="59">
        <f t="shared" si="13"/>
        <v>7.6923693751423743E-4</v>
      </c>
      <c r="J118" s="46">
        <f t="shared" si="15"/>
        <v>7.6923693751423743E-4</v>
      </c>
      <c r="K118" s="6">
        <f t="shared" si="16"/>
        <v>5.917254660362828E-7</v>
      </c>
      <c r="L118" s="6">
        <f t="shared" si="17"/>
        <v>4.5517708534293509E-10</v>
      </c>
      <c r="M118" s="46">
        <f t="shared" si="18"/>
        <v>0</v>
      </c>
      <c r="N118" s="6">
        <f t="shared" si="19"/>
        <v>2204.719971</v>
      </c>
      <c r="O118" s="6">
        <f t="shared" si="14"/>
        <v>0</v>
      </c>
      <c r="Q118" s="46"/>
      <c r="R118">
        <v>2.1594774816759898E-3</v>
      </c>
      <c r="S118" s="46"/>
    </row>
    <row r="119" spans="4:19">
      <c r="D119" s="38">
        <v>42699</v>
      </c>
      <c r="E119" s="6">
        <v>2213.3500979999999</v>
      </c>
      <c r="F119" s="6">
        <f t="shared" si="20"/>
        <v>3.9067456340769443E-3</v>
      </c>
      <c r="G119" s="6">
        <f t="shared" si="21"/>
        <v>3.9143869124047548E-3</v>
      </c>
      <c r="H119" s="6">
        <f t="shared" si="22"/>
        <v>1.0039143869124048</v>
      </c>
      <c r="I119" s="59">
        <f t="shared" si="13"/>
        <v>3.8682840956154058E-3</v>
      </c>
      <c r="J119" s="46">
        <f t="shared" si="15"/>
        <v>3.8682840956154058E-3</v>
      </c>
      <c r="K119" s="6">
        <f t="shared" si="16"/>
        <v>1.4963621844391098E-5</v>
      </c>
      <c r="L119" s="6">
        <f t="shared" si="17"/>
        <v>5.7883540393461352E-8</v>
      </c>
      <c r="M119" s="46">
        <f t="shared" si="18"/>
        <v>0</v>
      </c>
      <c r="N119" s="6">
        <f t="shared" si="19"/>
        <v>2213.3500979999999</v>
      </c>
      <c r="O119" s="6">
        <f t="shared" si="14"/>
        <v>0</v>
      </c>
      <c r="Q119" s="46"/>
      <c r="R119">
        <v>8.0635127829704499E-4</v>
      </c>
      <c r="S119" s="46"/>
    </row>
    <row r="120" spans="4:19">
      <c r="D120" s="38">
        <v>42702</v>
      </c>
      <c r="E120" s="6">
        <v>2201.719971</v>
      </c>
      <c r="F120" s="6">
        <f t="shared" si="20"/>
        <v>-5.2683892752049318E-3</v>
      </c>
      <c r="G120" s="6">
        <f t="shared" si="21"/>
        <v>-5.2545356518649555E-3</v>
      </c>
      <c r="H120" s="6">
        <f t="shared" si="22"/>
        <v>0.99474546434813504</v>
      </c>
      <c r="I120" s="59">
        <f t="shared" si="13"/>
        <v>-5.3068508136664702E-3</v>
      </c>
      <c r="J120" s="46">
        <f t="shared" si="15"/>
        <v>0</v>
      </c>
      <c r="K120" s="6">
        <f t="shared" si="16"/>
        <v>0</v>
      </c>
      <c r="L120" s="6">
        <f t="shared" si="17"/>
        <v>0</v>
      </c>
      <c r="M120" s="46">
        <f t="shared" si="18"/>
        <v>5.3068508136664702E-3</v>
      </c>
      <c r="N120" s="6">
        <f t="shared" si="19"/>
        <v>2213.3500979999999</v>
      </c>
      <c r="O120" s="6">
        <f t="shared" si="14"/>
        <v>-5.254535651865005E-3</v>
      </c>
      <c r="Q120" s="46"/>
      <c r="R120">
        <v>0</v>
      </c>
      <c r="S120" s="46"/>
    </row>
    <row r="121" spans="4:19">
      <c r="D121" s="38">
        <v>42703</v>
      </c>
      <c r="E121" s="6">
        <v>2204.6599120000001</v>
      </c>
      <c r="F121" s="6">
        <f t="shared" si="20"/>
        <v>1.3344021688134898E-3</v>
      </c>
      <c r="G121" s="6">
        <f t="shared" si="21"/>
        <v>1.3352928795322683E-3</v>
      </c>
      <c r="H121" s="6">
        <f t="shared" si="22"/>
        <v>1.0013352928795323</v>
      </c>
      <c r="I121" s="59">
        <f t="shared" si="13"/>
        <v>1.2959406303519514E-3</v>
      </c>
      <c r="J121" s="46">
        <f t="shared" si="15"/>
        <v>1.2959406303519514E-3</v>
      </c>
      <c r="K121" s="6">
        <f t="shared" si="16"/>
        <v>1.6794621173970131E-6</v>
      </c>
      <c r="L121" s="6">
        <f t="shared" si="17"/>
        <v>2.1764831950717081E-9</v>
      </c>
      <c r="M121" s="46">
        <f t="shared" si="18"/>
        <v>0</v>
      </c>
      <c r="N121" s="6">
        <f t="shared" si="19"/>
        <v>2213.3500979999999</v>
      </c>
      <c r="O121" s="6">
        <f t="shared" si="14"/>
        <v>-3.9262591163740116E-3</v>
      </c>
      <c r="Q121" s="46"/>
      <c r="R121">
        <v>3.9002447048523199E-3</v>
      </c>
      <c r="S121" s="46"/>
    </row>
    <row r="122" spans="4:19">
      <c r="D122" s="38">
        <v>42704</v>
      </c>
      <c r="E122" s="6">
        <v>2198.8100589999999</v>
      </c>
      <c r="F122" s="6">
        <f t="shared" si="20"/>
        <v>-2.6569303207866061E-3</v>
      </c>
      <c r="G122" s="6">
        <f t="shared" si="21"/>
        <v>-2.6534038053485087E-3</v>
      </c>
      <c r="H122" s="6">
        <f t="shared" si="22"/>
        <v>0.99734659619465149</v>
      </c>
      <c r="I122" s="59">
        <f t="shared" si="13"/>
        <v>-2.6953918592481445E-3</v>
      </c>
      <c r="J122" s="46">
        <f t="shared" si="15"/>
        <v>0</v>
      </c>
      <c r="K122" s="6">
        <f t="shared" si="16"/>
        <v>0</v>
      </c>
      <c r="L122" s="6">
        <f t="shared" si="17"/>
        <v>0</v>
      </c>
      <c r="M122" s="46">
        <f t="shared" si="18"/>
        <v>2.6953918592481445E-3</v>
      </c>
      <c r="N122" s="6">
        <f t="shared" si="19"/>
        <v>2213.3500979999999</v>
      </c>
      <c r="O122" s="6">
        <f t="shared" si="14"/>
        <v>-6.5692449708423754E-3</v>
      </c>
      <c r="Q122" s="46"/>
      <c r="R122">
        <v>-5.2596165693205897E-3</v>
      </c>
      <c r="S122" s="46"/>
    </row>
    <row r="123" spans="4:19">
      <c r="D123" s="38">
        <v>42705</v>
      </c>
      <c r="E123" s="6">
        <v>2191.080078</v>
      </c>
      <c r="F123" s="6">
        <f t="shared" si="20"/>
        <v>-3.5217232085723734E-3</v>
      </c>
      <c r="G123" s="6">
        <f t="shared" si="21"/>
        <v>-3.5155292147042161E-3</v>
      </c>
      <c r="H123" s="6">
        <f t="shared" si="22"/>
        <v>0.99648447078529578</v>
      </c>
      <c r="I123" s="59">
        <f t="shared" si="13"/>
        <v>-3.5601847470339118E-3</v>
      </c>
      <c r="J123" s="46">
        <f t="shared" si="15"/>
        <v>0</v>
      </c>
      <c r="K123" s="6">
        <f t="shared" si="16"/>
        <v>0</v>
      </c>
      <c r="L123" s="6">
        <f t="shared" si="17"/>
        <v>0</v>
      </c>
      <c r="M123" s="46">
        <f t="shared" si="18"/>
        <v>3.5601847470339118E-3</v>
      </c>
      <c r="N123" s="6">
        <f t="shared" si="19"/>
        <v>2213.3500979999999</v>
      </c>
      <c r="O123" s="6">
        <f t="shared" si="14"/>
        <v>-1.0061679812933025E-2</v>
      </c>
      <c r="Q123" s="46"/>
      <c r="R123">
        <v>1.3321758117674301E-3</v>
      </c>
      <c r="S123" s="46"/>
    </row>
    <row r="124" spans="4:19">
      <c r="D124" s="38">
        <v>42706</v>
      </c>
      <c r="E124" s="6">
        <v>2191.9499510000001</v>
      </c>
      <c r="F124" s="6">
        <f t="shared" si="20"/>
        <v>3.9692769872242176E-4</v>
      </c>
      <c r="G124" s="6">
        <f t="shared" si="21"/>
        <v>3.9700648494522817E-4</v>
      </c>
      <c r="H124" s="6">
        <f t="shared" si="22"/>
        <v>1.0003970064849452</v>
      </c>
      <c r="I124" s="59">
        <f t="shared" si="13"/>
        <v>3.5846616026088328E-4</v>
      </c>
      <c r="J124" s="46">
        <f t="shared" si="15"/>
        <v>3.5846616026088328E-4</v>
      </c>
      <c r="K124" s="6">
        <f t="shared" si="16"/>
        <v>1.2849798805218125E-7</v>
      </c>
      <c r="L124" s="6">
        <f t="shared" si="17"/>
        <v>4.606218037831427E-11</v>
      </c>
      <c r="M124" s="46">
        <f t="shared" si="18"/>
        <v>0</v>
      </c>
      <c r="N124" s="6">
        <f t="shared" si="19"/>
        <v>2213.3500979999999</v>
      </c>
      <c r="O124" s="6">
        <f t="shared" si="14"/>
        <v>-9.6686678801230636E-3</v>
      </c>
      <c r="Q124" s="46"/>
      <c r="R124">
        <v>-2.6524944893001E-3</v>
      </c>
      <c r="S124" s="46"/>
    </row>
    <row r="125" spans="4:19">
      <c r="D125" s="38">
        <v>42709</v>
      </c>
      <c r="E125" s="6">
        <v>2204.709961</v>
      </c>
      <c r="F125" s="6">
        <f t="shared" si="20"/>
        <v>5.8044270335040676E-3</v>
      </c>
      <c r="G125" s="6">
        <f t="shared" si="21"/>
        <v>5.8213053606350762E-3</v>
      </c>
      <c r="H125" s="6">
        <f t="shared" si="22"/>
        <v>1.0058213053606351</v>
      </c>
      <c r="I125" s="59">
        <f t="shared" si="13"/>
        <v>5.7659654950425292E-3</v>
      </c>
      <c r="J125" s="46">
        <f t="shared" si="15"/>
        <v>5.7659654950425292E-3</v>
      </c>
      <c r="K125" s="6">
        <f t="shared" si="16"/>
        <v>3.3246358090021041E-5</v>
      </c>
      <c r="L125" s="6">
        <f t="shared" si="17"/>
        <v>1.9169735358288936E-7</v>
      </c>
      <c r="M125" s="46">
        <f t="shared" si="18"/>
        <v>0</v>
      </c>
      <c r="N125" s="6">
        <f t="shared" si="19"/>
        <v>2213.3500979999999</v>
      </c>
      <c r="O125" s="6">
        <f t="shared" si="14"/>
        <v>-3.9036467876488053E-3</v>
      </c>
      <c r="Q125" s="46"/>
      <c r="R125">
        <v>-3.5158254142360901E-3</v>
      </c>
      <c r="S125" s="46"/>
    </row>
    <row r="126" spans="4:19">
      <c r="D126" s="38">
        <v>42710</v>
      </c>
      <c r="E126" s="6">
        <v>2212.2299800000001</v>
      </c>
      <c r="F126" s="6">
        <f t="shared" si="20"/>
        <v>3.4050842286357528E-3</v>
      </c>
      <c r="G126" s="6">
        <f t="shared" si="21"/>
        <v>3.4108881136405422E-3</v>
      </c>
      <c r="H126" s="6">
        <f t="shared" si="22"/>
        <v>1.0034108881136405</v>
      </c>
      <c r="I126" s="59">
        <f t="shared" si="13"/>
        <v>3.3666226901742143E-3</v>
      </c>
      <c r="J126" s="46">
        <f t="shared" si="15"/>
        <v>3.3666226901742143E-3</v>
      </c>
      <c r="K126" s="6">
        <f t="shared" si="16"/>
        <v>1.1334148337995863E-5</v>
      </c>
      <c r="L126" s="6">
        <f t="shared" si="17"/>
        <v>3.8157800968497233E-8</v>
      </c>
      <c r="M126" s="46">
        <f t="shared" si="18"/>
        <v>0</v>
      </c>
      <c r="N126" s="6">
        <f t="shared" si="19"/>
        <v>2213.3500979999999</v>
      </c>
      <c r="O126" s="6">
        <f t="shared" si="14"/>
        <v>-5.0607357643599519E-4</v>
      </c>
      <c r="Q126" s="46"/>
      <c r="R126">
        <v>3.9626193060447501E-4</v>
      </c>
      <c r="S126" s="46"/>
    </row>
    <row r="127" spans="4:19">
      <c r="D127" s="38">
        <v>42711</v>
      </c>
      <c r="E127" s="6">
        <v>2241.3500979999999</v>
      </c>
      <c r="F127" s="6">
        <f t="shared" si="20"/>
        <v>1.3077359109980912E-2</v>
      </c>
      <c r="G127" s="6">
        <f t="shared" si="21"/>
        <v>1.3163241734930109E-2</v>
      </c>
      <c r="H127" s="6">
        <f t="shared" si="22"/>
        <v>1.0131632417349301</v>
      </c>
      <c r="I127" s="59">
        <f t="shared" si="13"/>
        <v>1.3038897571519372E-2</v>
      </c>
      <c r="J127" s="46">
        <f t="shared" si="15"/>
        <v>1.3038897571519372E-2</v>
      </c>
      <c r="K127" s="6">
        <f t="shared" si="16"/>
        <v>1.7001284988057378E-4</v>
      </c>
      <c r="L127" s="6">
        <f t="shared" si="17"/>
        <v>2.2167801354349012E-6</v>
      </c>
      <c r="M127" s="46">
        <f t="shared" si="18"/>
        <v>0</v>
      </c>
      <c r="N127" s="6">
        <f t="shared" si="19"/>
        <v>2241.3500979999999</v>
      </c>
      <c r="O127" s="6">
        <f t="shared" si="14"/>
        <v>0</v>
      </c>
      <c r="Q127" s="46"/>
      <c r="R127">
        <v>5.7947213260752502E-3</v>
      </c>
      <c r="S127" s="46"/>
    </row>
    <row r="128" spans="4:19">
      <c r="D128" s="38">
        <v>42712</v>
      </c>
      <c r="E128" s="6">
        <v>2246.1899410000001</v>
      </c>
      <c r="F128" s="6">
        <f t="shared" si="20"/>
        <v>2.1570146826418611E-3</v>
      </c>
      <c r="G128" s="6">
        <f t="shared" si="21"/>
        <v>2.1593427123762776E-3</v>
      </c>
      <c r="H128" s="6">
        <f t="shared" si="22"/>
        <v>1.0021593427123763</v>
      </c>
      <c r="I128" s="59">
        <f t="shared" si="13"/>
        <v>2.1185531441803226E-3</v>
      </c>
      <c r="J128" s="46">
        <f t="shared" si="15"/>
        <v>2.1185531441803226E-3</v>
      </c>
      <c r="K128" s="6">
        <f t="shared" si="16"/>
        <v>4.488267424716331E-6</v>
      </c>
      <c r="L128" s="6">
        <f t="shared" si="17"/>
        <v>9.5086330645549019E-9</v>
      </c>
      <c r="M128" s="46">
        <f t="shared" si="18"/>
        <v>0</v>
      </c>
      <c r="N128" s="6">
        <f t="shared" si="19"/>
        <v>2246.1899410000001</v>
      </c>
      <c r="O128" s="6">
        <f t="shared" si="14"/>
        <v>0</v>
      </c>
      <c r="Q128" s="46"/>
      <c r="R128">
        <v>3.3994166335224998E-3</v>
      </c>
      <c r="S128" s="46"/>
    </row>
    <row r="129" spans="4:19">
      <c r="D129" s="38">
        <v>42713</v>
      </c>
      <c r="E129" s="6">
        <v>2259.530029</v>
      </c>
      <c r="F129" s="6">
        <f t="shared" si="20"/>
        <v>5.9214185824436353E-3</v>
      </c>
      <c r="G129" s="6">
        <f t="shared" si="21"/>
        <v>5.9389848367235043E-3</v>
      </c>
      <c r="H129" s="6">
        <f t="shared" si="22"/>
        <v>1.0059389848367235</v>
      </c>
      <c r="I129" s="59">
        <f t="shared" si="13"/>
        <v>5.8829570439820969E-3</v>
      </c>
      <c r="J129" s="46">
        <f t="shared" si="15"/>
        <v>5.8829570439820969E-3</v>
      </c>
      <c r="K129" s="6">
        <f t="shared" si="16"/>
        <v>3.4609183581338574E-5</v>
      </c>
      <c r="L129" s="6">
        <f t="shared" si="17"/>
        <v>2.0360434033630529E-7</v>
      </c>
      <c r="M129" s="46">
        <f t="shared" si="18"/>
        <v>0</v>
      </c>
      <c r="N129" s="6">
        <f t="shared" si="19"/>
        <v>2259.530029</v>
      </c>
      <c r="O129" s="6">
        <f t="shared" si="14"/>
        <v>0</v>
      </c>
      <c r="Q129" s="46"/>
      <c r="R129">
        <v>1.30557706981569E-2</v>
      </c>
      <c r="S129" s="46"/>
    </row>
    <row r="130" spans="4:19">
      <c r="D130" s="38">
        <v>42716</v>
      </c>
      <c r="E130" s="6">
        <v>2256.959961</v>
      </c>
      <c r="F130" s="6">
        <f t="shared" si="20"/>
        <v>-1.1380821315193454E-3</v>
      </c>
      <c r="G130" s="6">
        <f t="shared" si="21"/>
        <v>-1.1374347616602831E-3</v>
      </c>
      <c r="H130" s="6">
        <f t="shared" si="22"/>
        <v>0.99886256523833972</v>
      </c>
      <c r="I130" s="59">
        <f t="shared" si="13"/>
        <v>-1.1765436699808839E-3</v>
      </c>
      <c r="J130" s="46">
        <f t="shared" si="15"/>
        <v>0</v>
      </c>
      <c r="K130" s="6">
        <f t="shared" si="16"/>
        <v>0</v>
      </c>
      <c r="L130" s="6">
        <f t="shared" si="17"/>
        <v>0</v>
      </c>
      <c r="M130" s="46">
        <f t="shared" si="18"/>
        <v>1.1765436699808839E-3</v>
      </c>
      <c r="N130" s="6">
        <f t="shared" si="19"/>
        <v>2259.530029</v>
      </c>
      <c r="O130" s="6">
        <f t="shared" si="14"/>
        <v>-1.1374347616603382E-3</v>
      </c>
      <c r="Q130" s="46"/>
      <c r="R130">
        <v>2.1534808328291699E-3</v>
      </c>
      <c r="S130" s="46"/>
    </row>
    <row r="131" spans="4:19">
      <c r="D131" s="38">
        <v>42717</v>
      </c>
      <c r="E131" s="6">
        <v>2271.719971</v>
      </c>
      <c r="F131" s="6">
        <f t="shared" si="20"/>
        <v>6.5184833042276425E-3</v>
      </c>
      <c r="G131" s="6">
        <f t="shared" si="21"/>
        <v>6.539774854251279E-3</v>
      </c>
      <c r="H131" s="6">
        <f t="shared" si="22"/>
        <v>1.0065397748542513</v>
      </c>
      <c r="I131" s="59">
        <f t="shared" ref="I131:I194" si="23">F131-$B$8</f>
        <v>6.480021765766104E-3</v>
      </c>
      <c r="J131" s="46">
        <f t="shared" si="15"/>
        <v>6.480021765766104E-3</v>
      </c>
      <c r="K131" s="6">
        <f t="shared" si="16"/>
        <v>4.199068208480246E-5</v>
      </c>
      <c r="L131" s="6">
        <f t="shared" si="17"/>
        <v>2.7210053386888474E-7</v>
      </c>
      <c r="M131" s="46">
        <f t="shared" si="18"/>
        <v>0</v>
      </c>
      <c r="N131" s="6">
        <f t="shared" si="19"/>
        <v>2271.719971</v>
      </c>
      <c r="O131" s="6">
        <f t="shared" ref="O131:O194" si="24">MIN(0,(E131-N131)/N131)</f>
        <v>0</v>
      </c>
      <c r="Q131" s="46"/>
      <c r="R131">
        <v>5.9117565174307603E-3</v>
      </c>
      <c r="S131" s="46"/>
    </row>
    <row r="132" spans="4:19">
      <c r="D132" s="38">
        <v>42718</v>
      </c>
      <c r="E132" s="6">
        <v>2253.280029</v>
      </c>
      <c r="F132" s="6">
        <f t="shared" si="20"/>
        <v>-8.1502957242938472E-3</v>
      </c>
      <c r="G132" s="6">
        <f t="shared" si="21"/>
        <v>-8.1171721142561104E-3</v>
      </c>
      <c r="H132" s="6">
        <f t="shared" si="22"/>
        <v>0.99188282788574389</v>
      </c>
      <c r="I132" s="59">
        <f t="shared" si="23"/>
        <v>-8.1887572627553865E-3</v>
      </c>
      <c r="J132" s="46">
        <f t="shared" ref="J132:J195" si="25">MAX(0,F132-$B$11)</f>
        <v>0</v>
      </c>
      <c r="K132" s="6">
        <f t="shared" ref="K132:K195" si="26">J132^2</f>
        <v>0</v>
      </c>
      <c r="L132" s="6">
        <f t="shared" ref="L132:L195" si="27">J132^3</f>
        <v>0</v>
      </c>
      <c r="M132" s="46">
        <f t="shared" ref="M132:M195" si="28">MAX(0,$B$11-F132)</f>
        <v>8.1887572627553865E-3</v>
      </c>
      <c r="N132" s="6">
        <f t="shared" ref="N132:N195" si="29">IF(N131&lt;E132,E132,N131)</f>
        <v>2271.719971</v>
      </c>
      <c r="O132" s="6">
        <f t="shared" si="24"/>
        <v>-8.1171721142561434E-3</v>
      </c>
      <c r="Q132" s="46"/>
      <c r="R132">
        <v>-1.1362295377705101E-3</v>
      </c>
      <c r="S132" s="46"/>
    </row>
    <row r="133" spans="4:19">
      <c r="D133" s="38">
        <v>42719</v>
      </c>
      <c r="E133" s="6">
        <v>2262.030029</v>
      </c>
      <c r="F133" s="6">
        <f t="shared" ref="F133:F196" si="30">LN(E133/E132)</f>
        <v>3.8757076880631845E-3</v>
      </c>
      <c r="G133" s="6">
        <f t="shared" ref="G133:G196" si="31">E133/E132-1</f>
        <v>3.8832279554188442E-3</v>
      </c>
      <c r="H133" s="6">
        <f t="shared" ref="H133:H196" si="32">1+G133</f>
        <v>1.0038832279554188</v>
      </c>
      <c r="I133" s="59">
        <f t="shared" si="23"/>
        <v>3.8372461496016461E-3</v>
      </c>
      <c r="J133" s="46">
        <f t="shared" si="25"/>
        <v>3.8372461496016461E-3</v>
      </c>
      <c r="K133" s="6">
        <f t="shared" si="26"/>
        <v>1.4724458012632659E-5</v>
      </c>
      <c r="L133" s="6">
        <f t="shared" si="27"/>
        <v>5.6501369813945775E-8</v>
      </c>
      <c r="M133" s="46">
        <f t="shared" si="28"/>
        <v>0</v>
      </c>
      <c r="N133" s="6">
        <f t="shared" si="29"/>
        <v>2271.719971</v>
      </c>
      <c r="O133" s="6">
        <f t="shared" si="24"/>
        <v>-4.2654649885102295E-3</v>
      </c>
      <c r="Q133" s="46"/>
      <c r="R133">
        <v>6.5079008244085497E-3</v>
      </c>
      <c r="S133" s="46"/>
    </row>
    <row r="134" spans="4:19">
      <c r="D134" s="38">
        <v>42720</v>
      </c>
      <c r="E134" s="6">
        <v>2258.070068</v>
      </c>
      <c r="F134" s="6">
        <f t="shared" si="30"/>
        <v>-1.7521567788889247E-3</v>
      </c>
      <c r="G134" s="6">
        <f t="shared" si="31"/>
        <v>-1.7506226483432474E-3</v>
      </c>
      <c r="H134" s="6">
        <f t="shared" si="32"/>
        <v>0.99824937735165675</v>
      </c>
      <c r="I134" s="59">
        <f t="shared" si="23"/>
        <v>-1.7906183173504631E-3</v>
      </c>
      <c r="J134" s="46">
        <f t="shared" si="25"/>
        <v>0</v>
      </c>
      <c r="K134" s="6">
        <f t="shared" si="26"/>
        <v>0</v>
      </c>
      <c r="L134" s="6">
        <f t="shared" si="27"/>
        <v>0</v>
      </c>
      <c r="M134" s="46">
        <f t="shared" si="28"/>
        <v>1.7906183173504631E-3</v>
      </c>
      <c r="N134" s="6">
        <f t="shared" si="29"/>
        <v>2271.719971</v>
      </c>
      <c r="O134" s="6">
        <f t="shared" si="24"/>
        <v>-6.0086204172389145E-3</v>
      </c>
      <c r="Q134" s="46"/>
      <c r="R134">
        <v>-8.1370532707686904E-3</v>
      </c>
      <c r="S134" s="46"/>
    </row>
    <row r="135" spans="4:19">
      <c r="D135" s="38">
        <v>42723</v>
      </c>
      <c r="E135" s="6">
        <v>2262.530029</v>
      </c>
      <c r="F135" s="6">
        <f t="shared" si="30"/>
        <v>1.9731727431487977E-3</v>
      </c>
      <c r="G135" s="6">
        <f t="shared" si="31"/>
        <v>1.9751207295131135E-3</v>
      </c>
      <c r="H135" s="6">
        <f t="shared" si="32"/>
        <v>1.0019751207295131</v>
      </c>
      <c r="I135" s="59">
        <f t="shared" si="23"/>
        <v>1.9347112046872593E-3</v>
      </c>
      <c r="J135" s="46">
        <f t="shared" si="25"/>
        <v>1.9347112046872593E-3</v>
      </c>
      <c r="K135" s="6">
        <f t="shared" si="26"/>
        <v>3.7431074455424264E-6</v>
      </c>
      <c r="L135" s="6">
        <f t="shared" si="27"/>
        <v>7.2418319152392375E-9</v>
      </c>
      <c r="M135" s="46">
        <f t="shared" si="28"/>
        <v>0</v>
      </c>
      <c r="N135" s="6">
        <f t="shared" si="29"/>
        <v>2271.719971</v>
      </c>
      <c r="O135" s="6">
        <f t="shared" si="24"/>
        <v>-4.0453674384676062E-3</v>
      </c>
      <c r="Q135" s="46"/>
      <c r="R135">
        <v>3.8693970701699598E-3</v>
      </c>
      <c r="S135" s="46"/>
    </row>
    <row r="136" spans="4:19">
      <c r="D136" s="38">
        <v>42724</v>
      </c>
      <c r="E136" s="6">
        <v>2270.76001</v>
      </c>
      <c r="F136" s="6">
        <f t="shared" si="30"/>
        <v>3.6309126355809252E-3</v>
      </c>
      <c r="G136" s="6">
        <f t="shared" si="31"/>
        <v>3.6375123841505541E-3</v>
      </c>
      <c r="H136" s="6">
        <f t="shared" si="32"/>
        <v>1.0036375123841506</v>
      </c>
      <c r="I136" s="59">
        <f t="shared" si="23"/>
        <v>3.5924510971193867E-3</v>
      </c>
      <c r="J136" s="46">
        <f t="shared" si="25"/>
        <v>3.5924510971193867E-3</v>
      </c>
      <c r="K136" s="6">
        <f t="shared" si="26"/>
        <v>1.2905704885194285E-5</v>
      </c>
      <c r="L136" s="6">
        <f t="shared" si="27"/>
        <v>4.6363113673915238E-8</v>
      </c>
      <c r="M136" s="46">
        <f t="shared" si="28"/>
        <v>0</v>
      </c>
      <c r="N136" s="6">
        <f t="shared" si="29"/>
        <v>2271.719971</v>
      </c>
      <c r="O136" s="6">
        <f t="shared" si="24"/>
        <v>-4.2257012847294337E-4</v>
      </c>
      <c r="Q136" s="46"/>
      <c r="R136">
        <v>-1.7493068551078801E-3</v>
      </c>
      <c r="S136" s="46"/>
    </row>
    <row r="137" spans="4:19">
      <c r="D137" s="38">
        <v>42725</v>
      </c>
      <c r="E137" s="6">
        <v>2265.179932</v>
      </c>
      <c r="F137" s="6">
        <f t="shared" si="30"/>
        <v>-2.4603856692401176E-3</v>
      </c>
      <c r="G137" s="6">
        <f t="shared" si="31"/>
        <v>-2.4573614012164402E-3</v>
      </c>
      <c r="H137" s="6">
        <f t="shared" si="32"/>
        <v>0.99754263859878356</v>
      </c>
      <c r="I137" s="59">
        <f t="shared" si="23"/>
        <v>-2.498847207701656E-3</v>
      </c>
      <c r="J137" s="46">
        <f t="shared" si="25"/>
        <v>0</v>
      </c>
      <c r="K137" s="6">
        <f t="shared" si="26"/>
        <v>0</v>
      </c>
      <c r="L137" s="6">
        <f t="shared" si="27"/>
        <v>0</v>
      </c>
      <c r="M137" s="46">
        <f t="shared" si="28"/>
        <v>2.498847207701656E-3</v>
      </c>
      <c r="N137" s="6">
        <f t="shared" si="29"/>
        <v>2271.719971</v>
      </c>
      <c r="O137" s="6">
        <f t="shared" si="24"/>
        <v>-2.8788931221664111E-3</v>
      </c>
      <c r="Q137" s="46"/>
      <c r="R137">
        <v>1.9699636857176401E-3</v>
      </c>
      <c r="S137" s="46"/>
    </row>
    <row r="138" spans="4:19">
      <c r="D138" s="38">
        <v>42726</v>
      </c>
      <c r="E138" s="6">
        <v>2260.959961</v>
      </c>
      <c r="F138" s="6">
        <f t="shared" si="30"/>
        <v>-1.8647113534051916E-3</v>
      </c>
      <c r="G138" s="6">
        <f t="shared" si="31"/>
        <v>-1.8629738593322065E-3</v>
      </c>
      <c r="H138" s="6">
        <f t="shared" si="32"/>
        <v>0.99813702614066779</v>
      </c>
      <c r="I138" s="59">
        <f t="shared" si="23"/>
        <v>-1.9031728918667301E-3</v>
      </c>
      <c r="J138" s="46">
        <f t="shared" si="25"/>
        <v>0</v>
      </c>
      <c r="K138" s="6">
        <f t="shared" si="26"/>
        <v>0</v>
      </c>
      <c r="L138" s="6">
        <f t="shared" si="27"/>
        <v>0</v>
      </c>
      <c r="M138" s="46">
        <f t="shared" si="28"/>
        <v>1.9031728918667301E-3</v>
      </c>
      <c r="N138" s="6">
        <f t="shared" si="29"/>
        <v>2271.719971</v>
      </c>
      <c r="O138" s="6">
        <f t="shared" si="24"/>
        <v>-4.7365036788682459E-3</v>
      </c>
      <c r="Q138" s="46"/>
      <c r="R138">
        <v>3.6250240171588899E-3</v>
      </c>
      <c r="S138" s="46"/>
    </row>
    <row r="139" spans="4:19">
      <c r="D139" s="38">
        <v>42727</v>
      </c>
      <c r="E139" s="6">
        <v>2263.790039</v>
      </c>
      <c r="F139" s="6">
        <f t="shared" si="30"/>
        <v>1.2509324798275364E-3</v>
      </c>
      <c r="G139" s="6">
        <f t="shared" si="31"/>
        <v>1.2517152222140115E-3</v>
      </c>
      <c r="H139" s="6">
        <f t="shared" si="32"/>
        <v>1.001251715222214</v>
      </c>
      <c r="I139" s="59">
        <f t="shared" si="23"/>
        <v>1.212470941365998E-3</v>
      </c>
      <c r="J139" s="46">
        <f t="shared" si="25"/>
        <v>1.212470941365998E-3</v>
      </c>
      <c r="K139" s="6">
        <f t="shared" si="26"/>
        <v>1.4700857836569493E-6</v>
      </c>
      <c r="L139" s="6">
        <f t="shared" si="27"/>
        <v>1.7824362939993121E-9</v>
      </c>
      <c r="M139" s="46">
        <f t="shared" si="28"/>
        <v>0</v>
      </c>
      <c r="N139" s="6">
        <f t="shared" si="29"/>
        <v>2271.719971</v>
      </c>
      <c r="O139" s="6">
        <f t="shared" si="24"/>
        <v>-3.4907172104092087E-3</v>
      </c>
      <c r="Q139" s="46"/>
      <c r="R139">
        <v>-2.4563977449043799E-3</v>
      </c>
      <c r="S139" s="46"/>
    </row>
    <row r="140" spans="4:19">
      <c r="D140" s="38">
        <v>42731</v>
      </c>
      <c r="E140" s="6">
        <v>2268.8798830000001</v>
      </c>
      <c r="F140" s="6">
        <f t="shared" si="30"/>
        <v>2.2458490147972553E-3</v>
      </c>
      <c r="G140" s="6">
        <f t="shared" si="31"/>
        <v>2.2483728227060684E-3</v>
      </c>
      <c r="H140" s="6">
        <f t="shared" si="32"/>
        <v>1.0022483728227061</v>
      </c>
      <c r="I140" s="59">
        <f t="shared" si="23"/>
        <v>2.2073874763357169E-3</v>
      </c>
      <c r="J140" s="46">
        <f t="shared" si="25"/>
        <v>2.2073874763357169E-3</v>
      </c>
      <c r="K140" s="6">
        <f t="shared" si="26"/>
        <v>4.8725594706837651E-6</v>
      </c>
      <c r="L140" s="6">
        <f t="shared" si="27"/>
        <v>1.0755626753288332E-8</v>
      </c>
      <c r="M140" s="46">
        <f t="shared" si="28"/>
        <v>0</v>
      </c>
      <c r="N140" s="6">
        <f t="shared" si="29"/>
        <v>2271.719971</v>
      </c>
      <c r="O140" s="6">
        <f t="shared" si="24"/>
        <v>-1.250192821410876E-3</v>
      </c>
      <c r="Q140" s="46"/>
      <c r="R140">
        <v>-1.86168239751724E-3</v>
      </c>
      <c r="S140" s="46"/>
    </row>
    <row r="141" spans="4:19">
      <c r="D141" s="38">
        <v>42732</v>
      </c>
      <c r="E141" s="6">
        <v>2249.919922</v>
      </c>
      <c r="F141" s="6">
        <f t="shared" si="30"/>
        <v>-8.3916407368539048E-3</v>
      </c>
      <c r="G141" s="6">
        <f t="shared" si="31"/>
        <v>-8.3565292028286997E-3</v>
      </c>
      <c r="H141" s="6">
        <f t="shared" si="32"/>
        <v>0.9916434707971713</v>
      </c>
      <c r="I141" s="59">
        <f t="shared" si="23"/>
        <v>-8.4301022753154441E-3</v>
      </c>
      <c r="J141" s="46">
        <f t="shared" si="25"/>
        <v>0</v>
      </c>
      <c r="K141" s="6">
        <f t="shared" si="26"/>
        <v>0</v>
      </c>
      <c r="L141" s="6">
        <f t="shared" si="27"/>
        <v>0</v>
      </c>
      <c r="M141" s="46">
        <f t="shared" si="28"/>
        <v>8.4301022753154441E-3</v>
      </c>
      <c r="N141" s="6">
        <f t="shared" si="29"/>
        <v>2271.719971</v>
      </c>
      <c r="O141" s="6">
        <f t="shared" si="24"/>
        <v>-9.5962747514182697E-3</v>
      </c>
      <c r="Q141" s="46"/>
      <c r="R141">
        <v>1.24889989709493E-3</v>
      </c>
      <c r="S141" s="46"/>
    </row>
    <row r="142" spans="4:19">
      <c r="D142" s="38">
        <v>42733</v>
      </c>
      <c r="E142" s="6">
        <v>2249.26001</v>
      </c>
      <c r="F142" s="6">
        <f t="shared" si="30"/>
        <v>-2.9334768322500485E-4</v>
      </c>
      <c r="G142" s="6">
        <f t="shared" si="31"/>
        <v>-2.9330466100030428E-4</v>
      </c>
      <c r="H142" s="6">
        <f t="shared" si="32"/>
        <v>0.9997066953389997</v>
      </c>
      <c r="I142" s="59">
        <f t="shared" si="23"/>
        <v>-3.3180922168654333E-4</v>
      </c>
      <c r="J142" s="46">
        <f t="shared" si="25"/>
        <v>0</v>
      </c>
      <c r="K142" s="6">
        <f t="shared" si="26"/>
        <v>0</v>
      </c>
      <c r="L142" s="6">
        <f t="shared" si="27"/>
        <v>0</v>
      </c>
      <c r="M142" s="46">
        <f t="shared" si="28"/>
        <v>3.3180922168654333E-4</v>
      </c>
      <c r="N142" s="6">
        <f t="shared" si="29"/>
        <v>2271.719971</v>
      </c>
      <c r="O142" s="6">
        <f t="shared" si="24"/>
        <v>-9.8867647803057603E-3</v>
      </c>
      <c r="Q142" s="46"/>
      <c r="R142">
        <v>0</v>
      </c>
      <c r="S142" s="46"/>
    </row>
    <row r="143" spans="4:19">
      <c r="D143" s="38">
        <v>42734</v>
      </c>
      <c r="E143" s="6">
        <v>2238.830078</v>
      </c>
      <c r="F143" s="6">
        <f t="shared" si="30"/>
        <v>-4.6478348568878983E-3</v>
      </c>
      <c r="G143" s="6">
        <f t="shared" si="31"/>
        <v>-4.6370503870737378E-3</v>
      </c>
      <c r="H143" s="6">
        <f t="shared" si="32"/>
        <v>0.99536294961292626</v>
      </c>
      <c r="I143" s="59">
        <f t="shared" si="23"/>
        <v>-4.6862963953494367E-3</v>
      </c>
      <c r="J143" s="46">
        <f t="shared" si="25"/>
        <v>0</v>
      </c>
      <c r="K143" s="6">
        <f t="shared" si="26"/>
        <v>0</v>
      </c>
      <c r="L143" s="6">
        <f t="shared" si="27"/>
        <v>0</v>
      </c>
      <c r="M143" s="46">
        <f t="shared" si="28"/>
        <v>4.6862963953494367E-3</v>
      </c>
      <c r="N143" s="6">
        <f t="shared" si="29"/>
        <v>2271.719971</v>
      </c>
      <c r="O143" s="6">
        <f t="shared" si="24"/>
        <v>-1.4477969740928087E-2</v>
      </c>
      <c r="Q143" s="46"/>
      <c r="R143">
        <v>2.2422062016297399E-3</v>
      </c>
      <c r="S143" s="46"/>
    </row>
    <row r="144" spans="4:19">
      <c r="D144" s="38">
        <v>42738</v>
      </c>
      <c r="E144" s="6">
        <v>2257.830078</v>
      </c>
      <c r="F144" s="6">
        <f t="shared" si="30"/>
        <v>8.4507667536269683E-3</v>
      </c>
      <c r="G144" s="6">
        <f t="shared" si="31"/>
        <v>8.486575281753117E-3</v>
      </c>
      <c r="H144" s="6">
        <f t="shared" si="32"/>
        <v>1.0084865752817531</v>
      </c>
      <c r="I144" s="59">
        <f t="shared" si="23"/>
        <v>8.412305215165429E-3</v>
      </c>
      <c r="J144" s="46">
        <f t="shared" si="25"/>
        <v>8.412305215165429E-3</v>
      </c>
      <c r="K144" s="6">
        <f t="shared" si="26"/>
        <v>7.0766879033099477E-5</v>
      </c>
      <c r="L144" s="6">
        <f t="shared" si="27"/>
        <v>5.9531258555112374E-7</v>
      </c>
      <c r="M144" s="46">
        <f t="shared" si="28"/>
        <v>0</v>
      </c>
      <c r="N144" s="6">
        <f t="shared" si="29"/>
        <v>2271.719971</v>
      </c>
      <c r="O144" s="6">
        <f t="shared" si="24"/>
        <v>-6.1142628393083881E-3</v>
      </c>
      <c r="Q144" s="46"/>
      <c r="R144">
        <v>-8.3779874638150106E-3</v>
      </c>
      <c r="S144" s="46"/>
    </row>
    <row r="145" spans="4:19">
      <c r="D145" s="38">
        <v>42739</v>
      </c>
      <c r="E145" s="6">
        <v>2270.75</v>
      </c>
      <c r="F145" s="6">
        <f t="shared" si="30"/>
        <v>5.70596382591232E-3</v>
      </c>
      <c r="G145" s="6">
        <f t="shared" si="31"/>
        <v>5.7222738442055388E-3</v>
      </c>
      <c r="H145" s="6">
        <f t="shared" si="32"/>
        <v>1.0057222738442055</v>
      </c>
      <c r="I145" s="59">
        <f t="shared" si="23"/>
        <v>5.6675022874507815E-3</v>
      </c>
      <c r="J145" s="46">
        <f t="shared" si="25"/>
        <v>5.6675022874507815E-3</v>
      </c>
      <c r="K145" s="6">
        <f t="shared" si="26"/>
        <v>3.2120582178259842E-5</v>
      </c>
      <c r="L145" s="6">
        <f t="shared" si="27"/>
        <v>1.8204347296953845E-7</v>
      </c>
      <c r="M145" s="46">
        <f t="shared" si="28"/>
        <v>0</v>
      </c>
      <c r="N145" s="6">
        <f t="shared" si="29"/>
        <v>2271.719971</v>
      </c>
      <c r="O145" s="6">
        <f t="shared" si="24"/>
        <v>-4.2697648142478158E-4</v>
      </c>
      <c r="Q145" s="46"/>
      <c r="R145">
        <v>-2.9286833167587698E-4</v>
      </c>
      <c r="S145" s="46"/>
    </row>
    <row r="146" spans="4:19">
      <c r="D146" s="38">
        <v>42740</v>
      </c>
      <c r="E146" s="6">
        <v>2269</v>
      </c>
      <c r="F146" s="6">
        <f t="shared" si="30"/>
        <v>-7.7096760248118474E-4</v>
      </c>
      <c r="G146" s="6">
        <f t="shared" si="31"/>
        <v>-7.7067048332046806E-4</v>
      </c>
      <c r="H146" s="6">
        <f t="shared" si="32"/>
        <v>0.99922932951667953</v>
      </c>
      <c r="I146" s="59">
        <f t="shared" si="23"/>
        <v>-8.0942914094272317E-4</v>
      </c>
      <c r="J146" s="46">
        <f t="shared" si="25"/>
        <v>0</v>
      </c>
      <c r="K146" s="6">
        <f t="shared" si="26"/>
        <v>0</v>
      </c>
      <c r="L146" s="6">
        <f t="shared" si="27"/>
        <v>0</v>
      </c>
      <c r="M146" s="46">
        <f t="shared" si="28"/>
        <v>8.0942914094272317E-4</v>
      </c>
      <c r="N146" s="6">
        <f t="shared" si="29"/>
        <v>2271.719971</v>
      </c>
      <c r="O146" s="6">
        <f t="shared" si="24"/>
        <v>-1.1973179065739644E-3</v>
      </c>
      <c r="Q146" s="46"/>
      <c r="R146">
        <v>-4.6402211920059796E-3</v>
      </c>
      <c r="S146" s="46"/>
    </row>
    <row r="147" spans="4:19">
      <c r="D147" s="38">
        <v>42741</v>
      </c>
      <c r="E147" s="6">
        <v>2276.9799800000001</v>
      </c>
      <c r="F147" s="6">
        <f t="shared" si="30"/>
        <v>3.5107889747143313E-3</v>
      </c>
      <c r="G147" s="6">
        <f t="shared" si="31"/>
        <v>3.5169590127810402E-3</v>
      </c>
      <c r="H147" s="6">
        <f t="shared" si="32"/>
        <v>1.003516959012781</v>
      </c>
      <c r="I147" s="59">
        <f t="shared" si="23"/>
        <v>3.4723274362527929E-3</v>
      </c>
      <c r="J147" s="46">
        <f t="shared" si="25"/>
        <v>3.4723274362527929E-3</v>
      </c>
      <c r="K147" s="6">
        <f t="shared" si="26"/>
        <v>1.2057057824553893E-5</v>
      </c>
      <c r="L147" s="6">
        <f t="shared" si="27"/>
        <v>4.1866052684684898E-8</v>
      </c>
      <c r="M147" s="46">
        <f t="shared" si="28"/>
        <v>0</v>
      </c>
      <c r="N147" s="6">
        <f t="shared" si="29"/>
        <v>2276.9799800000001</v>
      </c>
      <c r="O147" s="6">
        <f t="shared" si="24"/>
        <v>0</v>
      </c>
      <c r="Q147" s="46"/>
      <c r="R147">
        <v>0</v>
      </c>
      <c r="S147" s="46"/>
    </row>
    <row r="148" spans="4:19">
      <c r="D148" s="38">
        <v>42744</v>
      </c>
      <c r="E148" s="6">
        <v>2268.8999020000001</v>
      </c>
      <c r="F148" s="6">
        <f t="shared" si="30"/>
        <v>-3.5549054171999466E-3</v>
      </c>
      <c r="G148" s="6">
        <f t="shared" si="31"/>
        <v>-3.5485942217199362E-3</v>
      </c>
      <c r="H148" s="6">
        <f t="shared" si="32"/>
        <v>0.99645140577828006</v>
      </c>
      <c r="I148" s="59">
        <f t="shared" si="23"/>
        <v>-3.593366955661485E-3</v>
      </c>
      <c r="J148" s="46">
        <f t="shared" si="25"/>
        <v>0</v>
      </c>
      <c r="K148" s="6">
        <f t="shared" si="26"/>
        <v>0</v>
      </c>
      <c r="L148" s="6">
        <f t="shared" si="27"/>
        <v>0</v>
      </c>
      <c r="M148" s="46">
        <f t="shared" si="28"/>
        <v>3.593366955661485E-3</v>
      </c>
      <c r="N148" s="6">
        <f t="shared" si="29"/>
        <v>2276.9799800000001</v>
      </c>
      <c r="O148" s="6">
        <f t="shared" si="24"/>
        <v>-3.548594221719928E-3</v>
      </c>
      <c r="Q148" s="46"/>
      <c r="R148">
        <v>8.4369496938665797E-3</v>
      </c>
      <c r="S148" s="46"/>
    </row>
    <row r="149" spans="4:19">
      <c r="D149" s="38">
        <v>42745</v>
      </c>
      <c r="E149" s="6">
        <v>2268.8999020000001</v>
      </c>
      <c r="F149" s="6">
        <f t="shared" si="30"/>
        <v>0</v>
      </c>
      <c r="G149" s="6">
        <f t="shared" si="31"/>
        <v>0</v>
      </c>
      <c r="H149" s="6">
        <f t="shared" si="32"/>
        <v>1</v>
      </c>
      <c r="I149" s="59">
        <f t="shared" si="23"/>
        <v>-3.8461538461538463E-5</v>
      </c>
      <c r="J149" s="46">
        <f t="shared" si="25"/>
        <v>0</v>
      </c>
      <c r="K149" s="6">
        <f t="shared" si="26"/>
        <v>0</v>
      </c>
      <c r="L149" s="6">
        <f t="shared" si="27"/>
        <v>0</v>
      </c>
      <c r="M149" s="46">
        <f t="shared" si="28"/>
        <v>3.8461538461538463E-5</v>
      </c>
      <c r="N149" s="6">
        <f t="shared" si="29"/>
        <v>2276.9799800000001</v>
      </c>
      <c r="O149" s="6">
        <f t="shared" si="24"/>
        <v>-3.548594221719928E-3</v>
      </c>
      <c r="Q149" s="46"/>
      <c r="R149">
        <v>5.6967002482101901E-3</v>
      </c>
      <c r="S149" s="46"/>
    </row>
    <row r="150" spans="4:19">
      <c r="D150" s="38">
        <v>42746</v>
      </c>
      <c r="E150" s="6">
        <v>2275.320068</v>
      </c>
      <c r="F150" s="6">
        <f t="shared" si="30"/>
        <v>2.825642382662228E-3</v>
      </c>
      <c r="G150" s="6">
        <f t="shared" si="31"/>
        <v>2.8296382728654201E-3</v>
      </c>
      <c r="H150" s="6">
        <f t="shared" si="32"/>
        <v>1.0028296382728654</v>
      </c>
      <c r="I150" s="59">
        <f t="shared" si="23"/>
        <v>2.7871808442006896E-3</v>
      </c>
      <c r="J150" s="46">
        <f t="shared" si="25"/>
        <v>2.7871808442006896E-3</v>
      </c>
      <c r="K150" s="6">
        <f t="shared" si="26"/>
        <v>7.7683770582792689E-6</v>
      </c>
      <c r="L150" s="6">
        <f t="shared" si="27"/>
        <v>2.1651871727364082E-8</v>
      </c>
      <c r="M150" s="46">
        <f t="shared" si="28"/>
        <v>0</v>
      </c>
      <c r="N150" s="6">
        <f t="shared" si="29"/>
        <v>2276.9799800000001</v>
      </c>
      <c r="O150" s="6">
        <f t="shared" si="24"/>
        <v>-7.2899718687912079E-4</v>
      </c>
      <c r="Q150" s="46"/>
      <c r="R150">
        <v>-7.6971902526874205E-4</v>
      </c>
      <c r="S150" s="46"/>
    </row>
    <row r="151" spans="4:19">
      <c r="D151" s="38">
        <v>42747</v>
      </c>
      <c r="E151" s="6">
        <v>2270.4399410000001</v>
      </c>
      <c r="F151" s="6">
        <f t="shared" si="30"/>
        <v>-2.1471124147148762E-3</v>
      </c>
      <c r="G151" s="6">
        <f t="shared" si="31"/>
        <v>-2.1448090176998669E-3</v>
      </c>
      <c r="H151" s="6">
        <f t="shared" si="32"/>
        <v>0.99785519098230013</v>
      </c>
      <c r="I151" s="59">
        <f t="shared" si="23"/>
        <v>-2.1855739531764147E-3</v>
      </c>
      <c r="J151" s="46">
        <f t="shared" si="25"/>
        <v>0</v>
      </c>
      <c r="K151" s="6">
        <f t="shared" si="26"/>
        <v>0</v>
      </c>
      <c r="L151" s="6">
        <f t="shared" si="27"/>
        <v>0</v>
      </c>
      <c r="M151" s="46">
        <f t="shared" si="28"/>
        <v>2.1855739531764147E-3</v>
      </c>
      <c r="N151" s="6">
        <f t="shared" si="29"/>
        <v>2276.9799800000001</v>
      </c>
      <c r="O151" s="6">
        <f t="shared" si="24"/>
        <v>-2.8722426448387038E-3</v>
      </c>
      <c r="Q151" s="46"/>
      <c r="R151">
        <v>3.5051110421375699E-3</v>
      </c>
      <c r="S151" s="46"/>
    </row>
    <row r="152" spans="4:19">
      <c r="D152" s="38">
        <v>42748</v>
      </c>
      <c r="E152" s="6">
        <v>2274.639893</v>
      </c>
      <c r="F152" s="6">
        <f t="shared" si="30"/>
        <v>1.8481317595456588E-3</v>
      </c>
      <c r="G152" s="6">
        <f t="shared" si="31"/>
        <v>1.8498406076092877E-3</v>
      </c>
      <c r="H152" s="6">
        <f t="shared" si="32"/>
        <v>1.0018498406076093</v>
      </c>
      <c r="I152" s="59">
        <f t="shared" si="23"/>
        <v>1.8096702210841204E-3</v>
      </c>
      <c r="J152" s="46">
        <f t="shared" si="25"/>
        <v>1.8096702210841204E-3</v>
      </c>
      <c r="K152" s="6">
        <f t="shared" si="26"/>
        <v>3.2749063090786492E-6</v>
      </c>
      <c r="L152" s="6">
        <f t="shared" si="27"/>
        <v>5.9265004243801397E-9</v>
      </c>
      <c r="M152" s="46">
        <f t="shared" si="28"/>
        <v>0</v>
      </c>
      <c r="N152" s="6">
        <f t="shared" si="29"/>
        <v>2276.9799800000001</v>
      </c>
      <c r="O152" s="6">
        <f t="shared" si="24"/>
        <v>-1.0277152283087001E-3</v>
      </c>
      <c r="Q152" s="46"/>
      <c r="R152">
        <v>-3.54915600924572E-3</v>
      </c>
      <c r="S152" s="46"/>
    </row>
    <row r="153" spans="4:19">
      <c r="D153" s="38">
        <v>42752</v>
      </c>
      <c r="E153" s="6">
        <v>2267.889893</v>
      </c>
      <c r="F153" s="6">
        <f t="shared" si="30"/>
        <v>-2.9719144556663584E-3</v>
      </c>
      <c r="G153" s="6">
        <f t="shared" si="31"/>
        <v>-2.9675026894465661E-3</v>
      </c>
      <c r="H153" s="6">
        <f t="shared" si="32"/>
        <v>0.99703249731055343</v>
      </c>
      <c r="I153" s="59">
        <f t="shared" si="23"/>
        <v>-3.0103759941278968E-3</v>
      </c>
      <c r="J153" s="46">
        <f t="shared" si="25"/>
        <v>0</v>
      </c>
      <c r="K153" s="6">
        <f t="shared" si="26"/>
        <v>0</v>
      </c>
      <c r="L153" s="6">
        <f t="shared" si="27"/>
        <v>0</v>
      </c>
      <c r="M153" s="46">
        <f t="shared" si="28"/>
        <v>3.0103759941278968E-3</v>
      </c>
      <c r="N153" s="6">
        <f t="shared" si="29"/>
        <v>2276.9799800000001</v>
      </c>
      <c r="O153" s="6">
        <f t="shared" si="24"/>
        <v>-3.9921681700512968E-3</v>
      </c>
      <c r="Q153" s="46"/>
      <c r="R153">
        <v>0</v>
      </c>
      <c r="S153" s="46"/>
    </row>
    <row r="154" spans="4:19">
      <c r="D154" s="38">
        <v>42753</v>
      </c>
      <c r="E154" s="6">
        <v>2271.889893</v>
      </c>
      <c r="F154" s="6">
        <f t="shared" si="30"/>
        <v>1.7622004694819377E-3</v>
      </c>
      <c r="G154" s="6">
        <f t="shared" si="31"/>
        <v>1.7637540571728838E-3</v>
      </c>
      <c r="H154" s="6">
        <f t="shared" si="32"/>
        <v>1.0017637540571729</v>
      </c>
      <c r="I154" s="59">
        <f t="shared" si="23"/>
        <v>1.7237389310203993E-3</v>
      </c>
      <c r="J154" s="46">
        <f t="shared" si="25"/>
        <v>1.7237389310203993E-3</v>
      </c>
      <c r="K154" s="6">
        <f t="shared" si="26"/>
        <v>2.971275902315349E-6</v>
      </c>
      <c r="L154" s="6">
        <f t="shared" si="27"/>
        <v>5.121703947623732E-9</v>
      </c>
      <c r="M154" s="46">
        <f t="shared" si="28"/>
        <v>0</v>
      </c>
      <c r="N154" s="6">
        <f t="shared" si="29"/>
        <v>2276.9799800000001</v>
      </c>
      <c r="O154" s="6">
        <f t="shared" si="24"/>
        <v>-2.2354553156853137E-3</v>
      </c>
      <c r="Q154" s="46"/>
      <c r="R154">
        <v>2.8210707609277299E-3</v>
      </c>
      <c r="S154" s="46"/>
    </row>
    <row r="155" spans="4:19">
      <c r="D155" s="38">
        <v>42754</v>
      </c>
      <c r="E155" s="6">
        <v>2263.6899410000001</v>
      </c>
      <c r="F155" s="6">
        <f t="shared" si="30"/>
        <v>-3.6158379894762971E-3</v>
      </c>
      <c r="G155" s="6">
        <f t="shared" si="31"/>
        <v>-3.6093087192583528E-3</v>
      </c>
      <c r="H155" s="6">
        <f t="shared" si="32"/>
        <v>0.99639069128074165</v>
      </c>
      <c r="I155" s="59">
        <f t="shared" si="23"/>
        <v>-3.6542995279378356E-3</v>
      </c>
      <c r="J155" s="46">
        <f t="shared" si="25"/>
        <v>0</v>
      </c>
      <c r="K155" s="6">
        <f t="shared" si="26"/>
        <v>0</v>
      </c>
      <c r="L155" s="6">
        <f t="shared" si="27"/>
        <v>0</v>
      </c>
      <c r="M155" s="46">
        <f t="shared" si="28"/>
        <v>3.6542995279378356E-3</v>
      </c>
      <c r="N155" s="6">
        <f t="shared" si="29"/>
        <v>2276.9799800000001</v>
      </c>
      <c r="O155" s="6">
        <f t="shared" si="24"/>
        <v>-5.8366955865813011E-3</v>
      </c>
      <c r="Q155" s="46"/>
      <c r="R155">
        <v>-2.1436397671265798E-3</v>
      </c>
      <c r="S155" s="46"/>
    </row>
    <row r="156" spans="4:19">
      <c r="D156" s="38">
        <v>42755</v>
      </c>
      <c r="E156" s="6">
        <v>2271.3100589999999</v>
      </c>
      <c r="F156" s="6">
        <f t="shared" si="30"/>
        <v>3.360584419625029E-3</v>
      </c>
      <c r="G156" s="6">
        <f t="shared" si="31"/>
        <v>3.3662375142391454E-3</v>
      </c>
      <c r="H156" s="6">
        <f t="shared" si="32"/>
        <v>1.0033662375142391</v>
      </c>
      <c r="I156" s="59">
        <f t="shared" si="23"/>
        <v>3.3221228811634905E-3</v>
      </c>
      <c r="J156" s="46">
        <f t="shared" si="25"/>
        <v>3.3221228811634905E-3</v>
      </c>
      <c r="K156" s="6">
        <f t="shared" si="26"/>
        <v>1.1036500437550012E-5</v>
      </c>
      <c r="L156" s="6">
        <f t="shared" si="27"/>
        <v>3.6664610631555772E-8</v>
      </c>
      <c r="M156" s="46">
        <f t="shared" si="28"/>
        <v>0</v>
      </c>
      <c r="N156" s="6">
        <f t="shared" si="29"/>
        <v>2276.9799800000001</v>
      </c>
      <c r="O156" s="6">
        <f t="shared" si="24"/>
        <v>-2.4901057759849775E-3</v>
      </c>
      <c r="Q156" s="46"/>
      <c r="R156">
        <v>1.8451422244512099E-3</v>
      </c>
      <c r="S156" s="46"/>
    </row>
    <row r="157" spans="4:19">
      <c r="D157" s="38">
        <v>42758</v>
      </c>
      <c r="E157" s="6">
        <v>2265.1999510000001</v>
      </c>
      <c r="F157" s="6">
        <f t="shared" si="30"/>
        <v>-2.6937499008075371E-3</v>
      </c>
      <c r="G157" s="6">
        <f t="shared" si="31"/>
        <v>-2.6901250121218467E-3</v>
      </c>
      <c r="H157" s="6">
        <f t="shared" si="32"/>
        <v>0.99730987498787815</v>
      </c>
      <c r="I157" s="59">
        <f t="shared" si="23"/>
        <v>-2.7322114392690756E-3</v>
      </c>
      <c r="J157" s="46">
        <f t="shared" si="25"/>
        <v>0</v>
      </c>
      <c r="K157" s="6">
        <f t="shared" si="26"/>
        <v>0</v>
      </c>
      <c r="L157" s="6">
        <f t="shared" si="27"/>
        <v>0</v>
      </c>
      <c r="M157" s="46">
        <f t="shared" si="28"/>
        <v>2.7322114392690756E-3</v>
      </c>
      <c r="N157" s="6">
        <f t="shared" si="29"/>
        <v>2276.9799800000001</v>
      </c>
      <c r="O157" s="6">
        <f t="shared" si="24"/>
        <v>-5.1735320922760208E-3</v>
      </c>
      <c r="Q157" s="46"/>
      <c r="R157">
        <v>0</v>
      </c>
      <c r="S157" s="46"/>
    </row>
    <row r="158" spans="4:19">
      <c r="D158" s="38">
        <v>42759</v>
      </c>
      <c r="E158" s="6">
        <v>2280.070068</v>
      </c>
      <c r="F158" s="6">
        <f t="shared" si="30"/>
        <v>6.5431404472227183E-3</v>
      </c>
      <c r="G158" s="6">
        <f t="shared" si="31"/>
        <v>6.5645935553879653E-3</v>
      </c>
      <c r="H158" s="6">
        <f t="shared" si="32"/>
        <v>1.006564593555388</v>
      </c>
      <c r="I158" s="59">
        <f t="shared" si="23"/>
        <v>6.5046789087611799E-3</v>
      </c>
      <c r="J158" s="46">
        <f t="shared" si="25"/>
        <v>6.5046789087611799E-3</v>
      </c>
      <c r="K158" s="6">
        <f t="shared" si="26"/>
        <v>4.2310847706082535E-5</v>
      </c>
      <c r="L158" s="6">
        <f t="shared" si="27"/>
        <v>2.752184786855614E-7</v>
      </c>
      <c r="M158" s="46">
        <f t="shared" si="28"/>
        <v>0</v>
      </c>
      <c r="N158" s="6">
        <f t="shared" si="29"/>
        <v>2280.070068</v>
      </c>
      <c r="O158" s="6">
        <f t="shared" si="24"/>
        <v>0</v>
      </c>
      <c r="Q158" s="46"/>
      <c r="R158">
        <v>-2.96710439272704E-3</v>
      </c>
      <c r="S158" s="46"/>
    </row>
    <row r="159" spans="4:19">
      <c r="D159" s="38">
        <v>42760</v>
      </c>
      <c r="E159" s="6">
        <v>2298.3701169999999</v>
      </c>
      <c r="F159" s="6">
        <f t="shared" si="30"/>
        <v>7.9940528720048743E-3</v>
      </c>
      <c r="G159" s="6">
        <f t="shared" si="31"/>
        <v>8.0260906262639153E-3</v>
      </c>
      <c r="H159" s="6">
        <f t="shared" si="32"/>
        <v>1.0080260906262639</v>
      </c>
      <c r="I159" s="59">
        <f t="shared" si="23"/>
        <v>7.955591333543335E-3</v>
      </c>
      <c r="J159" s="46">
        <f t="shared" si="25"/>
        <v>7.955591333543335E-3</v>
      </c>
      <c r="K159" s="6">
        <f t="shared" si="26"/>
        <v>6.3291433466349824E-5</v>
      </c>
      <c r="L159" s="6">
        <f t="shared" si="27"/>
        <v>5.0352077957242721E-7</v>
      </c>
      <c r="M159" s="46">
        <f t="shared" si="28"/>
        <v>0</v>
      </c>
      <c r="N159" s="6">
        <f t="shared" si="29"/>
        <v>2298.3701169999999</v>
      </c>
      <c r="O159" s="6">
        <f t="shared" si="24"/>
        <v>0</v>
      </c>
      <c r="Q159" s="46"/>
      <c r="R159">
        <v>1.75934661434112E-3</v>
      </c>
      <c r="S159" s="46"/>
    </row>
    <row r="160" spans="4:19">
      <c r="D160" s="38">
        <v>42761</v>
      </c>
      <c r="E160" s="6">
        <v>2296.679932</v>
      </c>
      <c r="F160" s="6">
        <f t="shared" si="30"/>
        <v>-7.3565469720765909E-4</v>
      </c>
      <c r="G160" s="6">
        <f t="shared" si="31"/>
        <v>-7.3538416963325748E-4</v>
      </c>
      <c r="H160" s="6">
        <f t="shared" si="32"/>
        <v>0.99926461583036674</v>
      </c>
      <c r="I160" s="59">
        <f t="shared" si="23"/>
        <v>-7.7411623566919752E-4</v>
      </c>
      <c r="J160" s="46">
        <f t="shared" si="25"/>
        <v>0</v>
      </c>
      <c r="K160" s="6">
        <f t="shared" si="26"/>
        <v>0</v>
      </c>
      <c r="L160" s="6">
        <f t="shared" si="27"/>
        <v>0</v>
      </c>
      <c r="M160" s="46">
        <f t="shared" si="28"/>
        <v>7.7411623566919752E-4</v>
      </c>
      <c r="N160" s="6">
        <f t="shared" si="29"/>
        <v>2298.3701169999999</v>
      </c>
      <c r="O160" s="6">
        <f t="shared" si="24"/>
        <v>-7.3538416963325347E-4</v>
      </c>
      <c r="Q160" s="46"/>
      <c r="R160">
        <v>-3.6099767749767299E-3</v>
      </c>
      <c r="S160" s="46"/>
    </row>
    <row r="161" spans="4:19">
      <c r="D161" s="38">
        <v>42762</v>
      </c>
      <c r="E161" s="6">
        <v>2294.6899410000001</v>
      </c>
      <c r="F161" s="6">
        <f t="shared" si="30"/>
        <v>-8.668398232565737E-4</v>
      </c>
      <c r="G161" s="6">
        <f t="shared" si="31"/>
        <v>-8.6646422615233032E-4</v>
      </c>
      <c r="H161" s="6">
        <f t="shared" si="32"/>
        <v>0.99913353577384767</v>
      </c>
      <c r="I161" s="59">
        <f t="shared" si="23"/>
        <v>-9.0530136171811213E-4</v>
      </c>
      <c r="J161" s="46">
        <f t="shared" si="25"/>
        <v>0</v>
      </c>
      <c r="K161" s="6">
        <f t="shared" si="26"/>
        <v>0</v>
      </c>
      <c r="L161" s="6">
        <f t="shared" si="27"/>
        <v>0</v>
      </c>
      <c r="M161" s="46">
        <f t="shared" si="28"/>
        <v>9.0530136171811213E-4</v>
      </c>
      <c r="N161" s="6">
        <f t="shared" si="29"/>
        <v>2298.3701169999999</v>
      </c>
      <c r="O161" s="6">
        <f t="shared" si="24"/>
        <v>-1.6012112117100967E-3</v>
      </c>
      <c r="Q161" s="46"/>
      <c r="R161">
        <v>3.3551362732498701E-3</v>
      </c>
      <c r="S161" s="46"/>
    </row>
    <row r="162" spans="4:19">
      <c r="D162" s="38">
        <v>42765</v>
      </c>
      <c r="E162" s="6">
        <v>2280.8999020000001</v>
      </c>
      <c r="F162" s="6">
        <f t="shared" si="30"/>
        <v>-6.0276734697655744E-3</v>
      </c>
      <c r="G162" s="6">
        <f t="shared" si="31"/>
        <v>-6.0095434915230506E-3</v>
      </c>
      <c r="H162" s="6">
        <f t="shared" si="32"/>
        <v>0.99399045650847695</v>
      </c>
      <c r="I162" s="59">
        <f t="shared" si="23"/>
        <v>-6.0661350082271128E-3</v>
      </c>
      <c r="J162" s="46">
        <f t="shared" si="25"/>
        <v>0</v>
      </c>
      <c r="K162" s="6">
        <f t="shared" si="26"/>
        <v>0</v>
      </c>
      <c r="L162" s="6">
        <f t="shared" si="27"/>
        <v>0</v>
      </c>
      <c r="M162" s="46">
        <f t="shared" si="28"/>
        <v>6.0661350082271128E-3</v>
      </c>
      <c r="N162" s="6">
        <f t="shared" si="29"/>
        <v>2298.3701169999999</v>
      </c>
      <c r="O162" s="6">
        <f t="shared" si="24"/>
        <v>-7.6011321548172675E-3</v>
      </c>
      <c r="Q162" s="46"/>
      <c r="R162">
        <v>-2.6893842741782001E-3</v>
      </c>
      <c r="S162" s="46"/>
    </row>
    <row r="163" spans="4:19">
      <c r="D163" s="38">
        <v>42766</v>
      </c>
      <c r="E163" s="6">
        <v>2278.8701169999999</v>
      </c>
      <c r="F163" s="6">
        <f t="shared" si="30"/>
        <v>-8.9030153960211638E-4</v>
      </c>
      <c r="G163" s="6">
        <f t="shared" si="31"/>
        <v>-8.8990533877453259E-4</v>
      </c>
      <c r="H163" s="6">
        <f t="shared" si="32"/>
        <v>0.99911009466122547</v>
      </c>
      <c r="I163" s="59">
        <f t="shared" si="23"/>
        <v>-9.2876307806365481E-4</v>
      </c>
      <c r="J163" s="46">
        <f t="shared" si="25"/>
        <v>0</v>
      </c>
      <c r="K163" s="6">
        <f t="shared" si="26"/>
        <v>0</v>
      </c>
      <c r="L163" s="6">
        <f t="shared" si="27"/>
        <v>0</v>
      </c>
      <c r="M163" s="46">
        <f t="shared" si="28"/>
        <v>9.2876307806365481E-4</v>
      </c>
      <c r="N163" s="6">
        <f t="shared" si="29"/>
        <v>2298.3701169999999</v>
      </c>
      <c r="O163" s="6">
        <f t="shared" si="24"/>
        <v>-8.4842732055065272E-3</v>
      </c>
      <c r="Q163" s="46"/>
      <c r="R163">
        <v>6.5325566461143401E-3</v>
      </c>
      <c r="S163" s="46"/>
    </row>
    <row r="164" spans="4:19">
      <c r="D164" s="38">
        <v>42767</v>
      </c>
      <c r="E164" s="6">
        <v>2279.5500489999999</v>
      </c>
      <c r="F164" s="6">
        <f t="shared" si="30"/>
        <v>2.9831914579263465E-4</v>
      </c>
      <c r="G164" s="6">
        <f t="shared" si="31"/>
        <v>2.9836364737412246E-4</v>
      </c>
      <c r="H164" s="6">
        <f t="shared" si="32"/>
        <v>1.0002983636473741</v>
      </c>
      <c r="I164" s="59">
        <f t="shared" si="23"/>
        <v>2.5985760733109617E-4</v>
      </c>
      <c r="J164" s="46">
        <f t="shared" si="25"/>
        <v>2.5985760733109617E-4</v>
      </c>
      <c r="K164" s="6">
        <f t="shared" si="26"/>
        <v>6.7525976087842171E-8</v>
      </c>
      <c r="L164" s="6">
        <f t="shared" si="27"/>
        <v>1.7547138578883481E-11</v>
      </c>
      <c r="M164" s="46">
        <f t="shared" si="28"/>
        <v>0</v>
      </c>
      <c r="N164" s="6">
        <f t="shared" si="29"/>
        <v>2298.3701169999999</v>
      </c>
      <c r="O164" s="6">
        <f t="shared" si="24"/>
        <v>-8.188440956831319E-3</v>
      </c>
      <c r="Q164" s="46"/>
      <c r="R164">
        <v>7.9812156456247896E-3</v>
      </c>
      <c r="S164" s="46"/>
    </row>
    <row r="165" spans="4:19">
      <c r="D165" s="38">
        <v>42768</v>
      </c>
      <c r="E165" s="6">
        <v>2280.8500979999999</v>
      </c>
      <c r="F165" s="6">
        <f t="shared" si="30"/>
        <v>5.7014691400356185E-4</v>
      </c>
      <c r="G165" s="6">
        <f t="shared" si="31"/>
        <v>5.7030947864911141E-4</v>
      </c>
      <c r="H165" s="6">
        <f t="shared" si="32"/>
        <v>1.0005703094786491</v>
      </c>
      <c r="I165" s="59">
        <f t="shared" si="23"/>
        <v>5.3168537554202343E-4</v>
      </c>
      <c r="J165" s="46">
        <f t="shared" si="25"/>
        <v>5.3168537554202343E-4</v>
      </c>
      <c r="K165" s="6">
        <f t="shared" si="26"/>
        <v>2.8268933856526249E-7</v>
      </c>
      <c r="L165" s="6">
        <f t="shared" si="27"/>
        <v>1.503017871367978E-10</v>
      </c>
      <c r="M165" s="46">
        <f t="shared" si="28"/>
        <v>0</v>
      </c>
      <c r="N165" s="6">
        <f t="shared" si="29"/>
        <v>2298.3701169999999</v>
      </c>
      <c r="O165" s="6">
        <f t="shared" si="24"/>
        <v>-7.622801423675162E-3</v>
      </c>
      <c r="Q165" s="46"/>
      <c r="R165">
        <v>-7.3447762409302095E-4</v>
      </c>
      <c r="S165" s="46"/>
    </row>
    <row r="166" spans="4:19">
      <c r="D166" s="38">
        <v>42769</v>
      </c>
      <c r="E166" s="6">
        <v>2297.419922</v>
      </c>
      <c r="F166" s="6">
        <f t="shared" si="30"/>
        <v>7.23849675825126E-3</v>
      </c>
      <c r="G166" s="6">
        <f t="shared" si="31"/>
        <v>7.2647580016458324E-3</v>
      </c>
      <c r="H166" s="6">
        <f t="shared" si="32"/>
        <v>1.0072647580016458</v>
      </c>
      <c r="I166" s="59">
        <f t="shared" si="23"/>
        <v>7.2000352197897216E-3</v>
      </c>
      <c r="J166" s="46">
        <f t="shared" si="25"/>
        <v>7.2000352197897216E-3</v>
      </c>
      <c r="K166" s="6">
        <f t="shared" si="26"/>
        <v>5.1840507166212427E-5</v>
      </c>
      <c r="L166" s="6">
        <f t="shared" si="27"/>
        <v>3.7325347740849095E-7</v>
      </c>
      <c r="M166" s="46">
        <f t="shared" si="28"/>
        <v>0</v>
      </c>
      <c r="N166" s="6">
        <f t="shared" si="29"/>
        <v>2298.3701169999999</v>
      </c>
      <c r="O166" s="6">
        <f t="shared" si="24"/>
        <v>-4.1342122966694239E-4</v>
      </c>
      <c r="Q166" s="46"/>
      <c r="R166">
        <v>-8.6545173938950995E-4</v>
      </c>
      <c r="S166" s="46"/>
    </row>
    <row r="167" spans="4:19">
      <c r="D167" s="38">
        <v>42772</v>
      </c>
      <c r="E167" s="6">
        <v>2292.5600589999999</v>
      </c>
      <c r="F167" s="6">
        <f t="shared" si="30"/>
        <v>-2.1175973909143666E-3</v>
      </c>
      <c r="G167" s="6">
        <f t="shared" si="31"/>
        <v>-2.1153568633501818E-3</v>
      </c>
      <c r="H167" s="6">
        <f t="shared" si="32"/>
        <v>0.99788464313664982</v>
      </c>
      <c r="I167" s="59">
        <f t="shared" si="23"/>
        <v>-2.156058929375905E-3</v>
      </c>
      <c r="J167" s="46">
        <f t="shared" si="25"/>
        <v>0</v>
      </c>
      <c r="K167" s="6">
        <f t="shared" si="26"/>
        <v>0</v>
      </c>
      <c r="L167" s="6">
        <f t="shared" si="27"/>
        <v>0</v>
      </c>
      <c r="M167" s="46">
        <f t="shared" si="28"/>
        <v>2.156058929375905E-3</v>
      </c>
      <c r="N167" s="6">
        <f t="shared" si="29"/>
        <v>2298.3701169999999</v>
      </c>
      <c r="O167" s="6">
        <f t="shared" si="24"/>
        <v>-2.5279035595814903E-3</v>
      </c>
      <c r="Q167" s="46"/>
      <c r="R167">
        <v>-6.01798797226434E-3</v>
      </c>
      <c r="S167" s="46"/>
    </row>
    <row r="168" spans="4:19">
      <c r="D168" s="38">
        <v>42773</v>
      </c>
      <c r="E168" s="6">
        <v>2293.080078</v>
      </c>
      <c r="F168" s="6">
        <f t="shared" si="30"/>
        <v>2.2680323213039314E-4</v>
      </c>
      <c r="G168" s="6">
        <f t="shared" si="31"/>
        <v>2.268289539280044E-4</v>
      </c>
      <c r="H168" s="6">
        <f t="shared" si="32"/>
        <v>1.000226828953928</v>
      </c>
      <c r="I168" s="59">
        <f t="shared" si="23"/>
        <v>1.8834169366885469E-4</v>
      </c>
      <c r="J168" s="46">
        <f t="shared" si="25"/>
        <v>1.8834169366885469E-4</v>
      </c>
      <c r="K168" s="6">
        <f t="shared" si="26"/>
        <v>3.54725935740527E-8</v>
      </c>
      <c r="L168" s="6">
        <f t="shared" si="27"/>
        <v>6.6809683525640166E-12</v>
      </c>
      <c r="M168" s="46">
        <f t="shared" si="28"/>
        <v>0</v>
      </c>
      <c r="N168" s="6">
        <f t="shared" si="29"/>
        <v>2298.3701169999999</v>
      </c>
      <c r="O168" s="6">
        <f t="shared" si="24"/>
        <v>-2.3016480073735569E-3</v>
      </c>
      <c r="Q168" s="46"/>
      <c r="R168">
        <v>-8.8886602206883296E-4</v>
      </c>
      <c r="S168" s="46"/>
    </row>
    <row r="169" spans="4:19">
      <c r="D169" s="38">
        <v>42774</v>
      </c>
      <c r="E169" s="6">
        <v>2294.669922</v>
      </c>
      <c r="F169" s="6">
        <f t="shared" si="30"/>
        <v>6.9308225759549607E-4</v>
      </c>
      <c r="G169" s="6">
        <f t="shared" si="31"/>
        <v>6.9332249460152262E-4</v>
      </c>
      <c r="H169" s="6">
        <f t="shared" si="32"/>
        <v>1.0006933224946015</v>
      </c>
      <c r="I169" s="59">
        <f t="shared" si="23"/>
        <v>6.5462071913395764E-4</v>
      </c>
      <c r="J169" s="46">
        <f t="shared" si="25"/>
        <v>6.5462071913395764E-4</v>
      </c>
      <c r="K169" s="6">
        <f t="shared" si="26"/>
        <v>4.2852828591945984E-7</v>
      </c>
      <c r="L169" s="6">
        <f t="shared" si="27"/>
        <v>2.8052349469783903E-10</v>
      </c>
      <c r="M169" s="46">
        <f t="shared" si="28"/>
        <v>0</v>
      </c>
      <c r="N169" s="6">
        <f t="shared" si="29"/>
        <v>2298.3701169999999</v>
      </c>
      <c r="O169" s="6">
        <f t="shared" si="24"/>
        <v>-1.6099212971101705E-3</v>
      </c>
      <c r="Q169" s="46"/>
      <c r="R169">
        <v>2.9783799541471898E-4</v>
      </c>
      <c r="S169" s="46"/>
    </row>
    <row r="170" spans="4:19">
      <c r="D170" s="38">
        <v>42775</v>
      </c>
      <c r="E170" s="6">
        <v>2307.8701169999999</v>
      </c>
      <c r="F170" s="6">
        <f t="shared" si="30"/>
        <v>5.7360636002423832E-3</v>
      </c>
      <c r="G170" s="6">
        <f t="shared" si="31"/>
        <v>5.7525463132819254E-3</v>
      </c>
      <c r="H170" s="6">
        <f t="shared" si="32"/>
        <v>1.0057525463132819</v>
      </c>
      <c r="I170" s="59">
        <f t="shared" si="23"/>
        <v>5.6976020617808447E-3</v>
      </c>
      <c r="J170" s="46">
        <f t="shared" si="25"/>
        <v>5.6976020617808447E-3</v>
      </c>
      <c r="K170" s="6">
        <f t="shared" si="26"/>
        <v>3.2462669254409333E-5</v>
      </c>
      <c r="L170" s="6">
        <f t="shared" si="27"/>
        <v>1.8495937127483226E-7</v>
      </c>
      <c r="M170" s="46">
        <f t="shared" si="28"/>
        <v>0</v>
      </c>
      <c r="N170" s="6">
        <f t="shared" si="29"/>
        <v>2307.8701169999999</v>
      </c>
      <c r="O170" s="6">
        <f t="shared" si="24"/>
        <v>0</v>
      </c>
      <c r="Q170" s="46"/>
      <c r="R170">
        <v>5.6922773899975305E-4</v>
      </c>
      <c r="S170" s="46"/>
    </row>
    <row r="171" spans="4:19">
      <c r="D171" s="38">
        <v>42776</v>
      </c>
      <c r="E171" s="6">
        <v>2316.1000979999999</v>
      </c>
      <c r="F171" s="6">
        <f t="shared" si="30"/>
        <v>3.5597070516704093E-3</v>
      </c>
      <c r="G171" s="6">
        <f t="shared" si="31"/>
        <v>3.5660503333254656E-3</v>
      </c>
      <c r="H171" s="6">
        <f t="shared" si="32"/>
        <v>1.0035660503333255</v>
      </c>
      <c r="I171" s="59">
        <f t="shared" si="23"/>
        <v>3.5212455132088709E-3</v>
      </c>
      <c r="J171" s="46">
        <f t="shared" si="25"/>
        <v>3.5212455132088709E-3</v>
      </c>
      <c r="K171" s="6">
        <f t="shared" si="26"/>
        <v>1.2399169964293605E-5</v>
      </c>
      <c r="L171" s="6">
        <f t="shared" si="27"/>
        <v>4.3660521604283051E-8</v>
      </c>
      <c r="M171" s="46">
        <f t="shared" si="28"/>
        <v>0</v>
      </c>
      <c r="N171" s="6">
        <f t="shared" si="29"/>
        <v>2316.1000979999999</v>
      </c>
      <c r="O171" s="6">
        <f t="shared" si="24"/>
        <v>0</v>
      </c>
      <c r="Q171" s="46"/>
      <c r="R171">
        <v>7.2268724303425E-3</v>
      </c>
      <c r="S171" s="46"/>
    </row>
    <row r="172" spans="4:19">
      <c r="D172" s="38">
        <v>42779</v>
      </c>
      <c r="E172" s="6">
        <v>2328.25</v>
      </c>
      <c r="F172" s="6">
        <f t="shared" si="30"/>
        <v>5.2321334355937893E-3</v>
      </c>
      <c r="G172" s="6">
        <f t="shared" si="31"/>
        <v>5.2458449487964298E-3</v>
      </c>
      <c r="H172" s="6">
        <f t="shared" si="32"/>
        <v>1.0052458449487964</v>
      </c>
      <c r="I172" s="59">
        <f t="shared" si="23"/>
        <v>5.1936718971322508E-3</v>
      </c>
      <c r="J172" s="46">
        <f t="shared" si="25"/>
        <v>5.1936718971322508E-3</v>
      </c>
      <c r="K172" s="6">
        <f t="shared" si="26"/>
        <v>2.6974227775061314E-5</v>
      </c>
      <c r="L172" s="6">
        <f t="shared" si="27"/>
        <v>1.4009528874218014E-7</v>
      </c>
      <c r="M172" s="46">
        <f t="shared" si="28"/>
        <v>0</v>
      </c>
      <c r="N172" s="6">
        <f t="shared" si="29"/>
        <v>2328.25</v>
      </c>
      <c r="O172" s="6">
        <f t="shared" si="24"/>
        <v>0</v>
      </c>
      <c r="Q172" s="46"/>
      <c r="R172">
        <v>-2.1142054225518499E-3</v>
      </c>
      <c r="S172" s="46"/>
    </row>
    <row r="173" spans="4:19">
      <c r="D173" s="38">
        <v>42780</v>
      </c>
      <c r="E173" s="6">
        <v>2337.580078</v>
      </c>
      <c r="F173" s="6">
        <f t="shared" si="30"/>
        <v>3.9993271421984809E-3</v>
      </c>
      <c r="G173" s="6">
        <f t="shared" si="31"/>
        <v>4.0073351229463761E-3</v>
      </c>
      <c r="H173" s="6">
        <f t="shared" si="32"/>
        <v>1.0040073351229464</v>
      </c>
      <c r="I173" s="59">
        <f t="shared" si="23"/>
        <v>3.9608656037369424E-3</v>
      </c>
      <c r="J173" s="46">
        <f t="shared" si="25"/>
        <v>3.9608656037369424E-3</v>
      </c>
      <c r="K173" s="6">
        <f t="shared" si="26"/>
        <v>1.5688456330866414E-5</v>
      </c>
      <c r="L173" s="6">
        <f t="shared" si="27"/>
        <v>6.2139867056657855E-8</v>
      </c>
      <c r="M173" s="46">
        <f t="shared" si="28"/>
        <v>0</v>
      </c>
      <c r="N173" s="6">
        <f t="shared" si="29"/>
        <v>2337.580078</v>
      </c>
      <c r="O173" s="6">
        <f t="shared" si="24"/>
        <v>0</v>
      </c>
      <c r="Q173" s="46"/>
      <c r="R173">
        <v>2.26439595619686E-4</v>
      </c>
      <c r="S173" s="46"/>
    </row>
    <row r="174" spans="4:19">
      <c r="D174" s="38">
        <v>42781</v>
      </c>
      <c r="E174" s="6">
        <v>2349.25</v>
      </c>
      <c r="F174" s="6">
        <f t="shared" si="30"/>
        <v>4.9798887192087238E-3</v>
      </c>
      <c r="G174" s="6">
        <f t="shared" si="31"/>
        <v>4.9923089736394477E-3</v>
      </c>
      <c r="H174" s="6">
        <f t="shared" si="32"/>
        <v>1.0049923089736394</v>
      </c>
      <c r="I174" s="59">
        <f t="shared" si="23"/>
        <v>4.9414271807471854E-3</v>
      </c>
      <c r="J174" s="46">
        <f t="shared" si="25"/>
        <v>4.9414271807471854E-3</v>
      </c>
      <c r="K174" s="6">
        <f t="shared" si="26"/>
        <v>2.4417702582627077E-5</v>
      </c>
      <c r="L174" s="6">
        <f t="shared" si="27"/>
        <v>1.2065829923319417E-7</v>
      </c>
      <c r="M174" s="46">
        <f t="shared" si="28"/>
        <v>0</v>
      </c>
      <c r="N174" s="6">
        <f t="shared" si="29"/>
        <v>2349.25</v>
      </c>
      <c r="O174" s="6">
        <f t="shared" si="24"/>
        <v>0</v>
      </c>
      <c r="Q174" s="46"/>
      <c r="R174">
        <v>6.9197154012935703E-4</v>
      </c>
      <c r="S174" s="46"/>
    </row>
    <row r="175" spans="4:19">
      <c r="D175" s="38">
        <v>42782</v>
      </c>
      <c r="E175" s="6">
        <v>2347.219971</v>
      </c>
      <c r="F175" s="6">
        <f t="shared" si="30"/>
        <v>-8.6449147507085061E-4</v>
      </c>
      <c r="G175" s="6">
        <f t="shared" si="31"/>
        <v>-8.641179099713181E-4</v>
      </c>
      <c r="H175" s="6">
        <f t="shared" si="32"/>
        <v>0.99913588209002868</v>
      </c>
      <c r="I175" s="59">
        <f t="shared" si="23"/>
        <v>-9.0295301353238904E-4</v>
      </c>
      <c r="J175" s="46">
        <f t="shared" si="25"/>
        <v>0</v>
      </c>
      <c r="K175" s="6">
        <f t="shared" si="26"/>
        <v>0</v>
      </c>
      <c r="L175" s="6">
        <f t="shared" si="27"/>
        <v>0</v>
      </c>
      <c r="M175" s="46">
        <f t="shared" si="28"/>
        <v>9.0295301353238904E-4</v>
      </c>
      <c r="N175" s="6">
        <f t="shared" si="29"/>
        <v>2349.25</v>
      </c>
      <c r="O175" s="6">
        <f t="shared" si="24"/>
        <v>-8.64117909971273E-4</v>
      </c>
      <c r="Q175" s="46"/>
      <c r="R175">
        <v>5.7269005614693797E-3</v>
      </c>
      <c r="S175" s="46"/>
    </row>
    <row r="176" spans="4:19">
      <c r="D176" s="38">
        <v>42783</v>
      </c>
      <c r="E176" s="6">
        <v>2351.1599120000001</v>
      </c>
      <c r="F176" s="6">
        <f t="shared" si="30"/>
        <v>1.6771491542383855E-3</v>
      </c>
      <c r="G176" s="6">
        <f t="shared" si="31"/>
        <v>1.6785563554666538E-3</v>
      </c>
      <c r="H176" s="6">
        <f t="shared" si="32"/>
        <v>1.0016785563554667</v>
      </c>
      <c r="I176" s="59">
        <f t="shared" si="23"/>
        <v>1.638687615776847E-3</v>
      </c>
      <c r="J176" s="46">
        <f t="shared" si="25"/>
        <v>1.638687615776847E-3</v>
      </c>
      <c r="K176" s="6">
        <f t="shared" si="26"/>
        <v>2.6852971021004075E-6</v>
      </c>
      <c r="L176" s="6">
        <f t="shared" si="27"/>
        <v>4.4003631058933935E-9</v>
      </c>
      <c r="M176" s="46">
        <f t="shared" si="28"/>
        <v>0</v>
      </c>
      <c r="N176" s="6">
        <f t="shared" si="29"/>
        <v>2351.1599120000001</v>
      </c>
      <c r="O176" s="6">
        <f t="shared" si="24"/>
        <v>0</v>
      </c>
      <c r="Q176" s="46"/>
      <c r="R176">
        <v>3.5540469513740901E-3</v>
      </c>
      <c r="S176" s="46"/>
    </row>
    <row r="177" spans="4:19">
      <c r="D177" s="38">
        <v>42787</v>
      </c>
      <c r="E177" s="6">
        <v>2365.3798830000001</v>
      </c>
      <c r="F177" s="6">
        <f t="shared" si="30"/>
        <v>6.0298501458571517E-3</v>
      </c>
      <c r="G177" s="6">
        <f t="shared" si="31"/>
        <v>6.0480662873771962E-3</v>
      </c>
      <c r="H177" s="6">
        <f t="shared" si="32"/>
        <v>1.0060480662873772</v>
      </c>
      <c r="I177" s="59">
        <f t="shared" si="23"/>
        <v>5.9913886073956132E-3</v>
      </c>
      <c r="J177" s="46">
        <f t="shared" si="25"/>
        <v>5.9913886073956132E-3</v>
      </c>
      <c r="K177" s="6">
        <f t="shared" si="26"/>
        <v>3.5896737444829943E-5</v>
      </c>
      <c r="L177" s="6">
        <f t="shared" si="27"/>
        <v>2.1507130376962564E-7</v>
      </c>
      <c r="M177" s="46">
        <f t="shared" si="28"/>
        <v>0</v>
      </c>
      <c r="N177" s="6">
        <f t="shared" si="29"/>
        <v>2365.3798830000001</v>
      </c>
      <c r="O177" s="6">
        <f t="shared" si="24"/>
        <v>0</v>
      </c>
      <c r="Q177" s="46"/>
      <c r="R177">
        <v>5.22385052737309E-3</v>
      </c>
      <c r="S177" s="46"/>
    </row>
    <row r="178" spans="4:19">
      <c r="D178" s="38">
        <v>42788</v>
      </c>
      <c r="E178" s="6">
        <v>2362.820068</v>
      </c>
      <c r="F178" s="6">
        <f t="shared" si="30"/>
        <v>-1.0827863781683815E-3</v>
      </c>
      <c r="G178" s="6">
        <f t="shared" si="31"/>
        <v>-1.0822003765219579E-3</v>
      </c>
      <c r="H178" s="6">
        <f t="shared" si="32"/>
        <v>0.99891779962347804</v>
      </c>
      <c r="I178" s="59">
        <f t="shared" si="23"/>
        <v>-1.1212479166299199E-3</v>
      </c>
      <c r="J178" s="46">
        <f t="shared" si="25"/>
        <v>0</v>
      </c>
      <c r="K178" s="6">
        <f t="shared" si="26"/>
        <v>0</v>
      </c>
      <c r="L178" s="6">
        <f t="shared" si="27"/>
        <v>0</v>
      </c>
      <c r="M178" s="46">
        <f t="shared" si="28"/>
        <v>1.1212479166299199E-3</v>
      </c>
      <c r="N178" s="6">
        <f t="shared" si="29"/>
        <v>2365.3798830000001</v>
      </c>
      <c r="O178" s="6">
        <f t="shared" si="24"/>
        <v>-1.0822003765219607E-3</v>
      </c>
      <c r="Q178" s="46"/>
      <c r="R178">
        <v>3.9930249833815303E-3</v>
      </c>
      <c r="S178" s="46"/>
    </row>
    <row r="179" spans="4:19">
      <c r="D179" s="38">
        <v>42789</v>
      </c>
      <c r="E179" s="6">
        <v>2363.8100589999999</v>
      </c>
      <c r="F179" s="6">
        <f t="shared" si="30"/>
        <v>4.188992952173622E-4</v>
      </c>
      <c r="G179" s="6">
        <f t="shared" si="31"/>
        <v>4.1898704577958412E-4</v>
      </c>
      <c r="H179" s="6">
        <f t="shared" si="32"/>
        <v>1.0004189870457796</v>
      </c>
      <c r="I179" s="59">
        <f t="shared" si="23"/>
        <v>3.8043775675582371E-4</v>
      </c>
      <c r="J179" s="46">
        <f t="shared" si="25"/>
        <v>3.8043775675582371E-4</v>
      </c>
      <c r="K179" s="6">
        <f t="shared" si="26"/>
        <v>1.4473288676540328E-7</v>
      </c>
      <c r="L179" s="6">
        <f t="shared" si="27"/>
        <v>5.5061854769824671E-11</v>
      </c>
      <c r="M179" s="46">
        <f t="shared" si="28"/>
        <v>0</v>
      </c>
      <c r="N179" s="6">
        <f t="shared" si="29"/>
        <v>2365.3798830000001</v>
      </c>
      <c r="O179" s="6">
        <f t="shared" si="24"/>
        <v>-6.6366675868112697E-4</v>
      </c>
      <c r="Q179" s="46"/>
      <c r="R179">
        <v>4.9720764812520501E-3</v>
      </c>
      <c r="S179" s="46"/>
    </row>
    <row r="180" spans="4:19">
      <c r="D180" s="38">
        <v>42790</v>
      </c>
      <c r="E180" s="6">
        <v>2367.3400879999999</v>
      </c>
      <c r="F180" s="6">
        <f t="shared" si="30"/>
        <v>1.4922501063708675E-3</v>
      </c>
      <c r="G180" s="6">
        <f t="shared" si="31"/>
        <v>1.4933640655938607E-3</v>
      </c>
      <c r="H180" s="6">
        <f t="shared" si="32"/>
        <v>1.0014933640655939</v>
      </c>
      <c r="I180" s="59">
        <f t="shared" si="23"/>
        <v>1.4537885679093291E-3</v>
      </c>
      <c r="J180" s="46">
        <f t="shared" si="25"/>
        <v>1.4537885679093291E-3</v>
      </c>
      <c r="K180" s="6">
        <f t="shared" si="26"/>
        <v>2.1135012001838577E-6</v>
      </c>
      <c r="L180" s="6">
        <f t="shared" si="27"/>
        <v>3.0725838830899386E-9</v>
      </c>
      <c r="M180" s="46">
        <f t="shared" si="28"/>
        <v>0</v>
      </c>
      <c r="N180" s="6">
        <f t="shared" si="29"/>
        <v>2367.3400879999999</v>
      </c>
      <c r="O180" s="6">
        <f t="shared" si="24"/>
        <v>0</v>
      </c>
      <c r="Q180" s="46"/>
      <c r="R180">
        <v>-8.6313808227578899E-4</v>
      </c>
      <c r="S180" s="46"/>
    </row>
    <row r="181" spans="4:19">
      <c r="D181" s="38">
        <v>42793</v>
      </c>
      <c r="E181" s="6">
        <v>2369.75</v>
      </c>
      <c r="F181" s="6">
        <f t="shared" si="30"/>
        <v>1.0174652215321359E-3</v>
      </c>
      <c r="G181" s="6">
        <f t="shared" si="31"/>
        <v>1.0179830148679958E-3</v>
      </c>
      <c r="H181" s="6">
        <f t="shared" si="32"/>
        <v>1.001017983014868</v>
      </c>
      <c r="I181" s="59">
        <f t="shared" si="23"/>
        <v>9.7900368307059747E-4</v>
      </c>
      <c r="J181" s="46">
        <f t="shared" si="25"/>
        <v>9.7900368307059747E-4</v>
      </c>
      <c r="K181" s="6">
        <f t="shared" si="26"/>
        <v>9.5844821146579494E-7</v>
      </c>
      <c r="L181" s="6">
        <f t="shared" si="27"/>
        <v>9.3832432905744008E-10</v>
      </c>
      <c r="M181" s="46">
        <f t="shared" si="28"/>
        <v>0</v>
      </c>
      <c r="N181" s="6">
        <f t="shared" si="29"/>
        <v>2369.75</v>
      </c>
      <c r="O181" s="6">
        <f t="shared" si="24"/>
        <v>0</v>
      </c>
      <c r="Q181" s="46"/>
      <c r="R181">
        <v>1.67452458109945E-3</v>
      </c>
      <c r="S181" s="46"/>
    </row>
    <row r="182" spans="4:19">
      <c r="D182" s="38">
        <v>42794</v>
      </c>
      <c r="E182" s="6">
        <v>2363.639893</v>
      </c>
      <c r="F182" s="6">
        <f t="shared" si="30"/>
        <v>-2.581705936709556E-3</v>
      </c>
      <c r="G182" s="6">
        <f t="shared" si="31"/>
        <v>-2.5783762000211041E-3</v>
      </c>
      <c r="H182" s="6">
        <f t="shared" si="32"/>
        <v>0.9974216237999789</v>
      </c>
      <c r="I182" s="59">
        <f t="shared" si="23"/>
        <v>-2.6201674751710944E-3</v>
      </c>
      <c r="J182" s="46">
        <f t="shared" si="25"/>
        <v>0</v>
      </c>
      <c r="K182" s="6">
        <f t="shared" si="26"/>
        <v>0</v>
      </c>
      <c r="L182" s="6">
        <f t="shared" si="27"/>
        <v>0</v>
      </c>
      <c r="M182" s="46">
        <f t="shared" si="28"/>
        <v>2.6201674751710944E-3</v>
      </c>
      <c r="N182" s="6">
        <f t="shared" si="29"/>
        <v>2369.75</v>
      </c>
      <c r="O182" s="6">
        <f t="shared" si="24"/>
        <v>-2.5783762000210868E-3</v>
      </c>
      <c r="Q182" s="46"/>
      <c r="R182">
        <v>0</v>
      </c>
      <c r="S182" s="46"/>
    </row>
    <row r="183" spans="4:19">
      <c r="D183" s="38">
        <v>42795</v>
      </c>
      <c r="E183" s="6">
        <v>2395.959961</v>
      </c>
      <c r="F183" s="6">
        <f t="shared" si="30"/>
        <v>1.3581210931325458E-2</v>
      </c>
      <c r="G183" s="6">
        <f t="shared" si="31"/>
        <v>1.3673854505382499E-2</v>
      </c>
      <c r="H183" s="6">
        <f t="shared" si="32"/>
        <v>1.0136738545053825</v>
      </c>
      <c r="I183" s="59">
        <f t="shared" si="23"/>
        <v>1.3542749392863918E-2</v>
      </c>
      <c r="J183" s="46">
        <f t="shared" si="25"/>
        <v>1.3542749392863918E-2</v>
      </c>
      <c r="K183" s="6">
        <f t="shared" si="26"/>
        <v>1.8340606111791604E-4</v>
      </c>
      <c r="L183" s="6">
        <f t="shared" si="27"/>
        <v>2.4838223228522203E-6</v>
      </c>
      <c r="M183" s="46">
        <f t="shared" si="28"/>
        <v>0</v>
      </c>
      <c r="N183" s="6">
        <f t="shared" si="29"/>
        <v>2395.959961</v>
      </c>
      <c r="O183" s="6">
        <f t="shared" si="24"/>
        <v>0</v>
      </c>
      <c r="Q183" s="46"/>
      <c r="R183">
        <v>6.0204502471022502E-3</v>
      </c>
      <c r="S183" s="46"/>
    </row>
    <row r="184" spans="4:19">
      <c r="D184" s="38">
        <v>42796</v>
      </c>
      <c r="E184" s="6">
        <v>2381.919922</v>
      </c>
      <c r="F184" s="6">
        <f t="shared" si="30"/>
        <v>-5.8771169457121526E-3</v>
      </c>
      <c r="G184" s="6">
        <f t="shared" si="31"/>
        <v>-5.8598804773599689E-3</v>
      </c>
      <c r="H184" s="6">
        <f t="shared" si="32"/>
        <v>0.99414011952264003</v>
      </c>
      <c r="I184" s="59">
        <f t="shared" si="23"/>
        <v>-5.9155784841736911E-3</v>
      </c>
      <c r="J184" s="46">
        <f t="shared" si="25"/>
        <v>0</v>
      </c>
      <c r="K184" s="6">
        <f t="shared" si="26"/>
        <v>0</v>
      </c>
      <c r="L184" s="6">
        <f t="shared" si="27"/>
        <v>0</v>
      </c>
      <c r="M184" s="46">
        <f t="shared" si="28"/>
        <v>5.9155784841736911E-3</v>
      </c>
      <c r="N184" s="6">
        <f t="shared" si="29"/>
        <v>2395.959961</v>
      </c>
      <c r="O184" s="6">
        <f t="shared" si="24"/>
        <v>-5.8598804773599385E-3</v>
      </c>
      <c r="Q184" s="46"/>
      <c r="R184">
        <v>-1.08110259471307E-3</v>
      </c>
      <c r="S184" s="46"/>
    </row>
    <row r="185" spans="4:19">
      <c r="D185" s="38">
        <v>42797</v>
      </c>
      <c r="E185" s="6">
        <v>2383.1201169999999</v>
      </c>
      <c r="F185" s="6">
        <f t="shared" si="30"/>
        <v>5.0375023737784424E-4</v>
      </c>
      <c r="G185" s="6">
        <f t="shared" si="31"/>
        <v>5.0387714083699464E-4</v>
      </c>
      <c r="H185" s="6">
        <f t="shared" si="32"/>
        <v>1.000503877140837</v>
      </c>
      <c r="I185" s="59">
        <f t="shared" si="23"/>
        <v>4.6528869891630575E-4</v>
      </c>
      <c r="J185" s="46">
        <f t="shared" si="25"/>
        <v>4.6528869891630575E-4</v>
      </c>
      <c r="K185" s="6">
        <f t="shared" si="26"/>
        <v>2.1649357333922861E-7</v>
      </c>
      <c r="L185" s="6">
        <f t="shared" si="27"/>
        <v>1.007320130627515E-10</v>
      </c>
      <c r="M185" s="46">
        <f t="shared" si="28"/>
        <v>0</v>
      </c>
      <c r="N185" s="6">
        <f t="shared" si="29"/>
        <v>2395.959961</v>
      </c>
      <c r="O185" s="6">
        <f t="shared" si="24"/>
        <v>-5.3589559963435817E-3</v>
      </c>
      <c r="Q185" s="46"/>
      <c r="R185">
        <v>4.1824767132032199E-4</v>
      </c>
      <c r="S185" s="46"/>
    </row>
    <row r="186" spans="4:19">
      <c r="D186" s="38">
        <v>42800</v>
      </c>
      <c r="E186" s="6">
        <v>2375.3100589999999</v>
      </c>
      <c r="F186" s="6">
        <f t="shared" si="30"/>
        <v>-3.2826225138571038E-3</v>
      </c>
      <c r="G186" s="6">
        <f t="shared" si="31"/>
        <v>-3.2772405991149389E-3</v>
      </c>
      <c r="H186" s="6">
        <f t="shared" si="32"/>
        <v>0.99672275940088506</v>
      </c>
      <c r="I186" s="59">
        <f t="shared" si="23"/>
        <v>-3.3210840523186422E-3</v>
      </c>
      <c r="J186" s="46">
        <f t="shared" si="25"/>
        <v>0</v>
      </c>
      <c r="K186" s="6">
        <f t="shared" si="26"/>
        <v>0</v>
      </c>
      <c r="L186" s="6">
        <f t="shared" si="27"/>
        <v>0</v>
      </c>
      <c r="M186" s="46">
        <f t="shared" si="28"/>
        <v>3.3210840523186422E-3</v>
      </c>
      <c r="N186" s="6">
        <f t="shared" si="29"/>
        <v>2395.959961</v>
      </c>
      <c r="O186" s="6">
        <f t="shared" si="24"/>
        <v>-8.6186340072984674E-3</v>
      </c>
      <c r="Q186" s="46"/>
      <c r="R186">
        <v>1.4899310320161301E-3</v>
      </c>
      <c r="S186" s="46"/>
    </row>
    <row r="187" spans="4:19">
      <c r="D187" s="38">
        <v>42801</v>
      </c>
      <c r="E187" s="6">
        <v>2368.389893</v>
      </c>
      <c r="F187" s="6">
        <f t="shared" si="30"/>
        <v>-2.9176258949927506E-3</v>
      </c>
      <c r="G187" s="6">
        <f t="shared" si="31"/>
        <v>-2.9133737609452481E-3</v>
      </c>
      <c r="H187" s="6">
        <f t="shared" si="32"/>
        <v>0.99708662623905475</v>
      </c>
      <c r="I187" s="59">
        <f t="shared" si="23"/>
        <v>-2.956087433454289E-3</v>
      </c>
      <c r="J187" s="46">
        <f t="shared" si="25"/>
        <v>0</v>
      </c>
      <c r="K187" s="6">
        <f t="shared" si="26"/>
        <v>0</v>
      </c>
      <c r="L187" s="6">
        <f t="shared" si="27"/>
        <v>0</v>
      </c>
      <c r="M187" s="46">
        <f t="shared" si="28"/>
        <v>2.956087433454289E-3</v>
      </c>
      <c r="N187" s="6">
        <f t="shared" si="29"/>
        <v>2395.959961</v>
      </c>
      <c r="O187" s="6">
        <f t="shared" si="24"/>
        <v>-1.150689846607165E-2</v>
      </c>
      <c r="Q187" s="46"/>
      <c r="R187">
        <v>1.0158859802971501E-3</v>
      </c>
      <c r="S187" s="46"/>
    </row>
    <row r="188" spans="4:19">
      <c r="D188" s="38">
        <v>42802</v>
      </c>
      <c r="E188" s="6">
        <v>2362.9799800000001</v>
      </c>
      <c r="F188" s="6">
        <f t="shared" si="30"/>
        <v>-2.2868283405635356E-3</v>
      </c>
      <c r="G188" s="6">
        <f t="shared" si="31"/>
        <v>-2.2842155406883613E-3</v>
      </c>
      <c r="H188" s="6">
        <f t="shared" si="32"/>
        <v>0.99771578445931164</v>
      </c>
      <c r="I188" s="59">
        <f t="shared" si="23"/>
        <v>-2.325289879025074E-3</v>
      </c>
      <c r="J188" s="46">
        <f t="shared" si="25"/>
        <v>0</v>
      </c>
      <c r="K188" s="6">
        <f t="shared" si="26"/>
        <v>0</v>
      </c>
      <c r="L188" s="6">
        <f t="shared" si="27"/>
        <v>0</v>
      </c>
      <c r="M188" s="46">
        <f t="shared" si="28"/>
        <v>2.325289879025074E-3</v>
      </c>
      <c r="N188" s="6">
        <f t="shared" si="29"/>
        <v>2395.959961</v>
      </c>
      <c r="O188" s="6">
        <f t="shared" si="24"/>
        <v>-1.3764829770458736E-2</v>
      </c>
      <c r="Q188" s="46"/>
      <c r="R188">
        <v>-2.57769565464524E-3</v>
      </c>
      <c r="S188" s="46"/>
    </row>
    <row r="189" spans="4:19">
      <c r="D189" s="38">
        <v>42803</v>
      </c>
      <c r="E189" s="6">
        <v>2364.8701169999999</v>
      </c>
      <c r="F189" s="6">
        <f t="shared" si="30"/>
        <v>7.9957573185312732E-4</v>
      </c>
      <c r="G189" s="6">
        <f t="shared" si="31"/>
        <v>7.9989547774328429E-4</v>
      </c>
      <c r="H189" s="6">
        <f t="shared" si="32"/>
        <v>1.0007998954777433</v>
      </c>
      <c r="I189" s="59">
        <f t="shared" si="23"/>
        <v>7.6111419339158889E-4</v>
      </c>
      <c r="J189" s="46">
        <f t="shared" si="25"/>
        <v>7.6111419339158889E-4</v>
      </c>
      <c r="K189" s="6">
        <f t="shared" si="26"/>
        <v>5.7929481538212901E-7</v>
      </c>
      <c r="L189" s="6">
        <f t="shared" si="27"/>
        <v>4.4090950614549853E-10</v>
      </c>
      <c r="M189" s="46">
        <f t="shared" si="28"/>
        <v>0</v>
      </c>
      <c r="N189" s="6">
        <f t="shared" si="29"/>
        <v>2395.959961</v>
      </c>
      <c r="O189" s="6">
        <f t="shared" si="24"/>
        <v>-1.2975944717800768E-2</v>
      </c>
      <c r="Q189" s="46"/>
      <c r="R189">
        <v>1.35602299870213E-2</v>
      </c>
      <c r="S189" s="46"/>
    </row>
    <row r="190" spans="4:19">
      <c r="D190" s="38">
        <v>42804</v>
      </c>
      <c r="E190" s="6">
        <v>2372.6000979999999</v>
      </c>
      <c r="F190" s="6">
        <f t="shared" si="30"/>
        <v>3.2633399300272393E-3</v>
      </c>
      <c r="G190" s="6">
        <f t="shared" si="31"/>
        <v>3.2686704206004169E-3</v>
      </c>
      <c r="H190" s="6">
        <f t="shared" si="32"/>
        <v>1.0032686704206004</v>
      </c>
      <c r="I190" s="59">
        <f t="shared" si="23"/>
        <v>3.2248783915657009E-3</v>
      </c>
      <c r="J190" s="46">
        <f t="shared" si="25"/>
        <v>3.2248783915657009E-3</v>
      </c>
      <c r="K190" s="6">
        <f t="shared" si="26"/>
        <v>1.0399840640387382E-5</v>
      </c>
      <c r="L190" s="6">
        <f t="shared" si="27"/>
        <v>3.3538221356912069E-8</v>
      </c>
      <c r="M190" s="46">
        <f t="shared" si="28"/>
        <v>0</v>
      </c>
      <c r="N190" s="6">
        <f t="shared" si="29"/>
        <v>2395.959961</v>
      </c>
      <c r="O190" s="6">
        <f t="shared" si="24"/>
        <v>-9.7496883838786869E-3</v>
      </c>
      <c r="Q190" s="46"/>
      <c r="R190">
        <v>-5.8680725860220202E-3</v>
      </c>
      <c r="S190" s="46"/>
    </row>
    <row r="191" spans="4:19">
      <c r="D191" s="38">
        <v>42807</v>
      </c>
      <c r="E191" s="6">
        <v>2373.469971</v>
      </c>
      <c r="F191" s="6">
        <f t="shared" si="30"/>
        <v>3.6656559936696162E-4</v>
      </c>
      <c r="G191" s="6">
        <f t="shared" si="31"/>
        <v>3.666327927462909E-4</v>
      </c>
      <c r="H191" s="6">
        <f t="shared" si="32"/>
        <v>1.0003666327927463</v>
      </c>
      <c r="I191" s="59">
        <f t="shared" si="23"/>
        <v>3.2810406090542314E-4</v>
      </c>
      <c r="J191" s="46">
        <f t="shared" si="25"/>
        <v>3.2810406090542314E-4</v>
      </c>
      <c r="K191" s="6">
        <f t="shared" si="26"/>
        <v>1.0765227478262961E-7</v>
      </c>
      <c r="L191" s="6">
        <f t="shared" si="27"/>
        <v>3.5321148521887252E-11</v>
      </c>
      <c r="M191" s="46">
        <f t="shared" si="28"/>
        <v>0</v>
      </c>
      <c r="N191" s="6">
        <f t="shared" si="29"/>
        <v>2395.959961</v>
      </c>
      <c r="O191" s="6">
        <f t="shared" si="24"/>
        <v>-9.386630146612885E-3</v>
      </c>
      <c r="Q191" s="46"/>
      <c r="R191">
        <v>5.0297292935000599E-4</v>
      </c>
      <c r="S191" s="46"/>
    </row>
    <row r="192" spans="4:19">
      <c r="D192" s="38">
        <v>42808</v>
      </c>
      <c r="E192" s="6">
        <v>2365.4499510000001</v>
      </c>
      <c r="F192" s="6">
        <f t="shared" si="30"/>
        <v>-3.3847491786320912E-3</v>
      </c>
      <c r="G192" s="6">
        <f t="shared" si="31"/>
        <v>-3.3790273725775588E-3</v>
      </c>
      <c r="H192" s="6">
        <f t="shared" si="32"/>
        <v>0.99662097262742244</v>
      </c>
      <c r="I192" s="59">
        <f t="shared" si="23"/>
        <v>-3.4232107170936296E-3</v>
      </c>
      <c r="J192" s="46">
        <f t="shared" si="25"/>
        <v>0</v>
      </c>
      <c r="K192" s="6">
        <f t="shared" si="26"/>
        <v>0</v>
      </c>
      <c r="L192" s="6">
        <f t="shared" si="27"/>
        <v>0</v>
      </c>
      <c r="M192" s="46">
        <f t="shared" si="28"/>
        <v>3.4232107170936296E-3</v>
      </c>
      <c r="N192" s="6">
        <f t="shared" si="29"/>
        <v>2395.959961</v>
      </c>
      <c r="O192" s="6">
        <f t="shared" si="24"/>
        <v>-1.2733939838988805E-2</v>
      </c>
      <c r="Q192" s="46"/>
      <c r="R192">
        <v>-3.2775502537612201E-3</v>
      </c>
      <c r="S192" s="46"/>
    </row>
    <row r="193" spans="4:19">
      <c r="D193" s="38">
        <v>42809</v>
      </c>
      <c r="E193" s="6">
        <v>2385.26001</v>
      </c>
      <c r="F193" s="6">
        <f t="shared" si="30"/>
        <v>8.3398792956066378E-3</v>
      </c>
      <c r="G193" s="6">
        <f t="shared" si="31"/>
        <v>8.3747529689330857E-3</v>
      </c>
      <c r="H193" s="6">
        <f t="shared" si="32"/>
        <v>1.0083747529689331</v>
      </c>
      <c r="I193" s="59">
        <f t="shared" si="23"/>
        <v>8.3014177571450985E-3</v>
      </c>
      <c r="J193" s="46">
        <f t="shared" si="25"/>
        <v>8.3014177571450985E-3</v>
      </c>
      <c r="K193" s="6">
        <f t="shared" si="26"/>
        <v>6.8913536778643963E-5</v>
      </c>
      <c r="L193" s="6">
        <f t="shared" si="27"/>
        <v>5.7208005792190681E-7</v>
      </c>
      <c r="M193" s="46">
        <f t="shared" si="28"/>
        <v>0</v>
      </c>
      <c r="N193" s="6">
        <f t="shared" si="29"/>
        <v>2395.959961</v>
      </c>
      <c r="O193" s="6">
        <f t="shared" si="24"/>
        <v>-4.4658304705284908E-3</v>
      </c>
      <c r="Q193" s="46"/>
      <c r="R193">
        <v>-2.9131036465406702E-3</v>
      </c>
      <c r="S193" s="46"/>
    </row>
    <row r="194" spans="4:19">
      <c r="D194" s="38">
        <v>42810</v>
      </c>
      <c r="E194" s="6">
        <v>2381.3798830000001</v>
      </c>
      <c r="F194" s="6">
        <f t="shared" si="30"/>
        <v>-1.6280348187074486E-3</v>
      </c>
      <c r="G194" s="6">
        <f t="shared" si="31"/>
        <v>-1.6267102889130358E-3</v>
      </c>
      <c r="H194" s="6">
        <f t="shared" si="32"/>
        <v>0.99837328971108696</v>
      </c>
      <c r="I194" s="59">
        <f t="shared" si="23"/>
        <v>-1.666496357168987E-3</v>
      </c>
      <c r="J194" s="46">
        <f t="shared" si="25"/>
        <v>0</v>
      </c>
      <c r="K194" s="6">
        <f t="shared" si="26"/>
        <v>0</v>
      </c>
      <c r="L194" s="6">
        <f t="shared" si="27"/>
        <v>0</v>
      </c>
      <c r="M194" s="46">
        <f t="shared" si="28"/>
        <v>1.666496357168987E-3</v>
      </c>
      <c r="N194" s="6">
        <f t="shared" si="29"/>
        <v>2395.959961</v>
      </c>
      <c r="O194" s="6">
        <f t="shared" si="24"/>
        <v>-6.0852761470666155E-3</v>
      </c>
      <c r="Q194" s="46"/>
      <c r="R194">
        <v>-2.2832745919809999E-3</v>
      </c>
      <c r="S194" s="46"/>
    </row>
    <row r="195" spans="4:19">
      <c r="D195" s="38">
        <v>42811</v>
      </c>
      <c r="E195" s="6">
        <v>2378.25</v>
      </c>
      <c r="F195" s="6">
        <f t="shared" si="30"/>
        <v>-1.3151793429673527E-3</v>
      </c>
      <c r="G195" s="6">
        <f t="shared" si="31"/>
        <v>-1.3143148736342036E-3</v>
      </c>
      <c r="H195" s="6">
        <f t="shared" si="32"/>
        <v>0.9986856851263658</v>
      </c>
      <c r="I195" s="59">
        <f t="shared" ref="I195:I258" si="33">F195-$B$8</f>
        <v>-1.3536408814288912E-3</v>
      </c>
      <c r="J195" s="46">
        <f t="shared" si="25"/>
        <v>0</v>
      </c>
      <c r="K195" s="6">
        <f t="shared" si="26"/>
        <v>0</v>
      </c>
      <c r="L195" s="6">
        <f t="shared" si="27"/>
        <v>0</v>
      </c>
      <c r="M195" s="46">
        <f t="shared" si="28"/>
        <v>1.3536408814288912E-3</v>
      </c>
      <c r="N195" s="6">
        <f t="shared" si="29"/>
        <v>2395.959961</v>
      </c>
      <c r="O195" s="6">
        <f t="shared" ref="O195:O258" si="34">MIN(0,(E195-N195)/N195)</f>
        <v>-7.3915930517505094E-3</v>
      </c>
      <c r="Q195" s="46"/>
      <c r="R195">
        <v>7.9833226244297904E-4</v>
      </c>
      <c r="S195" s="46"/>
    </row>
    <row r="196" spans="4:19">
      <c r="D196" s="38">
        <v>42814</v>
      </c>
      <c r="E196" s="6">
        <v>2373.469971</v>
      </c>
      <c r="F196" s="6">
        <f t="shared" si="30"/>
        <v>-2.0119159552997494E-3</v>
      </c>
      <c r="G196" s="6">
        <f t="shared" si="31"/>
        <v>-2.0098934090192477E-3</v>
      </c>
      <c r="H196" s="6">
        <f t="shared" si="32"/>
        <v>0.99799010659098075</v>
      </c>
      <c r="I196" s="59">
        <f t="shared" si="33"/>
        <v>-2.0503774937612879E-3</v>
      </c>
      <c r="J196" s="46">
        <f t="shared" ref="J196:J259" si="35">MAX(0,F196-$B$11)</f>
        <v>0</v>
      </c>
      <c r="K196" s="6">
        <f t="shared" ref="K196:K259" si="36">J196^2</f>
        <v>0</v>
      </c>
      <c r="L196" s="6">
        <f t="shared" ref="L196:L259" si="37">J196^3</f>
        <v>0</v>
      </c>
      <c r="M196" s="46">
        <f t="shared" ref="M196:M259" si="38">MAX(0,$B$11-F196)</f>
        <v>2.0503774937612879E-3</v>
      </c>
      <c r="N196" s="6">
        <f t="shared" ref="N196:N259" si="39">IF(N195&lt;E196,E196,N195)</f>
        <v>2395.959961</v>
      </c>
      <c r="O196" s="6">
        <f t="shared" si="34"/>
        <v>-9.386630146612885E-3</v>
      </c>
      <c r="Q196" s="46"/>
      <c r="R196">
        <v>3.2582751904797701E-3</v>
      </c>
      <c r="S196" s="46"/>
    </row>
    <row r="197" spans="4:19">
      <c r="D197" s="38">
        <v>42815</v>
      </c>
      <c r="E197" s="6">
        <v>2344.0200199999999</v>
      </c>
      <c r="F197" s="6">
        <f t="shared" ref="F197:F260" si="40">LN(E197/E196)</f>
        <v>-1.2485594515205749E-2</v>
      </c>
      <c r="G197" s="6">
        <f t="shared" ref="G197:G260" si="41">E197/E196-1</f>
        <v>-1.2407972866659844E-2</v>
      </c>
      <c r="H197" s="6">
        <f t="shared" ref="H197:H260" si="42">1+G197</f>
        <v>0.98759202713334016</v>
      </c>
      <c r="I197" s="59">
        <f t="shared" si="33"/>
        <v>-1.2524056053667288E-2</v>
      </c>
      <c r="J197" s="46">
        <f t="shared" si="35"/>
        <v>0</v>
      </c>
      <c r="K197" s="6">
        <f t="shared" si="36"/>
        <v>0</v>
      </c>
      <c r="L197" s="6">
        <f t="shared" si="37"/>
        <v>0</v>
      </c>
      <c r="M197" s="46">
        <f t="shared" si="38"/>
        <v>1.2524056053667288E-2</v>
      </c>
      <c r="N197" s="6">
        <f t="shared" si="39"/>
        <v>2395.959961</v>
      </c>
      <c r="O197" s="6">
        <f t="shared" si="34"/>
        <v>-2.167813396110424E-2</v>
      </c>
      <c r="Q197" s="46"/>
      <c r="R197">
        <v>3.65997715780663E-4</v>
      </c>
      <c r="S197" s="46"/>
    </row>
    <row r="198" spans="4:19">
      <c r="D198" s="38">
        <v>42816</v>
      </c>
      <c r="E198" s="6">
        <v>2348.4499510000001</v>
      </c>
      <c r="F198" s="6">
        <f t="shared" si="40"/>
        <v>1.8881025742991701E-3</v>
      </c>
      <c r="G198" s="6">
        <f t="shared" si="41"/>
        <v>1.8898861623204422E-3</v>
      </c>
      <c r="H198" s="6">
        <f t="shared" si="42"/>
        <v>1.0018898861623204</v>
      </c>
      <c r="I198" s="59">
        <f t="shared" si="33"/>
        <v>1.8496410358376316E-3</v>
      </c>
      <c r="J198" s="46">
        <f t="shared" si="35"/>
        <v>1.8496410358376316E-3</v>
      </c>
      <c r="K198" s="6">
        <f t="shared" si="36"/>
        <v>3.4211719614545071E-6</v>
      </c>
      <c r="L198" s="6">
        <f t="shared" si="37"/>
        <v>6.3279400505633766E-9</v>
      </c>
      <c r="M198" s="46">
        <f t="shared" si="38"/>
        <v>0</v>
      </c>
      <c r="N198" s="6">
        <f t="shared" si="39"/>
        <v>2395.959961</v>
      </c>
      <c r="O198" s="6">
        <f t="shared" si="34"/>
        <v>-1.98292170041818E-2</v>
      </c>
      <c r="Q198" s="46"/>
      <c r="R198">
        <v>-3.3794976144175802E-3</v>
      </c>
      <c r="S198" s="46"/>
    </row>
    <row r="199" spans="4:19">
      <c r="D199" s="38">
        <v>42817</v>
      </c>
      <c r="E199" s="6">
        <v>2345.959961</v>
      </c>
      <c r="F199" s="6">
        <f t="shared" si="40"/>
        <v>-1.0608320450020078E-3</v>
      </c>
      <c r="G199" s="6">
        <f t="shared" si="41"/>
        <v>-1.0602695616058755E-3</v>
      </c>
      <c r="H199" s="6">
        <f t="shared" si="42"/>
        <v>0.99893973043839412</v>
      </c>
      <c r="I199" s="59">
        <f t="shared" si="33"/>
        <v>-1.0992935834635462E-3</v>
      </c>
      <c r="J199" s="46">
        <f t="shared" si="35"/>
        <v>0</v>
      </c>
      <c r="K199" s="6">
        <f t="shared" si="36"/>
        <v>0</v>
      </c>
      <c r="L199" s="6">
        <f t="shared" si="37"/>
        <v>0</v>
      </c>
      <c r="M199" s="46">
        <f t="shared" si="38"/>
        <v>1.0992935834635462E-3</v>
      </c>
      <c r="N199" s="6">
        <f t="shared" si="39"/>
        <v>2395.959961</v>
      </c>
      <c r="O199" s="6">
        <f t="shared" si="34"/>
        <v>-2.0868462250567633E-2</v>
      </c>
      <c r="Q199" s="46"/>
      <c r="R199">
        <v>8.3269716012001997E-3</v>
      </c>
      <c r="S199" s="46"/>
    </row>
    <row r="200" spans="4:19">
      <c r="D200" s="38">
        <v>42818</v>
      </c>
      <c r="E200" s="6">
        <v>2343.9799800000001</v>
      </c>
      <c r="F200" s="6">
        <f t="shared" si="40"/>
        <v>-8.4435244056040287E-4</v>
      </c>
      <c r="G200" s="6">
        <f t="shared" si="41"/>
        <v>-8.4399607534479948E-4</v>
      </c>
      <c r="H200" s="6">
        <f t="shared" si="42"/>
        <v>0.9991560039246552</v>
      </c>
      <c r="I200" s="59">
        <f t="shared" si="33"/>
        <v>-8.8281397902194129E-4</v>
      </c>
      <c r="J200" s="46">
        <f t="shared" si="35"/>
        <v>0</v>
      </c>
      <c r="K200" s="6">
        <f t="shared" si="36"/>
        <v>0</v>
      </c>
      <c r="L200" s="6">
        <f t="shared" si="37"/>
        <v>0</v>
      </c>
      <c r="M200" s="46">
        <f t="shared" si="38"/>
        <v>8.8281397902194129E-4</v>
      </c>
      <c r="N200" s="6">
        <f t="shared" si="39"/>
        <v>2395.959961</v>
      </c>
      <c r="O200" s="6">
        <f t="shared" si="34"/>
        <v>-2.1694845425674437E-2</v>
      </c>
      <c r="Q200" s="46"/>
      <c r="R200">
        <v>-1.6255235326410301E-3</v>
      </c>
      <c r="S200" s="46"/>
    </row>
    <row r="201" spans="4:19">
      <c r="D201" s="38">
        <v>42821</v>
      </c>
      <c r="E201" s="6">
        <v>2341.5900879999999</v>
      </c>
      <c r="F201" s="6">
        <f t="shared" si="40"/>
        <v>-1.0201073391556828E-3</v>
      </c>
      <c r="G201" s="6">
        <f t="shared" si="41"/>
        <v>-1.0195872065427158E-3</v>
      </c>
      <c r="H201" s="6">
        <f t="shared" si="42"/>
        <v>0.99898041279345728</v>
      </c>
      <c r="I201" s="59">
        <f t="shared" si="33"/>
        <v>-1.0585688776172213E-3</v>
      </c>
      <c r="J201" s="46">
        <f t="shared" si="35"/>
        <v>0</v>
      </c>
      <c r="K201" s="6">
        <f t="shared" si="36"/>
        <v>0</v>
      </c>
      <c r="L201" s="6">
        <f t="shared" si="37"/>
        <v>0</v>
      </c>
      <c r="M201" s="46">
        <f t="shared" si="38"/>
        <v>1.0585688776172213E-3</v>
      </c>
      <c r="N201" s="6">
        <f t="shared" si="39"/>
        <v>2395.959961</v>
      </c>
      <c r="O201" s="6">
        <f t="shared" si="34"/>
        <v>-2.269231284537317E-2</v>
      </c>
      <c r="Q201" s="46"/>
      <c r="R201">
        <v>-1.31314766166034E-3</v>
      </c>
      <c r="S201" s="46"/>
    </row>
    <row r="202" spans="4:19">
      <c r="D202" s="38">
        <v>42822</v>
      </c>
      <c r="E202" s="6">
        <v>2358.570068</v>
      </c>
      <c r="F202" s="6">
        <f t="shared" si="40"/>
        <v>7.2253086305444176E-3</v>
      </c>
      <c r="G202" s="6">
        <f t="shared" si="41"/>
        <v>7.251474152977444E-3</v>
      </c>
      <c r="H202" s="6">
        <f t="shared" si="42"/>
        <v>1.0072514741529774</v>
      </c>
      <c r="I202" s="59">
        <f t="shared" si="33"/>
        <v>7.1868470920828792E-3</v>
      </c>
      <c r="J202" s="46">
        <f t="shared" si="35"/>
        <v>7.1868470920828792E-3</v>
      </c>
      <c r="K202" s="6">
        <f t="shared" si="36"/>
        <v>5.1650771124980136E-5</v>
      </c>
      <c r="L202" s="6">
        <f t="shared" si="37"/>
        <v>3.7120619426340185E-7</v>
      </c>
      <c r="M202" s="46">
        <f t="shared" si="38"/>
        <v>0</v>
      </c>
      <c r="N202" s="6">
        <f t="shared" si="39"/>
        <v>2395.959961</v>
      </c>
      <c r="O202" s="6">
        <f t="shared" si="34"/>
        <v>-1.5605391412465272E-2</v>
      </c>
      <c r="Q202" s="46"/>
      <c r="R202">
        <v>-2.0088027924812899E-3</v>
      </c>
      <c r="S202" s="46"/>
    </row>
    <row r="203" spans="4:19">
      <c r="D203" s="38">
        <v>42823</v>
      </c>
      <c r="E203" s="6">
        <v>2361.1298830000001</v>
      </c>
      <c r="F203" s="6">
        <f t="shared" si="40"/>
        <v>1.0847364356112272E-3</v>
      </c>
      <c r="G203" s="6">
        <f t="shared" si="41"/>
        <v>1.0853249749627203E-3</v>
      </c>
      <c r="H203" s="6">
        <f t="shared" si="42"/>
        <v>1.0010853249749627</v>
      </c>
      <c r="I203" s="59">
        <f t="shared" si="33"/>
        <v>1.0462748971496888E-3</v>
      </c>
      <c r="J203" s="46">
        <f t="shared" si="35"/>
        <v>1.0462748971496888E-3</v>
      </c>
      <c r="K203" s="6">
        <f t="shared" si="36"/>
        <v>1.0946911604055918E-6</v>
      </c>
      <c r="L203" s="6">
        <f t="shared" si="37"/>
        <v>1.145347881264034E-9</v>
      </c>
      <c r="M203" s="46">
        <f t="shared" si="38"/>
        <v>0</v>
      </c>
      <c r="N203" s="6">
        <f t="shared" si="39"/>
        <v>2395.959961</v>
      </c>
      <c r="O203" s="6">
        <f t="shared" si="34"/>
        <v>-1.4537003358546506E-2</v>
      </c>
      <c r="Q203" s="46"/>
      <c r="R203">
        <v>-1.24661343211355E-2</v>
      </c>
      <c r="S203" s="46"/>
    </row>
    <row r="204" spans="4:19">
      <c r="D204" s="38">
        <v>42824</v>
      </c>
      <c r="E204" s="6">
        <v>2368.0600589999999</v>
      </c>
      <c r="F204" s="6">
        <f t="shared" si="40"/>
        <v>2.9308110038477526E-3</v>
      </c>
      <c r="G204" s="6">
        <f t="shared" si="41"/>
        <v>2.9351100292689392E-3</v>
      </c>
      <c r="H204" s="6">
        <f t="shared" si="42"/>
        <v>1.0029351100292689</v>
      </c>
      <c r="I204" s="59">
        <f t="shared" si="33"/>
        <v>2.8923494653862142E-3</v>
      </c>
      <c r="J204" s="46">
        <f t="shared" si="35"/>
        <v>2.8923494653862142E-3</v>
      </c>
      <c r="K204" s="6">
        <f t="shared" si="36"/>
        <v>8.3656854299199182E-6</v>
      </c>
      <c r="L204" s="6">
        <f t="shared" si="37"/>
        <v>2.4196485780818118E-8</v>
      </c>
      <c r="M204" s="46">
        <f t="shared" si="38"/>
        <v>0</v>
      </c>
      <c r="N204" s="6">
        <f t="shared" si="39"/>
        <v>2395.959961</v>
      </c>
      <c r="O204" s="6">
        <f t="shared" si="34"/>
        <v>-1.1644561033630775E-2</v>
      </c>
      <c r="Q204" s="46"/>
      <c r="R204">
        <v>1.8851441640304399E-3</v>
      </c>
      <c r="S204" s="46"/>
    </row>
    <row r="205" spans="4:19">
      <c r="D205" s="38">
        <v>42825</v>
      </c>
      <c r="E205" s="6">
        <v>2362.719971</v>
      </c>
      <c r="F205" s="6">
        <f t="shared" si="40"/>
        <v>-2.2575939841710303E-3</v>
      </c>
      <c r="G205" s="6">
        <f t="shared" si="41"/>
        <v>-2.2550475355151978E-3</v>
      </c>
      <c r="H205" s="6">
        <f t="shared" si="42"/>
        <v>0.9977449524644848</v>
      </c>
      <c r="I205" s="59">
        <f t="shared" si="33"/>
        <v>-2.2960555226325687E-3</v>
      </c>
      <c r="J205" s="46">
        <f t="shared" si="35"/>
        <v>0</v>
      </c>
      <c r="K205" s="6">
        <f t="shared" si="36"/>
        <v>0</v>
      </c>
      <c r="L205" s="6">
        <f t="shared" si="37"/>
        <v>0</v>
      </c>
      <c r="M205" s="46">
        <f t="shared" si="38"/>
        <v>2.2960555226325687E-3</v>
      </c>
      <c r="N205" s="6">
        <f t="shared" si="39"/>
        <v>2395.959961</v>
      </c>
      <c r="O205" s="6">
        <f t="shared" si="34"/>
        <v>-1.3873349530484927E-2</v>
      </c>
      <c r="Q205" s="46"/>
      <c r="R205">
        <v>-1.0591705461520499E-3</v>
      </c>
      <c r="S205" s="46"/>
    </row>
    <row r="206" spans="4:19">
      <c r="D206" s="38">
        <v>42828</v>
      </c>
      <c r="E206" s="6">
        <v>2358.8400879999999</v>
      </c>
      <c r="F206" s="6">
        <f t="shared" si="40"/>
        <v>-1.6434753872949851E-3</v>
      </c>
      <c r="G206" s="6">
        <f t="shared" si="41"/>
        <v>-1.6421256211577306E-3</v>
      </c>
      <c r="H206" s="6">
        <f t="shared" si="42"/>
        <v>0.99835787437884227</v>
      </c>
      <c r="I206" s="59">
        <f t="shared" si="33"/>
        <v>-1.6819369257565235E-3</v>
      </c>
      <c r="J206" s="46">
        <f t="shared" si="35"/>
        <v>0</v>
      </c>
      <c r="K206" s="6">
        <f t="shared" si="36"/>
        <v>0</v>
      </c>
      <c r="L206" s="6">
        <f t="shared" si="37"/>
        <v>0</v>
      </c>
      <c r="M206" s="46">
        <f t="shared" si="38"/>
        <v>1.6819369257565235E-3</v>
      </c>
      <c r="N206" s="6">
        <f t="shared" si="39"/>
        <v>2395.959961</v>
      </c>
      <c r="O206" s="6">
        <f t="shared" si="34"/>
        <v>-1.5492693368927335E-2</v>
      </c>
      <c r="Q206" s="46"/>
      <c r="R206">
        <v>-8.4302873855215195E-4</v>
      </c>
      <c r="S206" s="46"/>
    </row>
    <row r="207" spans="4:19">
      <c r="D207" s="38">
        <v>42829</v>
      </c>
      <c r="E207" s="6">
        <v>2360.1599120000001</v>
      </c>
      <c r="F207" s="6">
        <f t="shared" si="40"/>
        <v>5.5936598195100253E-4</v>
      </c>
      <c r="G207" s="6">
        <f t="shared" si="41"/>
        <v>5.5952245627599595E-4</v>
      </c>
      <c r="H207" s="6">
        <f t="shared" si="42"/>
        <v>1.000559522456276</v>
      </c>
      <c r="I207" s="59">
        <f t="shared" si="33"/>
        <v>5.209044434894641E-4</v>
      </c>
      <c r="J207" s="46">
        <f t="shared" si="35"/>
        <v>5.209044434894641E-4</v>
      </c>
      <c r="K207" s="6">
        <f t="shared" si="36"/>
        <v>2.7134143924706831E-7</v>
      </c>
      <c r="L207" s="6">
        <f t="shared" si="37"/>
        <v>1.4134296140662436E-10</v>
      </c>
      <c r="M207" s="46">
        <f t="shared" si="38"/>
        <v>0</v>
      </c>
      <c r="N207" s="6">
        <f t="shared" si="39"/>
        <v>2395.959961</v>
      </c>
      <c r="O207" s="6">
        <f t="shared" si="34"/>
        <v>-1.4941839422499409E-2</v>
      </c>
      <c r="Q207" s="46"/>
      <c r="R207">
        <v>-1.01850661473732E-3</v>
      </c>
      <c r="S207" s="46"/>
    </row>
    <row r="208" spans="4:19">
      <c r="D208" s="38">
        <v>42830</v>
      </c>
      <c r="E208" s="6">
        <v>2352.9499510000001</v>
      </c>
      <c r="F208" s="6">
        <f t="shared" si="40"/>
        <v>-3.0595368382266273E-3</v>
      </c>
      <c r="G208" s="6">
        <f t="shared" si="41"/>
        <v>-3.0548612250135276E-3</v>
      </c>
      <c r="H208" s="6">
        <f t="shared" si="42"/>
        <v>0.99694513877498647</v>
      </c>
      <c r="I208" s="59">
        <f t="shared" si="33"/>
        <v>-3.0979983766881657E-3</v>
      </c>
      <c r="J208" s="46">
        <f t="shared" si="35"/>
        <v>0</v>
      </c>
      <c r="K208" s="6">
        <f t="shared" si="36"/>
        <v>0</v>
      </c>
      <c r="L208" s="6">
        <f t="shared" si="37"/>
        <v>0</v>
      </c>
      <c r="M208" s="46">
        <f t="shared" si="38"/>
        <v>3.0979983766881657E-3</v>
      </c>
      <c r="N208" s="6">
        <f t="shared" si="39"/>
        <v>2395.959961</v>
      </c>
      <c r="O208" s="6">
        <f t="shared" si="34"/>
        <v>-1.7951055401630715E-2</v>
      </c>
      <c r="Q208" s="46"/>
      <c r="R208">
        <v>7.2140059177821202E-3</v>
      </c>
      <c r="S208" s="46"/>
    </row>
    <row r="209" spans="4:19">
      <c r="D209" s="38">
        <v>42831</v>
      </c>
      <c r="E209" s="6">
        <v>2357.48999</v>
      </c>
      <c r="F209" s="6">
        <f t="shared" si="40"/>
        <v>1.9276502673643437E-3</v>
      </c>
      <c r="G209" s="6">
        <f t="shared" si="41"/>
        <v>1.9295093795217433E-3</v>
      </c>
      <c r="H209" s="6">
        <f t="shared" si="42"/>
        <v>1.0019295093795217</v>
      </c>
      <c r="I209" s="59">
        <f t="shared" si="33"/>
        <v>1.8891887289028053E-3</v>
      </c>
      <c r="J209" s="46">
        <f t="shared" si="35"/>
        <v>1.8891887289028053E-3</v>
      </c>
      <c r="K209" s="6">
        <f t="shared" si="36"/>
        <v>3.5690340534133972E-6</v>
      </c>
      <c r="L209" s="6">
        <f t="shared" si="37"/>
        <v>6.7425789067788826E-9</v>
      </c>
      <c r="M209" s="46">
        <f t="shared" si="38"/>
        <v>0</v>
      </c>
      <c r="N209" s="6">
        <f t="shared" si="39"/>
        <v>2395.959961</v>
      </c>
      <c r="O209" s="6">
        <f t="shared" si="34"/>
        <v>-1.6056182751878628E-2</v>
      </c>
      <c r="Q209" s="46"/>
      <c r="R209">
        <v>1.0830465865653801E-3</v>
      </c>
      <c r="S209" s="46"/>
    </row>
    <row r="210" spans="4:19">
      <c r="D210" s="38">
        <v>42832</v>
      </c>
      <c r="E210" s="6">
        <v>2355.540039</v>
      </c>
      <c r="F210" s="6">
        <f t="shared" si="40"/>
        <v>-8.2747239006095098E-4</v>
      </c>
      <c r="G210" s="6">
        <f t="shared" si="41"/>
        <v>-8.2713012919310991E-4</v>
      </c>
      <c r="H210" s="6">
        <f t="shared" si="42"/>
        <v>0.99917286987080689</v>
      </c>
      <c r="I210" s="59">
        <f t="shared" si="33"/>
        <v>-8.6593392852248941E-4</v>
      </c>
      <c r="J210" s="46">
        <f t="shared" si="35"/>
        <v>0</v>
      </c>
      <c r="K210" s="6">
        <f t="shared" si="36"/>
        <v>0</v>
      </c>
      <c r="L210" s="6">
        <f t="shared" si="37"/>
        <v>0</v>
      </c>
      <c r="M210" s="46">
        <f t="shared" si="38"/>
        <v>8.6593392852248941E-4</v>
      </c>
      <c r="N210" s="6">
        <f t="shared" si="39"/>
        <v>2395.959961</v>
      </c>
      <c r="O210" s="6">
        <f t="shared" si="34"/>
        <v>-1.6870032328557782E-2</v>
      </c>
      <c r="Q210" s="46"/>
      <c r="R210">
        <v>2.9262544026325398E-3</v>
      </c>
      <c r="S210" s="46"/>
    </row>
    <row r="211" spans="4:19">
      <c r="D211" s="38">
        <v>42835</v>
      </c>
      <c r="E211" s="6">
        <v>2357.1599120000001</v>
      </c>
      <c r="F211" s="6">
        <f t="shared" si="40"/>
        <v>6.8745011591528707E-4</v>
      </c>
      <c r="G211" s="6">
        <f t="shared" si="41"/>
        <v>6.8768646390227062E-4</v>
      </c>
      <c r="H211" s="6">
        <f t="shared" si="42"/>
        <v>1.0006876864639023</v>
      </c>
      <c r="I211" s="59">
        <f t="shared" si="33"/>
        <v>6.4898857745374864E-4</v>
      </c>
      <c r="J211" s="46">
        <f t="shared" si="35"/>
        <v>6.4898857745374864E-4</v>
      </c>
      <c r="K211" s="6">
        <f t="shared" si="36"/>
        <v>4.2118617366544027E-7</v>
      </c>
      <c r="L211" s="6">
        <f t="shared" si="37"/>
        <v>2.7334501569032163E-10</v>
      </c>
      <c r="M211" s="46">
        <f t="shared" si="38"/>
        <v>0</v>
      </c>
      <c r="N211" s="6">
        <f t="shared" si="39"/>
        <v>2395.959961</v>
      </c>
      <c r="O211" s="6">
        <f t="shared" si="34"/>
        <v>-1.6193947157533466E-2</v>
      </c>
      <c r="Q211" s="46"/>
      <c r="R211">
        <v>-2.2540852293330702E-3</v>
      </c>
      <c r="S211" s="46"/>
    </row>
    <row r="212" spans="4:19">
      <c r="D212" s="38">
        <v>42836</v>
      </c>
      <c r="E212" s="6">
        <v>2353.780029</v>
      </c>
      <c r="F212" s="6">
        <f t="shared" si="40"/>
        <v>-1.4349083716841415E-3</v>
      </c>
      <c r="G212" s="6">
        <f t="shared" si="41"/>
        <v>-1.4338793828936325E-3</v>
      </c>
      <c r="H212" s="6">
        <f t="shared" si="42"/>
        <v>0.99856612061710637</v>
      </c>
      <c r="I212" s="59">
        <f t="shared" si="33"/>
        <v>-1.4733699101456799E-3</v>
      </c>
      <c r="J212" s="46">
        <f t="shared" si="35"/>
        <v>0</v>
      </c>
      <c r="K212" s="6">
        <f t="shared" si="36"/>
        <v>0</v>
      </c>
      <c r="L212" s="6">
        <f t="shared" si="37"/>
        <v>0</v>
      </c>
      <c r="M212" s="46">
        <f t="shared" si="38"/>
        <v>1.4733699101456799E-3</v>
      </c>
      <c r="N212" s="6">
        <f t="shared" si="39"/>
        <v>2395.959961</v>
      </c>
      <c r="O212" s="6">
        <f t="shared" si="34"/>
        <v>-1.7604606373470198E-2</v>
      </c>
      <c r="Q212" s="46"/>
      <c r="R212">
        <v>-1.6409161171219201E-3</v>
      </c>
      <c r="S212" s="46"/>
    </row>
    <row r="213" spans="4:19">
      <c r="D213" s="38">
        <v>42837</v>
      </c>
      <c r="E213" s="6">
        <v>2344.929932</v>
      </c>
      <c r="F213" s="6">
        <f t="shared" si="40"/>
        <v>-3.7670371396038606E-3</v>
      </c>
      <c r="G213" s="6">
        <f t="shared" si="41"/>
        <v>-3.7599507562140477E-3</v>
      </c>
      <c r="H213" s="6">
        <f t="shared" si="42"/>
        <v>0.99624004924378595</v>
      </c>
      <c r="I213" s="59">
        <f t="shared" si="33"/>
        <v>-3.805498678065399E-3</v>
      </c>
      <c r="J213" s="46">
        <f t="shared" si="35"/>
        <v>0</v>
      </c>
      <c r="K213" s="6">
        <f t="shared" si="36"/>
        <v>0</v>
      </c>
      <c r="L213" s="6">
        <f t="shared" si="37"/>
        <v>0</v>
      </c>
      <c r="M213" s="46">
        <f t="shared" si="38"/>
        <v>3.805498678065399E-3</v>
      </c>
      <c r="N213" s="6">
        <f t="shared" si="39"/>
        <v>2395.959961</v>
      </c>
      <c r="O213" s="6">
        <f t="shared" si="34"/>
        <v>-2.1298364676637437E-2</v>
      </c>
      <c r="Q213" s="46"/>
      <c r="R213">
        <v>5.5849444865480405E-4</v>
      </c>
      <c r="S213" s="46"/>
    </row>
    <row r="214" spans="4:19">
      <c r="D214" s="38">
        <v>42838</v>
      </c>
      <c r="E214" s="6">
        <v>2328.9499510000001</v>
      </c>
      <c r="F214" s="6">
        <f t="shared" si="40"/>
        <v>-6.8380205168596985E-3</v>
      </c>
      <c r="G214" s="6">
        <f t="shared" si="41"/>
        <v>-6.8146944528830744E-3</v>
      </c>
      <c r="H214" s="6">
        <f t="shared" si="42"/>
        <v>0.99318530554711693</v>
      </c>
      <c r="I214" s="59">
        <f t="shared" si="33"/>
        <v>-6.8764820553212369E-3</v>
      </c>
      <c r="J214" s="46">
        <f t="shared" si="35"/>
        <v>0</v>
      </c>
      <c r="K214" s="6">
        <f t="shared" si="36"/>
        <v>0</v>
      </c>
      <c r="L214" s="6">
        <f t="shared" si="37"/>
        <v>0</v>
      </c>
      <c r="M214" s="46">
        <f t="shared" si="38"/>
        <v>6.8764820553212369E-3</v>
      </c>
      <c r="N214" s="6">
        <f t="shared" si="39"/>
        <v>2395.959961</v>
      </c>
      <c r="O214" s="6">
        <f t="shared" si="34"/>
        <v>-2.796791728190318E-2</v>
      </c>
      <c r="Q214" s="46"/>
      <c r="R214">
        <v>-3.0547638997002798E-3</v>
      </c>
      <c r="S214" s="46"/>
    </row>
    <row r="215" spans="4:19">
      <c r="D215" s="38">
        <v>42842</v>
      </c>
      <c r="E215" s="6">
        <v>2349.01001</v>
      </c>
      <c r="F215" s="6">
        <f t="shared" si="40"/>
        <v>8.5764658646826294E-3</v>
      </c>
      <c r="G215" s="6">
        <f t="shared" si="41"/>
        <v>8.6133491152897701E-3</v>
      </c>
      <c r="H215" s="6">
        <f t="shared" si="42"/>
        <v>1.0086133491152898</v>
      </c>
      <c r="I215" s="59">
        <f t="shared" si="33"/>
        <v>8.5380043262210902E-3</v>
      </c>
      <c r="J215" s="46">
        <f t="shared" si="35"/>
        <v>8.5380043262210902E-3</v>
      </c>
      <c r="K215" s="6">
        <f t="shared" si="36"/>
        <v>7.2897517874570054E-5</v>
      </c>
      <c r="L215" s="6">
        <f t="shared" si="37"/>
        <v>6.2239932298385835E-7</v>
      </c>
      <c r="M215" s="46">
        <f t="shared" si="38"/>
        <v>0</v>
      </c>
      <c r="N215" s="6">
        <f t="shared" si="39"/>
        <v>2395.959961</v>
      </c>
      <c r="O215" s="6">
        <f t="shared" si="34"/>
        <v>-1.9595465602190026E-2</v>
      </c>
      <c r="Q215" s="46"/>
      <c r="R215">
        <v>1.92464139546827E-3</v>
      </c>
      <c r="S215" s="46"/>
    </row>
    <row r="216" spans="4:19">
      <c r="D216" s="38">
        <v>42843</v>
      </c>
      <c r="E216" s="6">
        <v>2342.1899410000001</v>
      </c>
      <c r="F216" s="6">
        <f t="shared" si="40"/>
        <v>-2.907603119058052E-3</v>
      </c>
      <c r="G216" s="6">
        <f t="shared" si="41"/>
        <v>-2.9033801350211164E-3</v>
      </c>
      <c r="H216" s="6">
        <f t="shared" si="42"/>
        <v>0.99709661986497888</v>
      </c>
      <c r="I216" s="59">
        <f t="shared" si="33"/>
        <v>-2.9460646575195904E-3</v>
      </c>
      <c r="J216" s="46">
        <f t="shared" si="35"/>
        <v>0</v>
      </c>
      <c r="K216" s="6">
        <f t="shared" si="36"/>
        <v>0</v>
      </c>
      <c r="L216" s="6">
        <f t="shared" si="37"/>
        <v>0</v>
      </c>
      <c r="M216" s="46">
        <f t="shared" si="38"/>
        <v>2.9460646575195904E-3</v>
      </c>
      <c r="N216" s="6">
        <f t="shared" si="39"/>
        <v>2395.959961</v>
      </c>
      <c r="O216" s="6">
        <f t="shared" si="34"/>
        <v>-2.2441952651645305E-2</v>
      </c>
      <c r="Q216" s="46"/>
      <c r="R216">
        <v>-8.2618149664903E-4</v>
      </c>
      <c r="S216" s="46"/>
    </row>
    <row r="217" spans="4:19">
      <c r="D217" s="38">
        <v>42844</v>
      </c>
      <c r="E217" s="6">
        <v>2338.169922</v>
      </c>
      <c r="F217" s="6">
        <f t="shared" si="40"/>
        <v>-1.7178251699592046E-3</v>
      </c>
      <c r="G217" s="6">
        <f t="shared" si="41"/>
        <v>-1.7163505528009493E-3</v>
      </c>
      <c r="H217" s="6">
        <f t="shared" si="42"/>
        <v>0.99828364944719905</v>
      </c>
      <c r="I217" s="59">
        <f t="shared" si="33"/>
        <v>-1.756286708420743E-3</v>
      </c>
      <c r="J217" s="46">
        <f t="shared" si="35"/>
        <v>0</v>
      </c>
      <c r="K217" s="6">
        <f t="shared" si="36"/>
        <v>0</v>
      </c>
      <c r="L217" s="6">
        <f t="shared" si="37"/>
        <v>0</v>
      </c>
      <c r="M217" s="46">
        <f t="shared" si="38"/>
        <v>1.756286708420743E-3</v>
      </c>
      <c r="N217" s="6">
        <f t="shared" si="39"/>
        <v>2395.959961</v>
      </c>
      <c r="O217" s="6">
        <f t="shared" si="34"/>
        <v>-2.4119784946606618E-2</v>
      </c>
      <c r="Q217" s="46"/>
      <c r="R217">
        <v>6.8637758846502004E-4</v>
      </c>
      <c r="S217" s="46"/>
    </row>
    <row r="218" spans="4:19">
      <c r="D218" s="38">
        <v>42845</v>
      </c>
      <c r="E218" s="6">
        <v>2355.8400879999999</v>
      </c>
      <c r="F218" s="6">
        <f t="shared" si="40"/>
        <v>7.5288503559402323E-3</v>
      </c>
      <c r="G218" s="6">
        <f t="shared" si="41"/>
        <v>7.5572634109009051E-3</v>
      </c>
      <c r="H218" s="6">
        <f t="shared" si="42"/>
        <v>1.0075572634109009</v>
      </c>
      <c r="I218" s="59">
        <f t="shared" si="33"/>
        <v>7.4903888174786938E-3</v>
      </c>
      <c r="J218" s="46">
        <f t="shared" si="35"/>
        <v>7.4903888174786938E-3</v>
      </c>
      <c r="K218" s="6">
        <f t="shared" si="36"/>
        <v>5.6105924637009868E-5</v>
      </c>
      <c r="L218" s="6">
        <f t="shared" si="37"/>
        <v>4.2025519049536107E-7</v>
      </c>
      <c r="M218" s="46">
        <f t="shared" si="38"/>
        <v>0</v>
      </c>
      <c r="N218" s="6">
        <f t="shared" si="39"/>
        <v>2395.959961</v>
      </c>
      <c r="O218" s="6">
        <f t="shared" si="34"/>
        <v>-1.6744801103961395E-2</v>
      </c>
      <c r="Q218" s="46"/>
      <c r="R218">
        <v>-1.4326688592400201E-3</v>
      </c>
      <c r="S218" s="46"/>
    </row>
    <row r="219" spans="4:19">
      <c r="D219" s="38">
        <v>42846</v>
      </c>
      <c r="E219" s="6">
        <v>2348.6899410000001</v>
      </c>
      <c r="F219" s="6">
        <f t="shared" si="40"/>
        <v>-3.039688326511295E-3</v>
      </c>
      <c r="G219" s="6">
        <f t="shared" si="41"/>
        <v>-3.0350731513657525E-3</v>
      </c>
      <c r="H219" s="6">
        <f t="shared" si="42"/>
        <v>0.99696492684863425</v>
      </c>
      <c r="I219" s="59">
        <f t="shared" si="33"/>
        <v>-3.0781498649728335E-3</v>
      </c>
      <c r="J219" s="46">
        <f t="shared" si="35"/>
        <v>0</v>
      </c>
      <c r="K219" s="6">
        <f t="shared" si="36"/>
        <v>0</v>
      </c>
      <c r="L219" s="6">
        <f t="shared" si="37"/>
        <v>0</v>
      </c>
      <c r="M219" s="46">
        <f t="shared" si="38"/>
        <v>3.0781498649728335E-3</v>
      </c>
      <c r="N219" s="6">
        <f t="shared" si="39"/>
        <v>2395.959961</v>
      </c>
      <c r="O219" s="6">
        <f t="shared" si="34"/>
        <v>-1.9729052559071512E-2</v>
      </c>
      <c r="Q219" s="46"/>
      <c r="R219">
        <v>-3.7611425000504302E-3</v>
      </c>
      <c r="S219" s="46"/>
    </row>
    <row r="220" spans="4:19">
      <c r="D220" s="38">
        <v>42849</v>
      </c>
      <c r="E220" s="6">
        <v>2374.1499020000001</v>
      </c>
      <c r="F220" s="6">
        <f t="shared" si="40"/>
        <v>1.0781736616292011E-2</v>
      </c>
      <c r="G220" s="6">
        <f t="shared" si="41"/>
        <v>1.0840068991465168E-2</v>
      </c>
      <c r="H220" s="6">
        <f t="shared" si="42"/>
        <v>1.0108400689914652</v>
      </c>
      <c r="I220" s="59">
        <f t="shared" si="33"/>
        <v>1.0743275077830471E-2</v>
      </c>
      <c r="J220" s="46">
        <f t="shared" si="35"/>
        <v>1.0743275077830471E-2</v>
      </c>
      <c r="K220" s="6">
        <f t="shared" si="36"/>
        <v>1.1541795939793331E-4</v>
      </c>
      <c r="L220" s="6">
        <f t="shared" si="37"/>
        <v>1.2399668867338661E-6</v>
      </c>
      <c r="M220" s="46">
        <f t="shared" si="38"/>
        <v>0</v>
      </c>
      <c r="N220" s="6">
        <f t="shared" si="39"/>
        <v>2395.959961</v>
      </c>
      <c r="O220" s="6">
        <f t="shared" si="34"/>
        <v>-9.1028478584830198E-3</v>
      </c>
      <c r="Q220" s="46"/>
      <c r="R220">
        <v>-6.8272636056471298E-3</v>
      </c>
      <c r="S220" s="46"/>
    </row>
    <row r="221" spans="4:19">
      <c r="D221" s="38">
        <v>42850</v>
      </c>
      <c r="E221" s="6">
        <v>2388.610107</v>
      </c>
      <c r="F221" s="6">
        <f t="shared" si="40"/>
        <v>6.0722141799202222E-3</v>
      </c>
      <c r="G221" s="6">
        <f t="shared" si="41"/>
        <v>6.090687444722187E-3</v>
      </c>
      <c r="H221" s="6">
        <f t="shared" si="42"/>
        <v>1.0060906874447222</v>
      </c>
      <c r="I221" s="59">
        <f t="shared" si="33"/>
        <v>6.0337526414586838E-3</v>
      </c>
      <c r="J221" s="46">
        <f t="shared" si="35"/>
        <v>6.0337526414586838E-3</v>
      </c>
      <c r="K221" s="6">
        <f t="shared" si="36"/>
        <v>3.6406170938309646E-5</v>
      </c>
      <c r="L221" s="6">
        <f t="shared" si="37"/>
        <v>2.196658300644222E-7</v>
      </c>
      <c r="M221" s="46">
        <f t="shared" si="38"/>
        <v>0</v>
      </c>
      <c r="N221" s="6">
        <f t="shared" si="39"/>
        <v>2395.959961</v>
      </c>
      <c r="O221" s="6">
        <f t="shared" si="34"/>
        <v>-3.0676030149236915E-3</v>
      </c>
      <c r="Q221" s="46"/>
      <c r="R221">
        <v>0</v>
      </c>
      <c r="S221" s="46"/>
    </row>
    <row r="222" spans="4:19">
      <c r="D222" s="38">
        <v>42851</v>
      </c>
      <c r="E222" s="6">
        <v>2387.4499510000001</v>
      </c>
      <c r="F222" s="6">
        <f t="shared" si="40"/>
        <v>-4.8582137105885161E-4</v>
      </c>
      <c r="G222" s="6">
        <f t="shared" si="41"/>
        <v>-4.8570337896503002E-4</v>
      </c>
      <c r="H222" s="6">
        <f t="shared" si="42"/>
        <v>0.99951429662103497</v>
      </c>
      <c r="I222" s="59">
        <f t="shared" si="33"/>
        <v>-5.2428290952039004E-4</v>
      </c>
      <c r="J222" s="46">
        <f t="shared" si="35"/>
        <v>0</v>
      </c>
      <c r="K222" s="6">
        <f t="shared" si="36"/>
        <v>0</v>
      </c>
      <c r="L222" s="6">
        <f t="shared" si="37"/>
        <v>0</v>
      </c>
      <c r="M222" s="46">
        <f t="shared" si="38"/>
        <v>5.2428290952039004E-4</v>
      </c>
      <c r="N222" s="6">
        <f t="shared" si="39"/>
        <v>2395.959961</v>
      </c>
      <c r="O222" s="6">
        <f t="shared" si="34"/>
        <v>-3.551816448739047E-3</v>
      </c>
      <c r="Q222" s="46"/>
      <c r="R222">
        <v>8.5629858884811293E-3</v>
      </c>
      <c r="S222" s="46"/>
    </row>
    <row r="223" spans="4:19">
      <c r="D223" s="38">
        <v>42852</v>
      </c>
      <c r="E223" s="6">
        <v>2388.7700199999999</v>
      </c>
      <c r="F223" s="6">
        <f t="shared" si="40"/>
        <v>5.5276726852089401E-4</v>
      </c>
      <c r="G223" s="6">
        <f t="shared" si="41"/>
        <v>5.5292007250118402E-4</v>
      </c>
      <c r="H223" s="6">
        <f t="shared" si="42"/>
        <v>1.0005529200725012</v>
      </c>
      <c r="I223" s="59">
        <f t="shared" si="33"/>
        <v>5.1430573005935558E-4</v>
      </c>
      <c r="J223" s="46">
        <f t="shared" si="35"/>
        <v>5.1430573005935558E-4</v>
      </c>
      <c r="K223" s="6">
        <f t="shared" si="36"/>
        <v>2.6451038397188676E-7</v>
      </c>
      <c r="L223" s="6">
        <f t="shared" si="37"/>
        <v>1.3603920613694169E-10</v>
      </c>
      <c r="M223" s="46">
        <f t="shared" si="38"/>
        <v>0</v>
      </c>
      <c r="N223" s="6">
        <f t="shared" si="39"/>
        <v>2395.959961</v>
      </c>
      <c r="O223" s="6">
        <f t="shared" si="34"/>
        <v>-3.0008602468462077E-3</v>
      </c>
      <c r="Q223" s="46"/>
      <c r="R223">
        <v>-2.9030460493725801E-3</v>
      </c>
      <c r="S223" s="46"/>
    </row>
    <row r="224" spans="4:19">
      <c r="D224" s="38">
        <v>42853</v>
      </c>
      <c r="E224" s="6">
        <v>2384.1999510000001</v>
      </c>
      <c r="F224" s="6">
        <f t="shared" si="40"/>
        <v>-1.9149797398098202E-3</v>
      </c>
      <c r="G224" s="6">
        <f t="shared" si="41"/>
        <v>-1.9131473359665918E-3</v>
      </c>
      <c r="H224" s="6">
        <f t="shared" si="42"/>
        <v>0.99808685266403341</v>
      </c>
      <c r="I224" s="59">
        <f t="shared" si="33"/>
        <v>-1.9534412782713589E-3</v>
      </c>
      <c r="J224" s="46">
        <f t="shared" si="35"/>
        <v>0</v>
      </c>
      <c r="K224" s="6">
        <f t="shared" si="36"/>
        <v>0</v>
      </c>
      <c r="L224" s="6">
        <f t="shared" si="37"/>
        <v>0</v>
      </c>
      <c r="M224" s="46">
        <f t="shared" si="38"/>
        <v>1.9534412782713589E-3</v>
      </c>
      <c r="N224" s="6">
        <f t="shared" si="39"/>
        <v>2395.959961</v>
      </c>
      <c r="O224" s="6">
        <f t="shared" si="34"/>
        <v>-4.9082664950259435E-3</v>
      </c>
      <c r="Q224" s="46"/>
      <c r="R224">
        <v>-1.71512660902264E-3</v>
      </c>
      <c r="S224" s="46"/>
    </row>
    <row r="225" spans="4:19">
      <c r="D225" s="38">
        <v>42856</v>
      </c>
      <c r="E225" s="6">
        <v>2388.330078</v>
      </c>
      <c r="F225" s="6">
        <f t="shared" si="40"/>
        <v>1.7307918466451173E-3</v>
      </c>
      <c r="G225" s="6">
        <f t="shared" si="41"/>
        <v>1.7322905313656989E-3</v>
      </c>
      <c r="H225" s="6">
        <f t="shared" si="42"/>
        <v>1.0017322905313657</v>
      </c>
      <c r="I225" s="59">
        <f t="shared" si="33"/>
        <v>1.6923303081835788E-3</v>
      </c>
      <c r="J225" s="46">
        <f t="shared" si="35"/>
        <v>1.6923303081835788E-3</v>
      </c>
      <c r="K225" s="6">
        <f t="shared" si="36"/>
        <v>2.863981871996727E-6</v>
      </c>
      <c r="L225" s="6">
        <f t="shared" si="37"/>
        <v>4.8468033240684036E-9</v>
      </c>
      <c r="M225" s="46">
        <f t="shared" si="38"/>
        <v>0</v>
      </c>
      <c r="N225" s="6">
        <f t="shared" si="39"/>
        <v>2395.959961</v>
      </c>
      <c r="O225" s="6">
        <f t="shared" si="34"/>
        <v>-3.1844785072349811E-3</v>
      </c>
      <c r="Q225" s="46"/>
      <c r="R225">
        <v>7.5170573903384297E-3</v>
      </c>
      <c r="S225" s="46"/>
    </row>
    <row r="226" spans="4:19">
      <c r="D226" s="38">
        <v>42857</v>
      </c>
      <c r="E226" s="6">
        <v>2391.169922</v>
      </c>
      <c r="F226" s="6">
        <f t="shared" si="40"/>
        <v>1.1883436904249129E-3</v>
      </c>
      <c r="G226" s="6">
        <f t="shared" si="41"/>
        <v>1.1890500505600254E-3</v>
      </c>
      <c r="H226" s="6">
        <f t="shared" si="42"/>
        <v>1.00118905005056</v>
      </c>
      <c r="I226" s="59">
        <f t="shared" si="33"/>
        <v>1.1498821519633745E-3</v>
      </c>
      <c r="J226" s="46">
        <f t="shared" si="35"/>
        <v>1.1498821519633745E-3</v>
      </c>
      <c r="K226" s="6">
        <f t="shared" si="36"/>
        <v>1.3222289634039209E-6</v>
      </c>
      <c r="L226" s="6">
        <f t="shared" si="37"/>
        <v>1.5204074858272025E-9</v>
      </c>
      <c r="M226" s="46">
        <f t="shared" si="38"/>
        <v>0</v>
      </c>
      <c r="N226" s="6">
        <f t="shared" si="39"/>
        <v>2395.959961</v>
      </c>
      <c r="O226" s="6">
        <f t="shared" si="34"/>
        <v>-1.9992149610049258E-3</v>
      </c>
      <c r="Q226" s="46"/>
      <c r="R226">
        <v>-3.0349377175483798E-3</v>
      </c>
      <c r="S226" s="46"/>
    </row>
    <row r="227" spans="4:19">
      <c r="D227" s="38">
        <v>42858</v>
      </c>
      <c r="E227" s="6">
        <v>2388.1298830000001</v>
      </c>
      <c r="F227" s="6">
        <f t="shared" si="40"/>
        <v>-1.2721693695897679E-3</v>
      </c>
      <c r="G227" s="6">
        <f t="shared" si="41"/>
        <v>-1.2713605051778432E-3</v>
      </c>
      <c r="H227" s="6">
        <f t="shared" si="42"/>
        <v>0.99872863949482216</v>
      </c>
      <c r="I227" s="59">
        <f t="shared" si="33"/>
        <v>-1.3106309080513064E-3</v>
      </c>
      <c r="J227" s="46">
        <f t="shared" si="35"/>
        <v>0</v>
      </c>
      <c r="K227" s="6">
        <f t="shared" si="36"/>
        <v>0</v>
      </c>
      <c r="L227" s="6">
        <f t="shared" si="37"/>
        <v>0</v>
      </c>
      <c r="M227" s="46">
        <f t="shared" si="38"/>
        <v>1.3106309080513064E-3</v>
      </c>
      <c r="N227" s="6">
        <f t="shared" si="39"/>
        <v>2395.959961</v>
      </c>
      <c r="O227" s="6">
        <f t="shared" si="34"/>
        <v>-3.2680337432399848E-3</v>
      </c>
      <c r="Q227" s="46"/>
      <c r="R227">
        <v>1.0764951191682399E-2</v>
      </c>
      <c r="S227" s="46"/>
    </row>
    <row r="228" spans="4:19">
      <c r="D228" s="38">
        <v>42859</v>
      </c>
      <c r="E228" s="6">
        <v>2389.5200199999999</v>
      </c>
      <c r="F228" s="6">
        <f t="shared" si="40"/>
        <v>5.8193340552533356E-4</v>
      </c>
      <c r="G228" s="6">
        <f t="shared" si="41"/>
        <v>5.8210276161929642E-4</v>
      </c>
      <c r="H228" s="6">
        <f t="shared" si="42"/>
        <v>1.0005821027616193</v>
      </c>
      <c r="I228" s="59">
        <f t="shared" si="33"/>
        <v>5.4347186706379513E-4</v>
      </c>
      <c r="J228" s="46">
        <f t="shared" si="35"/>
        <v>5.4347186706379513E-4</v>
      </c>
      <c r="K228" s="6">
        <f t="shared" si="36"/>
        <v>2.9536167028980739E-7</v>
      </c>
      <c r="L228" s="6">
        <f t="shared" si="37"/>
        <v>1.6052075841148269E-10</v>
      </c>
      <c r="M228" s="46">
        <f t="shared" si="38"/>
        <v>0</v>
      </c>
      <c r="N228" s="6">
        <f t="shared" si="39"/>
        <v>2395.959961</v>
      </c>
      <c r="O228" s="6">
        <f t="shared" si="34"/>
        <v>-2.6878333130876931E-3</v>
      </c>
      <c r="Q228" s="46"/>
      <c r="R228">
        <v>6.0628399597321197E-3</v>
      </c>
      <c r="S228" s="46"/>
    </row>
    <row r="229" spans="4:19">
      <c r="D229" s="38">
        <v>42860</v>
      </c>
      <c r="E229" s="6">
        <v>2399.290039</v>
      </c>
      <c r="F229" s="6">
        <f t="shared" si="40"/>
        <v>4.0803591852600924E-3</v>
      </c>
      <c r="G229" s="6">
        <f t="shared" si="41"/>
        <v>4.0886951849017361E-3</v>
      </c>
      <c r="H229" s="6">
        <f t="shared" si="42"/>
        <v>1.0040886951849017</v>
      </c>
      <c r="I229" s="59">
        <f t="shared" si="33"/>
        <v>4.041897646798554E-3</v>
      </c>
      <c r="J229" s="46">
        <f t="shared" si="35"/>
        <v>4.041897646798554E-3</v>
      </c>
      <c r="K229" s="6">
        <f t="shared" si="36"/>
        <v>1.6336936587195688E-5</v>
      </c>
      <c r="L229" s="6">
        <f t="shared" si="37"/>
        <v>6.6032225547683458E-8</v>
      </c>
      <c r="M229" s="46">
        <f t="shared" si="38"/>
        <v>0</v>
      </c>
      <c r="N229" s="6">
        <f t="shared" si="39"/>
        <v>2399.290039</v>
      </c>
      <c r="O229" s="6">
        <f t="shared" si="34"/>
        <v>0</v>
      </c>
      <c r="Q229" s="46"/>
      <c r="R229">
        <v>-4.8507345505836299E-4</v>
      </c>
      <c r="S229" s="46"/>
    </row>
    <row r="230" spans="4:19">
      <c r="D230" s="38">
        <v>42863</v>
      </c>
      <c r="E230" s="6">
        <v>2399.3798830000001</v>
      </c>
      <c r="F230" s="6">
        <f t="shared" si="40"/>
        <v>3.744537610262704E-5</v>
      </c>
      <c r="G230" s="6">
        <f t="shared" si="41"/>
        <v>3.744607718947357E-5</v>
      </c>
      <c r="H230" s="6">
        <f t="shared" si="42"/>
        <v>1.0000374460771895</v>
      </c>
      <c r="I230" s="59">
        <f t="shared" si="33"/>
        <v>-1.0161623589114224E-6</v>
      </c>
      <c r="J230" s="46">
        <f t="shared" si="35"/>
        <v>0</v>
      </c>
      <c r="K230" s="6">
        <f t="shared" si="36"/>
        <v>0</v>
      </c>
      <c r="L230" s="6">
        <f t="shared" si="37"/>
        <v>0</v>
      </c>
      <c r="M230" s="46">
        <f t="shared" si="38"/>
        <v>1.0161623589114224E-6</v>
      </c>
      <c r="N230" s="6">
        <f t="shared" si="39"/>
        <v>2399.3798830000001</v>
      </c>
      <c r="O230" s="6">
        <f t="shared" si="34"/>
        <v>0</v>
      </c>
      <c r="Q230" s="46"/>
      <c r="R230">
        <v>5.5191631857617602E-4</v>
      </c>
      <c r="S230" s="46"/>
    </row>
    <row r="231" spans="4:19">
      <c r="D231" s="38">
        <v>42864</v>
      </c>
      <c r="E231" s="6">
        <v>2396.919922</v>
      </c>
      <c r="F231" s="6">
        <f t="shared" si="40"/>
        <v>-1.0257745827880963E-3</v>
      </c>
      <c r="G231" s="6">
        <f t="shared" si="41"/>
        <v>-1.0252486558836038E-3</v>
      </c>
      <c r="H231" s="6">
        <f t="shared" si="42"/>
        <v>0.9989747513441164</v>
      </c>
      <c r="I231" s="59">
        <f t="shared" si="33"/>
        <v>-1.0642361212496348E-3</v>
      </c>
      <c r="J231" s="46">
        <f t="shared" si="35"/>
        <v>0</v>
      </c>
      <c r="K231" s="6">
        <f t="shared" si="36"/>
        <v>0</v>
      </c>
      <c r="L231" s="6">
        <f t="shared" si="37"/>
        <v>0</v>
      </c>
      <c r="M231" s="46">
        <f t="shared" si="38"/>
        <v>1.0642361212496348E-3</v>
      </c>
      <c r="N231" s="6">
        <f t="shared" si="39"/>
        <v>2399.3798830000001</v>
      </c>
      <c r="O231" s="6">
        <f t="shared" si="34"/>
        <v>-1.0252486558836506E-3</v>
      </c>
      <c r="Q231" s="46"/>
      <c r="R231">
        <v>-1.91202974477581E-3</v>
      </c>
      <c r="S231" s="46"/>
    </row>
    <row r="232" spans="4:19">
      <c r="D232" s="38">
        <v>42865</v>
      </c>
      <c r="E232" s="6">
        <v>2399.6298830000001</v>
      </c>
      <c r="F232" s="6">
        <f t="shared" si="40"/>
        <v>1.1299627434363934E-3</v>
      </c>
      <c r="G232" s="6">
        <f t="shared" si="41"/>
        <v>1.1306013918641611E-3</v>
      </c>
      <c r="H232" s="6">
        <f t="shared" si="42"/>
        <v>1.0011306013918642</v>
      </c>
      <c r="I232" s="59">
        <f t="shared" si="33"/>
        <v>1.0915012049748549E-3</v>
      </c>
      <c r="J232" s="46">
        <f t="shared" si="35"/>
        <v>1.0915012049748549E-3</v>
      </c>
      <c r="K232" s="6">
        <f t="shared" si="36"/>
        <v>1.1913748804615604E-6</v>
      </c>
      <c r="L232" s="6">
        <f t="shared" si="37"/>
        <v>1.3003871176005669E-9</v>
      </c>
      <c r="M232" s="46">
        <f t="shared" si="38"/>
        <v>0</v>
      </c>
      <c r="N232" s="6">
        <f t="shared" si="39"/>
        <v>2399.6298830000001</v>
      </c>
      <c r="O232" s="6">
        <f t="shared" si="34"/>
        <v>0</v>
      </c>
      <c r="Q232" s="46"/>
      <c r="R232">
        <v>1.7281253449494599E-3</v>
      </c>
      <c r="S232" s="46"/>
    </row>
    <row r="233" spans="4:19">
      <c r="D233" s="38">
        <v>42866</v>
      </c>
      <c r="E233" s="6">
        <v>2394.4399410000001</v>
      </c>
      <c r="F233" s="6">
        <f t="shared" si="40"/>
        <v>-2.1651516219075512E-3</v>
      </c>
      <c r="G233" s="6">
        <f t="shared" si="41"/>
        <v>-2.1628093718817354E-3</v>
      </c>
      <c r="H233" s="6">
        <f t="shared" si="42"/>
        <v>0.99783719062811826</v>
      </c>
      <c r="I233" s="59">
        <f t="shared" si="33"/>
        <v>-2.2036131603690896E-3</v>
      </c>
      <c r="J233" s="46">
        <f t="shared" si="35"/>
        <v>0</v>
      </c>
      <c r="K233" s="6">
        <f t="shared" si="36"/>
        <v>0</v>
      </c>
      <c r="L233" s="6">
        <f t="shared" si="37"/>
        <v>0</v>
      </c>
      <c r="M233" s="46">
        <f t="shared" si="38"/>
        <v>2.2036131603690896E-3</v>
      </c>
      <c r="N233" s="6">
        <f t="shared" si="39"/>
        <v>2399.6298830000001</v>
      </c>
      <c r="O233" s="6">
        <f t="shared" si="34"/>
        <v>-2.1628093718817775E-3</v>
      </c>
      <c r="Q233" s="46"/>
      <c r="R233">
        <v>1.1865155643074399E-3</v>
      </c>
      <c r="S233" s="46"/>
    </row>
    <row r="234" spans="4:19">
      <c r="D234" s="38">
        <v>42867</v>
      </c>
      <c r="E234" s="6">
        <v>2390.8999020000001</v>
      </c>
      <c r="F234" s="6">
        <f t="shared" si="40"/>
        <v>-1.4795353149046619E-3</v>
      </c>
      <c r="G234" s="6">
        <f t="shared" si="41"/>
        <v>-1.4784413421209397E-3</v>
      </c>
      <c r="H234" s="6">
        <f t="shared" si="42"/>
        <v>0.99852155865787906</v>
      </c>
      <c r="I234" s="59">
        <f t="shared" si="33"/>
        <v>-1.5179968533662004E-3</v>
      </c>
      <c r="J234" s="46">
        <f t="shared" si="35"/>
        <v>0</v>
      </c>
      <c r="K234" s="6">
        <f t="shared" si="36"/>
        <v>0</v>
      </c>
      <c r="L234" s="6">
        <f t="shared" si="37"/>
        <v>0</v>
      </c>
      <c r="M234" s="46">
        <f t="shared" si="38"/>
        <v>1.5179968533662004E-3</v>
      </c>
      <c r="N234" s="6">
        <f t="shared" si="39"/>
        <v>2399.6298830000001</v>
      </c>
      <c r="O234" s="6">
        <f t="shared" si="34"/>
        <v>-3.6380531272121818E-3</v>
      </c>
      <c r="Q234" s="46"/>
      <c r="R234">
        <v>-1.27021220566731E-3</v>
      </c>
      <c r="S234" s="46"/>
    </row>
    <row r="235" spans="4:19">
      <c r="D235" s="38">
        <v>42870</v>
      </c>
      <c r="E235" s="6">
        <v>2402.320068</v>
      </c>
      <c r="F235" s="6">
        <f t="shared" si="40"/>
        <v>4.7651422971946031E-3</v>
      </c>
      <c r="G235" s="6">
        <f t="shared" si="41"/>
        <v>4.7765136426025645E-3</v>
      </c>
      <c r="H235" s="6">
        <f t="shared" si="42"/>
        <v>1.0047765136426026</v>
      </c>
      <c r="I235" s="59">
        <f t="shared" si="33"/>
        <v>4.7266807587330647E-3</v>
      </c>
      <c r="J235" s="46">
        <f t="shared" si="35"/>
        <v>4.7266807587330647E-3</v>
      </c>
      <c r="K235" s="6">
        <f t="shared" si="36"/>
        <v>2.2341510994977379E-5</v>
      </c>
      <c r="L235" s="6">
        <f t="shared" si="37"/>
        <v>1.0560119014098278E-7</v>
      </c>
      <c r="M235" s="46">
        <f t="shared" si="38"/>
        <v>0</v>
      </c>
      <c r="N235" s="6">
        <f t="shared" si="39"/>
        <v>2402.320068</v>
      </c>
      <c r="O235" s="6">
        <f t="shared" si="34"/>
        <v>0</v>
      </c>
      <c r="Q235" s="46"/>
      <c r="R235">
        <v>5.81037823879798E-4</v>
      </c>
      <c r="S235" s="46"/>
    </row>
    <row r="236" spans="4:19">
      <c r="D236" s="38">
        <v>42871</v>
      </c>
      <c r="E236" s="6">
        <v>2400.669922</v>
      </c>
      <c r="F236" s="6">
        <f t="shared" si="40"/>
        <v>-6.871328353222825E-4</v>
      </c>
      <c r="G236" s="6">
        <f t="shared" si="41"/>
        <v>-6.8689681361810973E-4</v>
      </c>
      <c r="H236" s="6">
        <f t="shared" si="42"/>
        <v>0.99931310318638189</v>
      </c>
      <c r="I236" s="59">
        <f t="shared" si="33"/>
        <v>-7.2559437378382093E-4</v>
      </c>
      <c r="J236" s="46">
        <f t="shared" si="35"/>
        <v>0</v>
      </c>
      <c r="K236" s="6">
        <f t="shared" si="36"/>
        <v>0</v>
      </c>
      <c r="L236" s="6">
        <f t="shared" si="37"/>
        <v>0</v>
      </c>
      <c r="M236" s="46">
        <f t="shared" si="38"/>
        <v>7.2559437378382093E-4</v>
      </c>
      <c r="N236" s="6">
        <f t="shared" si="39"/>
        <v>2402.320068</v>
      </c>
      <c r="O236" s="6">
        <f t="shared" si="34"/>
        <v>-6.8689681361807189E-4</v>
      </c>
      <c r="Q236" s="46"/>
      <c r="R236">
        <v>4.0740942045683201E-3</v>
      </c>
      <c r="S236" s="46"/>
    </row>
    <row r="237" spans="4:19">
      <c r="D237" s="38">
        <v>42872</v>
      </c>
      <c r="E237" s="6">
        <v>2357.030029</v>
      </c>
      <c r="F237" s="6">
        <f t="shared" si="40"/>
        <v>-1.8345468349136904E-2</v>
      </c>
      <c r="G237" s="6">
        <f t="shared" si="41"/>
        <v>-1.8178214589219199E-2</v>
      </c>
      <c r="H237" s="6">
        <f t="shared" si="42"/>
        <v>0.9818217854107808</v>
      </c>
      <c r="I237" s="59">
        <f t="shared" si="33"/>
        <v>-1.8383929887598443E-2</v>
      </c>
      <c r="J237" s="46">
        <f t="shared" si="35"/>
        <v>0</v>
      </c>
      <c r="K237" s="6">
        <f t="shared" si="36"/>
        <v>0</v>
      </c>
      <c r="L237" s="6">
        <f t="shared" si="37"/>
        <v>0</v>
      </c>
      <c r="M237" s="46">
        <f t="shared" si="38"/>
        <v>1.8383929887598443E-2</v>
      </c>
      <c r="N237" s="6">
        <f t="shared" si="39"/>
        <v>2402.320068</v>
      </c>
      <c r="O237" s="6">
        <f t="shared" si="34"/>
        <v>-1.8852624845158632E-2</v>
      </c>
      <c r="Q237" s="46"/>
      <c r="R237" s="60">
        <v>3.7388000608385299E-5</v>
      </c>
      <c r="S237" s="46"/>
    </row>
    <row r="238" spans="4:19">
      <c r="D238" s="38">
        <v>42873</v>
      </c>
      <c r="E238" s="6">
        <v>2365.719971</v>
      </c>
      <c r="F238" s="6">
        <f t="shared" si="40"/>
        <v>3.6800388786592721E-3</v>
      </c>
      <c r="G238" s="6">
        <f t="shared" si="41"/>
        <v>3.6868185356495609E-3</v>
      </c>
      <c r="H238" s="6">
        <f t="shared" si="42"/>
        <v>1.0036868185356496</v>
      </c>
      <c r="I238" s="59">
        <f t="shared" si="33"/>
        <v>3.6415773401977337E-3</v>
      </c>
      <c r="J238" s="46">
        <f t="shared" si="35"/>
        <v>3.6415773401977337E-3</v>
      </c>
      <c r="K238" s="6">
        <f t="shared" si="36"/>
        <v>1.3261085524641601E-5</v>
      </c>
      <c r="L238" s="6">
        <f t="shared" si="37"/>
        <v>4.8291268552959028E-8</v>
      </c>
      <c r="M238" s="46">
        <f t="shared" si="38"/>
        <v>0</v>
      </c>
      <c r="N238" s="6">
        <f t="shared" si="39"/>
        <v>2402.320068</v>
      </c>
      <c r="O238" s="6">
        <f t="shared" si="34"/>
        <v>-1.5235312516233787E-2</v>
      </c>
      <c r="Q238" s="46"/>
      <c r="R238">
        <v>-1.02420206893361E-3</v>
      </c>
      <c r="S238" s="46"/>
    </row>
    <row r="239" spans="4:19">
      <c r="D239" s="38">
        <v>42874</v>
      </c>
      <c r="E239" s="6">
        <v>2381.7299800000001</v>
      </c>
      <c r="F239" s="6">
        <f t="shared" si="40"/>
        <v>6.744702885899654E-3</v>
      </c>
      <c r="G239" s="6">
        <f t="shared" si="41"/>
        <v>6.767499617984285E-3</v>
      </c>
      <c r="H239" s="6">
        <f t="shared" si="42"/>
        <v>1.0067674996179843</v>
      </c>
      <c r="I239" s="59">
        <f t="shared" si="33"/>
        <v>6.7062413474381155E-3</v>
      </c>
      <c r="J239" s="46">
        <f t="shared" si="35"/>
        <v>6.7062413474381155E-3</v>
      </c>
      <c r="K239" s="6">
        <f t="shared" si="36"/>
        <v>4.4973673010088595E-5</v>
      </c>
      <c r="L239" s="6">
        <f t="shared" si="37"/>
        <v>3.0160430548641772E-7</v>
      </c>
      <c r="M239" s="46">
        <f t="shared" si="38"/>
        <v>0</v>
      </c>
      <c r="N239" s="6">
        <f t="shared" si="39"/>
        <v>2402.320068</v>
      </c>
      <c r="O239" s="6">
        <f t="shared" si="34"/>
        <v>-8.5709178698830744E-3</v>
      </c>
      <c r="Q239" s="46"/>
      <c r="R239">
        <v>1.1282305990696401E-3</v>
      </c>
      <c r="S239" s="46"/>
    </row>
    <row r="240" spans="4:19">
      <c r="D240" s="38">
        <v>42877</v>
      </c>
      <c r="E240" s="6">
        <v>2394.0200199999999</v>
      </c>
      <c r="F240" s="6">
        <f t="shared" si="40"/>
        <v>5.1468636886192742E-3</v>
      </c>
      <c r="G240" s="6">
        <f t="shared" si="41"/>
        <v>5.1601315443825513E-3</v>
      </c>
      <c r="H240" s="6">
        <f t="shared" si="42"/>
        <v>1.0051601315443826</v>
      </c>
      <c r="I240" s="59">
        <f t="shared" si="33"/>
        <v>5.1084021501577358E-3</v>
      </c>
      <c r="J240" s="46">
        <f t="shared" si="35"/>
        <v>5.1084021501577358E-3</v>
      </c>
      <c r="K240" s="6">
        <f t="shared" si="36"/>
        <v>2.6095772527736178E-5</v>
      </c>
      <c r="L240" s="6">
        <f t="shared" si="37"/>
        <v>1.3330770049071466E-7</v>
      </c>
      <c r="M240" s="46">
        <f t="shared" si="38"/>
        <v>0</v>
      </c>
      <c r="N240" s="6">
        <f t="shared" si="39"/>
        <v>2402.320068</v>
      </c>
      <c r="O240" s="6">
        <f t="shared" si="34"/>
        <v>-3.4550133891651197E-3</v>
      </c>
      <c r="Q240" s="46"/>
      <c r="R240">
        <v>-2.1618308979058998E-3</v>
      </c>
      <c r="S240" s="46"/>
    </row>
    <row r="241" spans="4:19">
      <c r="D241" s="38">
        <v>42878</v>
      </c>
      <c r="E241" s="6">
        <v>2398.419922</v>
      </c>
      <c r="F241" s="6">
        <f t="shared" si="40"/>
        <v>1.8361850286978481E-3</v>
      </c>
      <c r="G241" s="6">
        <f t="shared" si="41"/>
        <v>1.8378718487075396E-3</v>
      </c>
      <c r="H241" s="6">
        <f t="shared" si="42"/>
        <v>1.0018378718487075</v>
      </c>
      <c r="I241" s="59">
        <f t="shared" si="33"/>
        <v>1.7977234902363096E-3</v>
      </c>
      <c r="J241" s="46">
        <f t="shared" si="35"/>
        <v>1.7977234902363096E-3</v>
      </c>
      <c r="K241" s="6">
        <f t="shared" si="36"/>
        <v>3.231809747347419E-6</v>
      </c>
      <c r="L241" s="6">
        <f t="shared" si="37"/>
        <v>5.8099002987811279E-9</v>
      </c>
      <c r="M241" s="46">
        <f t="shared" si="38"/>
        <v>0</v>
      </c>
      <c r="N241" s="6">
        <f t="shared" si="39"/>
        <v>2402.320068</v>
      </c>
      <c r="O241" s="6">
        <f t="shared" si="34"/>
        <v>-1.6234914123024965E-3</v>
      </c>
      <c r="Q241" s="46"/>
      <c r="R241">
        <v>-1.4772619980282201E-3</v>
      </c>
      <c r="S241" s="46"/>
    </row>
    <row r="242" spans="4:19">
      <c r="D242" s="38">
        <v>42879</v>
      </c>
      <c r="E242" s="6">
        <v>2404.389893</v>
      </c>
      <c r="F242" s="6">
        <f t="shared" si="40"/>
        <v>2.4860339279190358E-3</v>
      </c>
      <c r="G242" s="6">
        <f t="shared" si="41"/>
        <v>2.489126672622799E-3</v>
      </c>
      <c r="H242" s="6">
        <f t="shared" si="42"/>
        <v>1.0024891266726228</v>
      </c>
      <c r="I242" s="59">
        <f t="shared" si="33"/>
        <v>2.4475723894574974E-3</v>
      </c>
      <c r="J242" s="46">
        <f t="shared" si="35"/>
        <v>2.4475723894574974E-3</v>
      </c>
      <c r="K242" s="6">
        <f t="shared" si="36"/>
        <v>5.9906106016346832E-6</v>
      </c>
      <c r="L242" s="6">
        <f t="shared" si="37"/>
        <v>1.4662453104552418E-8</v>
      </c>
      <c r="M242" s="46">
        <f t="shared" si="38"/>
        <v>0</v>
      </c>
      <c r="N242" s="6">
        <f t="shared" si="39"/>
        <v>2404.389893</v>
      </c>
      <c r="O242" s="6">
        <f t="shared" si="34"/>
        <v>0</v>
      </c>
      <c r="Q242" s="46"/>
      <c r="R242">
        <v>4.7578326146059703E-3</v>
      </c>
      <c r="S242" s="46"/>
    </row>
    <row r="243" spans="4:19">
      <c r="D243" s="38">
        <v>42880</v>
      </c>
      <c r="E243" s="6">
        <v>2415.070068</v>
      </c>
      <c r="F243" s="6">
        <f t="shared" si="40"/>
        <v>4.4321117177126383E-3</v>
      </c>
      <c r="G243" s="6">
        <f t="shared" si="41"/>
        <v>4.4419480513928633E-3</v>
      </c>
      <c r="H243" s="6">
        <f t="shared" si="42"/>
        <v>1.0044419480513929</v>
      </c>
      <c r="I243" s="59">
        <f t="shared" si="33"/>
        <v>4.3936501792510999E-3</v>
      </c>
      <c r="J243" s="46">
        <f t="shared" si="35"/>
        <v>4.3936501792510999E-3</v>
      </c>
      <c r="K243" s="6">
        <f t="shared" si="36"/>
        <v>1.9304161897633222E-5</v>
      </c>
      <c r="L243" s="6">
        <f t="shared" si="37"/>
        <v>8.4815734381828461E-8</v>
      </c>
      <c r="M243" s="46">
        <f t="shared" si="38"/>
        <v>0</v>
      </c>
      <c r="N243" s="6">
        <f t="shared" si="39"/>
        <v>2415.070068</v>
      </c>
      <c r="O243" s="6">
        <f t="shared" si="34"/>
        <v>0</v>
      </c>
      <c r="Q243" s="46"/>
      <c r="R243">
        <v>-6.86080924859272E-4</v>
      </c>
      <c r="S243" s="46"/>
    </row>
    <row r="244" spans="4:19">
      <c r="D244" s="38">
        <v>42881</v>
      </c>
      <c r="E244" s="6">
        <v>2415.820068</v>
      </c>
      <c r="F244" s="6">
        <f t="shared" si="40"/>
        <v>3.105017853485944E-4</v>
      </c>
      <c r="G244" s="6">
        <f t="shared" si="41"/>
        <v>3.1054999601765054E-4</v>
      </c>
      <c r="H244" s="6">
        <f t="shared" si="42"/>
        <v>1.0003105499960177</v>
      </c>
      <c r="I244" s="59">
        <f t="shared" si="33"/>
        <v>2.7204024688705592E-4</v>
      </c>
      <c r="J244" s="46">
        <f t="shared" si="35"/>
        <v>2.7204024688705592E-4</v>
      </c>
      <c r="K244" s="6">
        <f t="shared" si="36"/>
        <v>7.4005895926370339E-8</v>
      </c>
      <c r="L244" s="6">
        <f t="shared" si="37"/>
        <v>2.0132582198907553E-11</v>
      </c>
      <c r="M244" s="46">
        <f t="shared" si="38"/>
        <v>0</v>
      </c>
      <c r="N244" s="6">
        <f t="shared" si="39"/>
        <v>2415.820068</v>
      </c>
      <c r="O244" s="6">
        <f t="shared" si="34"/>
        <v>0</v>
      </c>
      <c r="Q244" s="46"/>
      <c r="R244">
        <v>-1.831711532096E-2</v>
      </c>
      <c r="S244" s="46"/>
    </row>
    <row r="245" spans="4:19">
      <c r="D245" s="38">
        <v>42885</v>
      </c>
      <c r="E245" s="6">
        <v>2412.9099120000001</v>
      </c>
      <c r="F245" s="6">
        <f t="shared" si="40"/>
        <v>-1.2053506261038615E-3</v>
      </c>
      <c r="G245" s="6">
        <f t="shared" si="41"/>
        <v>-1.2046244828196606E-3</v>
      </c>
      <c r="H245" s="6">
        <f t="shared" si="42"/>
        <v>0.99879537551718034</v>
      </c>
      <c r="I245" s="59">
        <f t="shared" si="33"/>
        <v>-1.2438121645653999E-3</v>
      </c>
      <c r="J245" s="46">
        <f t="shared" si="35"/>
        <v>0</v>
      </c>
      <c r="K245" s="6">
        <f t="shared" si="36"/>
        <v>0</v>
      </c>
      <c r="L245" s="6">
        <f t="shared" si="37"/>
        <v>0</v>
      </c>
      <c r="M245" s="46">
        <f t="shared" si="38"/>
        <v>1.2438121645653999E-3</v>
      </c>
      <c r="N245" s="6">
        <f t="shared" si="39"/>
        <v>2415.820068</v>
      </c>
      <c r="O245" s="6">
        <f t="shared" si="34"/>
        <v>-1.2046244828196847E-3</v>
      </c>
      <c r="Q245" s="46"/>
      <c r="R245">
        <v>3.67430964080653E-3</v>
      </c>
      <c r="S245" s="46"/>
    </row>
    <row r="246" spans="4:19">
      <c r="D246" s="38">
        <v>42886</v>
      </c>
      <c r="E246" s="6">
        <v>2411.8000489999999</v>
      </c>
      <c r="F246" s="6">
        <f t="shared" si="40"/>
        <v>-4.6007450335814259E-4</v>
      </c>
      <c r="G246" s="6">
        <f t="shared" si="41"/>
        <v>-4.5996868531250623E-4</v>
      </c>
      <c r="H246" s="6">
        <f t="shared" si="42"/>
        <v>0.99954003131468749</v>
      </c>
      <c r="I246" s="59">
        <f t="shared" si="33"/>
        <v>-4.9853604181968102E-4</v>
      </c>
      <c r="J246" s="46">
        <f t="shared" si="35"/>
        <v>0</v>
      </c>
      <c r="K246" s="6">
        <f t="shared" si="36"/>
        <v>0</v>
      </c>
      <c r="L246" s="6">
        <f t="shared" si="37"/>
        <v>0</v>
      </c>
      <c r="M246" s="46">
        <f t="shared" si="38"/>
        <v>4.9853604181968102E-4</v>
      </c>
      <c r="N246" s="6">
        <f t="shared" si="39"/>
        <v>2415.820068</v>
      </c>
      <c r="O246" s="6">
        <f t="shared" si="34"/>
        <v>-1.6640390785925235E-3</v>
      </c>
      <c r="Q246" s="46"/>
      <c r="R246">
        <v>6.7342569428098598E-3</v>
      </c>
      <c r="S246" s="46"/>
    </row>
    <row r="247" spans="4:19">
      <c r="D247" s="38">
        <v>42887</v>
      </c>
      <c r="E247" s="6">
        <v>2430.0600589999999</v>
      </c>
      <c r="F247" s="6">
        <f t="shared" si="40"/>
        <v>7.5425956807599771E-3</v>
      </c>
      <c r="G247" s="6">
        <f t="shared" si="41"/>
        <v>7.5711127079423068E-3</v>
      </c>
      <c r="H247" s="6">
        <f t="shared" si="42"/>
        <v>1.0075711127079423</v>
      </c>
      <c r="I247" s="59">
        <f t="shared" si="33"/>
        <v>7.5041341422984386E-3</v>
      </c>
      <c r="J247" s="46">
        <f t="shared" si="35"/>
        <v>7.5041341422984386E-3</v>
      </c>
      <c r="K247" s="6">
        <f t="shared" si="36"/>
        <v>5.6312029225609121E-5</v>
      </c>
      <c r="L247" s="6">
        <f t="shared" si="37"/>
        <v>4.2257302113400093E-7</v>
      </c>
      <c r="M247" s="46">
        <f t="shared" si="38"/>
        <v>0</v>
      </c>
      <c r="N247" s="6">
        <f t="shared" si="39"/>
        <v>2430.0600589999999</v>
      </c>
      <c r="O247" s="6">
        <f t="shared" si="34"/>
        <v>0</v>
      </c>
      <c r="Q247" s="46"/>
      <c r="R247">
        <v>5.1389396073131897E-3</v>
      </c>
      <c r="S247" s="46"/>
    </row>
    <row r="248" spans="4:19">
      <c r="D248" s="38">
        <v>42888</v>
      </c>
      <c r="E248" s="6">
        <v>2439.070068</v>
      </c>
      <c r="F248" s="6">
        <f t="shared" si="40"/>
        <v>3.7008743035282436E-3</v>
      </c>
      <c r="G248" s="6">
        <f t="shared" si="41"/>
        <v>3.707730994808367E-3</v>
      </c>
      <c r="H248" s="6">
        <f t="shared" si="42"/>
        <v>1.0037077309948084</v>
      </c>
      <c r="I248" s="59">
        <f t="shared" si="33"/>
        <v>3.6624127650667052E-3</v>
      </c>
      <c r="J248" s="46">
        <f t="shared" si="35"/>
        <v>3.6624127650667052E-3</v>
      </c>
      <c r="K248" s="6">
        <f t="shared" si="36"/>
        <v>1.3413267261723549E-5</v>
      </c>
      <c r="L248" s="6">
        <f t="shared" si="37"/>
        <v>4.9124921240587654E-8</v>
      </c>
      <c r="M248" s="46">
        <f t="shared" si="38"/>
        <v>0</v>
      </c>
      <c r="N248" s="6">
        <f t="shared" si="39"/>
        <v>2439.070068</v>
      </c>
      <c r="O248" s="6">
        <f t="shared" si="34"/>
        <v>0</v>
      </c>
      <c r="Q248" s="46"/>
      <c r="R248">
        <v>1.8333678897818899E-3</v>
      </c>
      <c r="S248" s="46"/>
    </row>
    <row r="249" spans="4:19">
      <c r="D249" s="38">
        <v>42891</v>
      </c>
      <c r="E249" s="6">
        <v>2436.1000979999999</v>
      </c>
      <c r="F249" s="6">
        <f t="shared" si="40"/>
        <v>-1.2184068519809704E-3</v>
      </c>
      <c r="G249" s="6">
        <f t="shared" si="41"/>
        <v>-1.2176648957179514E-3</v>
      </c>
      <c r="H249" s="6">
        <f t="shared" si="42"/>
        <v>0.99878233510428205</v>
      </c>
      <c r="I249" s="59">
        <f t="shared" si="33"/>
        <v>-1.2568683904425088E-3</v>
      </c>
      <c r="J249" s="46">
        <f t="shared" si="35"/>
        <v>0</v>
      </c>
      <c r="K249" s="6">
        <f t="shared" si="36"/>
        <v>0</v>
      </c>
      <c r="L249" s="6">
        <f t="shared" si="37"/>
        <v>0</v>
      </c>
      <c r="M249" s="46">
        <f t="shared" si="38"/>
        <v>1.2568683904425088E-3</v>
      </c>
      <c r="N249" s="6">
        <f t="shared" si="39"/>
        <v>2439.070068</v>
      </c>
      <c r="O249" s="6">
        <f t="shared" si="34"/>
        <v>-1.217664895717995E-3</v>
      </c>
      <c r="Q249" s="46"/>
      <c r="R249">
        <v>2.4822279890939101E-3</v>
      </c>
      <c r="S249" s="46"/>
    </row>
    <row r="250" spans="4:19">
      <c r="D250" s="38">
        <v>42892</v>
      </c>
      <c r="E250" s="6">
        <v>2429.330078</v>
      </c>
      <c r="F250" s="6">
        <f t="shared" si="40"/>
        <v>-2.7829088587652804E-3</v>
      </c>
      <c r="G250" s="6">
        <f t="shared" si="41"/>
        <v>-2.7790401574869783E-3</v>
      </c>
      <c r="H250" s="6">
        <f t="shared" si="42"/>
        <v>0.99722095984251302</v>
      </c>
      <c r="I250" s="59">
        <f t="shared" si="33"/>
        <v>-2.8213703972268188E-3</v>
      </c>
      <c r="J250" s="46">
        <f t="shared" si="35"/>
        <v>0</v>
      </c>
      <c r="K250" s="6">
        <f t="shared" si="36"/>
        <v>0</v>
      </c>
      <c r="L250" s="6">
        <f t="shared" si="37"/>
        <v>0</v>
      </c>
      <c r="M250" s="46">
        <f t="shared" si="38"/>
        <v>2.8213703972268188E-3</v>
      </c>
      <c r="N250" s="6">
        <f t="shared" si="39"/>
        <v>2439.070068</v>
      </c>
      <c r="O250" s="6">
        <f t="shared" si="34"/>
        <v>-3.9933211135613975E-3</v>
      </c>
      <c r="Q250" s="46"/>
      <c r="R250">
        <v>4.4253498645891402E-3</v>
      </c>
      <c r="S250" s="46"/>
    </row>
    <row r="251" spans="4:19">
      <c r="D251" s="38">
        <v>42893</v>
      </c>
      <c r="E251" s="6">
        <v>2433.139893</v>
      </c>
      <c r="F251" s="6">
        <f t="shared" si="40"/>
        <v>1.5670290211890142E-3</v>
      </c>
      <c r="G251" s="6">
        <f t="shared" si="41"/>
        <v>1.5682574527444704E-3</v>
      </c>
      <c r="H251" s="6">
        <f t="shared" si="42"/>
        <v>1.0015682574527445</v>
      </c>
      <c r="I251" s="59">
        <f t="shared" si="33"/>
        <v>1.5285674827274758E-3</v>
      </c>
      <c r="J251" s="46">
        <f t="shared" si="35"/>
        <v>1.5285674827274758E-3</v>
      </c>
      <c r="K251" s="6">
        <f t="shared" si="36"/>
        <v>2.3365185492518121E-6</v>
      </c>
      <c r="L251" s="6">
        <f t="shared" si="37"/>
        <v>3.5715262771758961E-9</v>
      </c>
      <c r="M251" s="46">
        <f t="shared" si="38"/>
        <v>0</v>
      </c>
      <c r="N251" s="6">
        <f t="shared" si="39"/>
        <v>2439.070068</v>
      </c>
      <c r="O251" s="6">
        <f t="shared" si="34"/>
        <v>-2.4313262164143631E-3</v>
      </c>
      <c r="Q251" s="46"/>
      <c r="R251">
        <v>3.1002918884155499E-4</v>
      </c>
      <c r="S251" s="46"/>
    </row>
    <row r="252" spans="4:19">
      <c r="D252" s="38">
        <v>42894</v>
      </c>
      <c r="E252" s="6">
        <v>2433.790039</v>
      </c>
      <c r="F252" s="6">
        <f t="shared" si="40"/>
        <v>2.6716883659768292E-4</v>
      </c>
      <c r="G252" s="6">
        <f t="shared" si="41"/>
        <v>2.6720452936990213E-4</v>
      </c>
      <c r="H252" s="6">
        <f t="shared" si="42"/>
        <v>1.0002672045293699</v>
      </c>
      <c r="I252" s="59">
        <f t="shared" si="33"/>
        <v>2.2870729813614447E-4</v>
      </c>
      <c r="J252" s="46">
        <f t="shared" si="35"/>
        <v>2.2870729813614447E-4</v>
      </c>
      <c r="K252" s="6">
        <f t="shared" si="36"/>
        <v>5.2307028220735273E-8</v>
      </c>
      <c r="L252" s="6">
        <f t="shared" si="37"/>
        <v>1.1962999097895424E-11</v>
      </c>
      <c r="M252" s="46">
        <f t="shared" si="38"/>
        <v>0</v>
      </c>
      <c r="N252" s="6">
        <f t="shared" si="39"/>
        <v>2439.070068</v>
      </c>
      <c r="O252" s="6">
        <f t="shared" si="34"/>
        <v>-2.1647713484219647E-3</v>
      </c>
      <c r="Q252" s="46"/>
      <c r="R252">
        <v>0</v>
      </c>
      <c r="S252" s="46"/>
    </row>
    <row r="253" spans="4:19">
      <c r="D253" s="38">
        <v>42895</v>
      </c>
      <c r="E253" s="6">
        <v>2431.7700199999999</v>
      </c>
      <c r="F253" s="6">
        <f t="shared" si="40"/>
        <v>-8.3033364774634012E-4</v>
      </c>
      <c r="G253" s="6">
        <f t="shared" si="41"/>
        <v>-8.2998901615605192E-4</v>
      </c>
      <c r="H253" s="6">
        <f t="shared" si="42"/>
        <v>0.99917001098384395</v>
      </c>
      <c r="I253" s="59">
        <f t="shared" si="33"/>
        <v>-8.6879518620787855E-4</v>
      </c>
      <c r="J253" s="46">
        <f t="shared" si="35"/>
        <v>0</v>
      </c>
      <c r="K253" s="6">
        <f t="shared" si="36"/>
        <v>0</v>
      </c>
      <c r="L253" s="6">
        <f t="shared" si="37"/>
        <v>0</v>
      </c>
      <c r="M253" s="46">
        <f t="shared" si="38"/>
        <v>8.6879518620787855E-4</v>
      </c>
      <c r="N253" s="6">
        <f t="shared" si="39"/>
        <v>2439.070068</v>
      </c>
      <c r="O253" s="6">
        <f t="shared" si="34"/>
        <v>-2.9929636281363528E-3</v>
      </c>
      <c r="Q253" s="46"/>
      <c r="R253">
        <v>-1.2035152129226301E-3</v>
      </c>
      <c r="S253" s="46"/>
    </row>
    <row r="254" spans="4:19">
      <c r="D254" s="38">
        <v>42898</v>
      </c>
      <c r="E254" s="6">
        <v>2429.389893</v>
      </c>
      <c r="F254" s="6">
        <f t="shared" si="40"/>
        <v>-9.7924249882421236E-4</v>
      </c>
      <c r="G254" s="6">
        <f t="shared" si="41"/>
        <v>-9.7876319735201722E-4</v>
      </c>
      <c r="H254" s="6">
        <f t="shared" si="42"/>
        <v>0.99902123680264798</v>
      </c>
      <c r="I254" s="59">
        <f t="shared" si="33"/>
        <v>-1.0177040372857508E-3</v>
      </c>
      <c r="J254" s="46">
        <f t="shared" si="35"/>
        <v>0</v>
      </c>
      <c r="K254" s="6">
        <f t="shared" si="36"/>
        <v>0</v>
      </c>
      <c r="L254" s="6">
        <f t="shared" si="37"/>
        <v>0</v>
      </c>
      <c r="M254" s="46">
        <f t="shared" si="38"/>
        <v>1.0177040372857508E-3</v>
      </c>
      <c r="N254" s="6">
        <f t="shared" si="39"/>
        <v>2439.070068</v>
      </c>
      <c r="O254" s="6">
        <f t="shared" si="34"/>
        <v>-3.9687974228381053E-3</v>
      </c>
      <c r="Q254" s="46"/>
      <c r="R254">
        <v>-4.5937335538370403E-4</v>
      </c>
      <c r="S254" s="46"/>
    </row>
    <row r="255" spans="4:19">
      <c r="D255" s="38">
        <v>42899</v>
      </c>
      <c r="E255" s="6">
        <v>2440.3500979999999</v>
      </c>
      <c r="F255" s="6">
        <f t="shared" si="40"/>
        <v>4.5013588104362186E-3</v>
      </c>
      <c r="G255" s="6">
        <f t="shared" si="41"/>
        <v>4.5115051443904708E-3</v>
      </c>
      <c r="H255" s="6">
        <f t="shared" si="42"/>
        <v>1.0045115051443905</v>
      </c>
      <c r="I255" s="59">
        <f t="shared" si="33"/>
        <v>4.4628972719746801E-3</v>
      </c>
      <c r="J255" s="46">
        <f t="shared" si="35"/>
        <v>4.4628972719746801E-3</v>
      </c>
      <c r="K255" s="6">
        <f t="shared" si="36"/>
        <v>1.9917452060199041E-5</v>
      </c>
      <c r="L255" s="6">
        <f t="shared" si="37"/>
        <v>8.8889542464148767E-8</v>
      </c>
      <c r="M255" s="46">
        <f t="shared" si="38"/>
        <v>0</v>
      </c>
      <c r="N255" s="6">
        <f t="shared" si="39"/>
        <v>2440.3500979999999</v>
      </c>
      <c r="O255" s="6">
        <f t="shared" si="34"/>
        <v>0</v>
      </c>
      <c r="Q255" s="46"/>
      <c r="R255">
        <v>7.5311414017803996E-3</v>
      </c>
      <c r="S255" s="46"/>
    </row>
    <row r="256" spans="4:19">
      <c r="D256" s="38">
        <v>42900</v>
      </c>
      <c r="E256" s="6">
        <v>2437.919922</v>
      </c>
      <c r="F256" s="6">
        <f t="shared" si="40"/>
        <v>-9.9632705490522574E-4</v>
      </c>
      <c r="G256" s="6">
        <f t="shared" si="41"/>
        <v>-9.9583088590093904E-4</v>
      </c>
      <c r="H256" s="6">
        <f t="shared" si="42"/>
        <v>0.99900416911409906</v>
      </c>
      <c r="I256" s="59">
        <f t="shared" si="33"/>
        <v>-1.0347885933667642E-3</v>
      </c>
      <c r="J256" s="46">
        <f t="shared" si="35"/>
        <v>0</v>
      </c>
      <c r="K256" s="6">
        <f t="shared" si="36"/>
        <v>0</v>
      </c>
      <c r="L256" s="6">
        <f t="shared" si="37"/>
        <v>0</v>
      </c>
      <c r="M256" s="46">
        <f t="shared" si="38"/>
        <v>1.0347885933667642E-3</v>
      </c>
      <c r="N256" s="6">
        <f t="shared" si="39"/>
        <v>2440.3500979999999</v>
      </c>
      <c r="O256" s="6">
        <f t="shared" si="34"/>
        <v>-9.9583088590096507E-4</v>
      </c>
      <c r="Q256" s="46"/>
      <c r="R256">
        <v>3.6952855791198302E-3</v>
      </c>
      <c r="S256" s="46"/>
    </row>
    <row r="257" spans="4:19">
      <c r="D257" s="38">
        <v>42901</v>
      </c>
      <c r="E257" s="6">
        <v>2432.459961</v>
      </c>
      <c r="F257" s="6">
        <f t="shared" si="40"/>
        <v>-2.242109822419468E-3</v>
      </c>
      <c r="G257" s="6">
        <f t="shared" si="41"/>
        <v>-2.2395981716745172E-3</v>
      </c>
      <c r="H257" s="6">
        <f t="shared" si="42"/>
        <v>0.99776040182832548</v>
      </c>
      <c r="I257" s="59">
        <f t="shared" si="33"/>
        <v>-2.2805713608810064E-3</v>
      </c>
      <c r="J257" s="46">
        <f t="shared" si="35"/>
        <v>0</v>
      </c>
      <c r="K257" s="6">
        <f t="shared" si="36"/>
        <v>0</v>
      </c>
      <c r="L257" s="6">
        <f t="shared" si="37"/>
        <v>0</v>
      </c>
      <c r="M257" s="46">
        <f t="shared" si="38"/>
        <v>2.2805713608810064E-3</v>
      </c>
      <c r="N257" s="6">
        <f t="shared" si="39"/>
        <v>2440.3500979999999</v>
      </c>
      <c r="O257" s="6">
        <f t="shared" si="34"/>
        <v>-3.2331987965440968E-3</v>
      </c>
      <c r="Q257" s="46"/>
      <c r="R257">
        <v>-1.21656920441154E-3</v>
      </c>
      <c r="S257" s="46"/>
    </row>
    <row r="258" spans="4:19">
      <c r="D258" s="38">
        <v>42902</v>
      </c>
      <c r="E258" s="6">
        <v>2433.1499020000001</v>
      </c>
      <c r="F258" s="6">
        <f t="shared" si="40"/>
        <v>2.8359898308776774E-4</v>
      </c>
      <c r="G258" s="6">
        <f t="shared" si="41"/>
        <v>2.8363920108120944E-4</v>
      </c>
      <c r="H258" s="6">
        <f t="shared" si="42"/>
        <v>1.0002836392010812</v>
      </c>
      <c r="I258" s="59">
        <f t="shared" si="33"/>
        <v>2.4513744462622926E-4</v>
      </c>
      <c r="J258" s="46">
        <f t="shared" si="35"/>
        <v>2.4513744462622926E-4</v>
      </c>
      <c r="K258" s="6">
        <f t="shared" si="36"/>
        <v>6.0092366757877618E-8</v>
      </c>
      <c r="L258" s="6">
        <f t="shared" si="37"/>
        <v>1.4730889228568285E-11</v>
      </c>
      <c r="M258" s="46">
        <f t="shared" si="38"/>
        <v>0</v>
      </c>
      <c r="N258" s="6">
        <f t="shared" si="39"/>
        <v>2440.3500979999999</v>
      </c>
      <c r="O258" s="6">
        <f t="shared" si="34"/>
        <v>-2.9504766573864674E-3</v>
      </c>
      <c r="Q258" s="46"/>
      <c r="R258">
        <v>-2.7787031756128602E-3</v>
      </c>
      <c r="S258" s="46"/>
    </row>
    <row r="259" spans="4:19">
      <c r="D259" s="38">
        <v>42905</v>
      </c>
      <c r="E259" s="6">
        <v>2453.459961</v>
      </c>
      <c r="F259" s="6">
        <f t="shared" si="40"/>
        <v>8.3125833736460205E-3</v>
      </c>
      <c r="G259" s="6">
        <f t="shared" si="41"/>
        <v>8.3472288260191263E-3</v>
      </c>
      <c r="H259" s="6">
        <f t="shared" si="42"/>
        <v>1.0083472288260191</v>
      </c>
      <c r="I259" s="59">
        <f t="shared" ref="I259:I322" si="43">F259-$B$8</f>
        <v>8.2741218351844812E-3</v>
      </c>
      <c r="J259" s="46">
        <f t="shared" si="35"/>
        <v>8.2741218351844812E-3</v>
      </c>
      <c r="K259" s="6">
        <f t="shared" si="36"/>
        <v>6.8461092143476613E-5</v>
      </c>
      <c r="L259" s="6">
        <f t="shared" si="37"/>
        <v>5.6645541736491657E-7</v>
      </c>
      <c r="M259" s="46">
        <f t="shared" si="38"/>
        <v>0</v>
      </c>
      <c r="N259" s="6">
        <f t="shared" si="39"/>
        <v>2453.459961</v>
      </c>
      <c r="O259" s="6">
        <f t="shared" ref="O259:O322" si="44">MIN(0,(E259-N259)/N259)</f>
        <v>0</v>
      </c>
      <c r="Q259" s="46"/>
      <c r="R259">
        <v>1.5646594042941001E-3</v>
      </c>
      <c r="S259" s="46"/>
    </row>
    <row r="260" spans="4:19">
      <c r="D260" s="38">
        <v>42906</v>
      </c>
      <c r="E260" s="6">
        <v>2437.030029</v>
      </c>
      <c r="F260" s="6">
        <f t="shared" si="40"/>
        <v>-6.7191605942243304E-3</v>
      </c>
      <c r="G260" s="6">
        <f t="shared" si="41"/>
        <v>-6.6966375083225005E-3</v>
      </c>
      <c r="H260" s="6">
        <f t="shared" si="42"/>
        <v>0.9933033624916775</v>
      </c>
      <c r="I260" s="59">
        <f t="shared" si="43"/>
        <v>-6.7576221326858688E-3</v>
      </c>
      <c r="J260" s="46">
        <f t="shared" ref="J260:J323" si="45">MAX(0,F260-$B$11)</f>
        <v>0</v>
      </c>
      <c r="K260" s="6">
        <f t="shared" ref="K260:K323" si="46">J260^2</f>
        <v>0</v>
      </c>
      <c r="L260" s="6">
        <f t="shared" ref="L260:L323" si="47">J260^3</f>
        <v>0</v>
      </c>
      <c r="M260" s="46">
        <f t="shared" ref="M260:M323" si="48">MAX(0,$B$11-F260)</f>
        <v>6.7576221326858688E-3</v>
      </c>
      <c r="N260" s="6">
        <f t="shared" ref="N260:N323" si="49">IF(N259&lt;E260,E260,N259)</f>
        <v>2453.459961</v>
      </c>
      <c r="O260" s="6">
        <f t="shared" si="44"/>
        <v>-6.6966375083224797E-3</v>
      </c>
      <c r="Q260" s="46"/>
      <c r="R260">
        <v>2.6676520127465203E-4</v>
      </c>
      <c r="S260" s="46"/>
    </row>
    <row r="261" spans="4:19">
      <c r="D261" s="38">
        <v>42907</v>
      </c>
      <c r="E261" s="6">
        <v>2435.610107</v>
      </c>
      <c r="F261" s="6">
        <f t="shared" ref="F261:F324" si="50">LN(E261/E260)</f>
        <v>-5.8281424466445424E-4</v>
      </c>
      <c r="G261" s="6">
        <f t="shared" ref="G261:G324" si="51">E261/E260-1</f>
        <v>-5.8264444143207861E-4</v>
      </c>
      <c r="H261" s="6">
        <f t="shared" ref="H261:H324" si="52">1+G261</f>
        <v>0.99941735555856792</v>
      </c>
      <c r="I261" s="59">
        <f t="shared" si="43"/>
        <v>-6.2127578312599267E-4</v>
      </c>
      <c r="J261" s="46">
        <f t="shared" si="45"/>
        <v>0</v>
      </c>
      <c r="K261" s="6">
        <f t="shared" si="46"/>
        <v>0</v>
      </c>
      <c r="L261" s="6">
        <f t="shared" si="47"/>
        <v>0</v>
      </c>
      <c r="M261" s="46">
        <f t="shared" si="48"/>
        <v>6.2127578312599267E-4</v>
      </c>
      <c r="N261" s="6">
        <f t="shared" si="49"/>
        <v>2453.459961</v>
      </c>
      <c r="O261" s="6">
        <f t="shared" si="44"/>
        <v>-7.2753801911341039E-3</v>
      </c>
      <c r="Q261" s="46"/>
      <c r="R261">
        <v>-8.2907883731794601E-4</v>
      </c>
      <c r="S261" s="46"/>
    </row>
    <row r="262" spans="4:19">
      <c r="D262" s="38">
        <v>42908</v>
      </c>
      <c r="E262" s="6">
        <v>2434.5</v>
      </c>
      <c r="F262" s="6">
        <f t="shared" si="50"/>
        <v>-4.5588579922685235E-4</v>
      </c>
      <c r="G262" s="6">
        <f t="shared" si="51"/>
        <v>-4.5578189908535016E-4</v>
      </c>
      <c r="H262" s="6">
        <f t="shared" si="52"/>
        <v>0.99954421810091465</v>
      </c>
      <c r="I262" s="59">
        <f t="shared" si="43"/>
        <v>-4.9434733768839083E-4</v>
      </c>
      <c r="J262" s="46">
        <f t="shared" si="45"/>
        <v>0</v>
      </c>
      <c r="K262" s="6">
        <f t="shared" si="46"/>
        <v>0</v>
      </c>
      <c r="L262" s="6">
        <f t="shared" si="47"/>
        <v>0</v>
      </c>
      <c r="M262" s="46">
        <f t="shared" si="48"/>
        <v>4.9434733768839083E-4</v>
      </c>
      <c r="N262" s="6">
        <f t="shared" si="49"/>
        <v>2453.459961</v>
      </c>
      <c r="O262" s="6">
        <f t="shared" si="44"/>
        <v>-7.7278461036193865E-3</v>
      </c>
      <c r="Q262" s="46"/>
      <c r="R262">
        <v>-9.7776131796636001E-4</v>
      </c>
      <c r="S262" s="46"/>
    </row>
    <row r="263" spans="4:19">
      <c r="D263" s="38">
        <v>42909</v>
      </c>
      <c r="E263" s="6">
        <v>2438.3000489999999</v>
      </c>
      <c r="F263" s="6">
        <f t="shared" si="50"/>
        <v>1.5596986258985955E-3</v>
      </c>
      <c r="G263" s="6">
        <f t="shared" si="51"/>
        <v>1.5609155884164228E-3</v>
      </c>
      <c r="H263" s="6">
        <f t="shared" si="52"/>
        <v>1.0015609155884164</v>
      </c>
      <c r="I263" s="59">
        <f t="shared" si="43"/>
        <v>1.5212370874370571E-3</v>
      </c>
      <c r="J263" s="46">
        <f t="shared" si="45"/>
        <v>1.5212370874370571E-3</v>
      </c>
      <c r="K263" s="6">
        <f t="shared" si="46"/>
        <v>2.3141622761939805E-6</v>
      </c>
      <c r="L263" s="6">
        <f t="shared" si="47"/>
        <v>3.5203894808940415E-9</v>
      </c>
      <c r="M263" s="46">
        <f t="shared" si="48"/>
        <v>0</v>
      </c>
      <c r="N263" s="6">
        <f t="shared" si="49"/>
        <v>2453.459961</v>
      </c>
      <c r="O263" s="6">
        <f t="shared" si="44"/>
        <v>-6.1789930306509191E-3</v>
      </c>
      <c r="Q263" s="46"/>
      <c r="R263">
        <v>4.4945621095806004E-3</v>
      </c>
      <c r="S263" s="46"/>
    </row>
    <row r="264" spans="4:19">
      <c r="D264" s="38">
        <v>42912</v>
      </c>
      <c r="E264" s="6">
        <v>2439.070068</v>
      </c>
      <c r="F264" s="6">
        <f t="shared" si="50"/>
        <v>3.1575172190189825E-4</v>
      </c>
      <c r="G264" s="6">
        <f t="shared" si="51"/>
        <v>3.1580157672395082E-4</v>
      </c>
      <c r="H264" s="6">
        <f t="shared" si="52"/>
        <v>1.000315801576724</v>
      </c>
      <c r="I264" s="59">
        <f t="shared" si="43"/>
        <v>2.7729018344035977E-4</v>
      </c>
      <c r="J264" s="46">
        <f t="shared" si="45"/>
        <v>2.7729018344035977E-4</v>
      </c>
      <c r="K264" s="6">
        <f t="shared" si="46"/>
        <v>7.6889845832388372E-8</v>
      </c>
      <c r="L264" s="6">
        <f t="shared" si="47"/>
        <v>2.1320799455563954E-11</v>
      </c>
      <c r="M264" s="46">
        <f t="shared" si="48"/>
        <v>0</v>
      </c>
      <c r="N264" s="6">
        <f t="shared" si="49"/>
        <v>2453.459961</v>
      </c>
      <c r="O264" s="6">
        <f t="shared" si="44"/>
        <v>-5.8651427896687118E-3</v>
      </c>
      <c r="Q264" s="46"/>
      <c r="R264">
        <v>-9.9482531009521097E-4</v>
      </c>
      <c r="S264" s="46"/>
    </row>
    <row r="265" spans="4:19">
      <c r="D265" s="38">
        <v>42913</v>
      </c>
      <c r="E265" s="6">
        <v>2419.3798830000001</v>
      </c>
      <c r="F265" s="6">
        <f t="shared" si="50"/>
        <v>-8.1055863508326578E-3</v>
      </c>
      <c r="G265" s="6">
        <f t="shared" si="51"/>
        <v>-8.0728246631084355E-3</v>
      </c>
      <c r="H265" s="6">
        <f t="shared" si="52"/>
        <v>0.99192717533689156</v>
      </c>
      <c r="I265" s="59">
        <f t="shared" si="43"/>
        <v>-8.1440478892941971E-3</v>
      </c>
      <c r="J265" s="46">
        <f t="shared" si="45"/>
        <v>0</v>
      </c>
      <c r="K265" s="6">
        <f t="shared" si="46"/>
        <v>0</v>
      </c>
      <c r="L265" s="6">
        <f t="shared" si="47"/>
        <v>0</v>
      </c>
      <c r="M265" s="46">
        <f t="shared" si="48"/>
        <v>8.1440478892941971E-3</v>
      </c>
      <c r="N265" s="6">
        <f t="shared" si="49"/>
        <v>2453.459961</v>
      </c>
      <c r="O265" s="6">
        <f t="shared" si="44"/>
        <v>-1.3890619183412041E-2</v>
      </c>
      <c r="Q265" s="46"/>
      <c r="R265">
        <v>-2.2387248640878201E-3</v>
      </c>
      <c r="S265" s="46"/>
    </row>
    <row r="266" spans="4:19">
      <c r="D266" s="38">
        <v>42914</v>
      </c>
      <c r="E266" s="6">
        <v>2440.6899410000001</v>
      </c>
      <c r="F266" s="6">
        <f t="shared" si="50"/>
        <v>8.7695014026030957E-3</v>
      </c>
      <c r="G266" s="6">
        <f t="shared" si="51"/>
        <v>8.8080661287370798E-3</v>
      </c>
      <c r="H266" s="6">
        <f t="shared" si="52"/>
        <v>1.0088080661287371</v>
      </c>
      <c r="I266" s="59">
        <f t="shared" si="43"/>
        <v>8.7310398641415564E-3</v>
      </c>
      <c r="J266" s="46">
        <f t="shared" si="45"/>
        <v>8.7310398641415564E-3</v>
      </c>
      <c r="K266" s="6">
        <f t="shared" si="46"/>
        <v>7.6231057109229003E-5</v>
      </c>
      <c r="L266" s="6">
        <f t="shared" si="47"/>
        <v>6.6557639850633E-7</v>
      </c>
      <c r="M266" s="46">
        <f t="shared" si="48"/>
        <v>0</v>
      </c>
      <c r="N266" s="6">
        <f t="shared" si="49"/>
        <v>2453.459961</v>
      </c>
      <c r="O266" s="6">
        <f t="shared" si="44"/>
        <v>-5.2049025470116209E-3</v>
      </c>
      <c r="Q266" s="46"/>
      <c r="R266">
        <v>2.83170409237671E-4</v>
      </c>
      <c r="S266" s="46"/>
    </row>
    <row r="267" spans="4:19">
      <c r="D267" s="38">
        <v>42915</v>
      </c>
      <c r="E267" s="6">
        <v>2419.6999510000001</v>
      </c>
      <c r="F267" s="6">
        <f t="shared" si="50"/>
        <v>-8.6372167487240945E-3</v>
      </c>
      <c r="G267" s="6">
        <f t="shared" si="51"/>
        <v>-8.6000231522239678E-3</v>
      </c>
      <c r="H267" s="6">
        <f t="shared" si="52"/>
        <v>0.99139997684777603</v>
      </c>
      <c r="I267" s="59">
        <f t="shared" si="43"/>
        <v>-8.6756782871856338E-3</v>
      </c>
      <c r="J267" s="46">
        <f t="shared" si="45"/>
        <v>0</v>
      </c>
      <c r="K267" s="6">
        <f t="shared" si="46"/>
        <v>0</v>
      </c>
      <c r="L267" s="6">
        <f t="shared" si="47"/>
        <v>0</v>
      </c>
      <c r="M267" s="46">
        <f t="shared" si="48"/>
        <v>8.6756782871856338E-3</v>
      </c>
      <c r="N267" s="6">
        <f t="shared" si="49"/>
        <v>2453.459961</v>
      </c>
      <c r="O267" s="6">
        <f t="shared" si="44"/>
        <v>-1.3760163416826171E-2</v>
      </c>
      <c r="Q267" s="46"/>
      <c r="R267">
        <v>8.3000751846572102E-3</v>
      </c>
      <c r="S267" s="46"/>
    </row>
    <row r="268" spans="4:19">
      <c r="D268" s="38">
        <v>42916</v>
      </c>
      <c r="E268" s="6">
        <v>2423.4099120000001</v>
      </c>
      <c r="F268" s="6">
        <f t="shared" si="50"/>
        <v>1.532057636772409E-3</v>
      </c>
      <c r="G268" s="6">
        <f t="shared" si="51"/>
        <v>1.5332318366443332E-3</v>
      </c>
      <c r="H268" s="6">
        <f t="shared" si="52"/>
        <v>1.0015332318366443</v>
      </c>
      <c r="I268" s="59">
        <f t="shared" si="43"/>
        <v>1.4935960983108705E-3</v>
      </c>
      <c r="J268" s="46">
        <f t="shared" si="45"/>
        <v>1.4935960983108705E-3</v>
      </c>
      <c r="K268" s="6">
        <f t="shared" si="46"/>
        <v>2.2308293048894556E-6</v>
      </c>
      <c r="L268" s="6">
        <f t="shared" si="47"/>
        <v>3.3319579457804424E-9</v>
      </c>
      <c r="M268" s="46">
        <f t="shared" si="48"/>
        <v>0</v>
      </c>
      <c r="N268" s="6">
        <f t="shared" si="49"/>
        <v>2453.459961</v>
      </c>
      <c r="O268" s="6">
        <f t="shared" si="44"/>
        <v>-1.224802910080991E-2</v>
      </c>
      <c r="Q268" s="46"/>
      <c r="R268">
        <v>-6.7090581253024103E-3</v>
      </c>
      <c r="S268" s="46"/>
    </row>
    <row r="269" spans="4:19">
      <c r="D269" s="38">
        <v>42919</v>
      </c>
      <c r="E269" s="6">
        <v>2429.01001</v>
      </c>
      <c r="F269" s="6">
        <f t="shared" si="50"/>
        <v>2.3081681207700998E-3</v>
      </c>
      <c r="G269" s="6">
        <f t="shared" si="51"/>
        <v>2.3108339915050014E-3</v>
      </c>
      <c r="H269" s="6">
        <f t="shared" si="52"/>
        <v>1.002310833991505</v>
      </c>
      <c r="I269" s="59">
        <f t="shared" si="43"/>
        <v>2.2697065823085614E-3</v>
      </c>
      <c r="J269" s="46">
        <f t="shared" si="45"/>
        <v>2.2697065823085614E-3</v>
      </c>
      <c r="K269" s="6">
        <f t="shared" si="46"/>
        <v>5.1515679697748108E-6</v>
      </c>
      <c r="L269" s="6">
        <f t="shared" si="47"/>
        <v>1.1692547730207841E-8</v>
      </c>
      <c r="M269" s="46">
        <f t="shared" si="48"/>
        <v>0</v>
      </c>
      <c r="N269" s="6">
        <f t="shared" si="49"/>
        <v>2453.459961</v>
      </c>
      <c r="O269" s="6">
        <f t="shared" si="44"/>
        <v>-9.9654982712799427E-3</v>
      </c>
      <c r="Q269" s="46"/>
      <c r="R269">
        <v>-5.8193476648680403E-4</v>
      </c>
      <c r="S269" s="46"/>
    </row>
    <row r="270" spans="4:19">
      <c r="D270" s="38">
        <v>42921</v>
      </c>
      <c r="E270" s="6">
        <v>2432.540039</v>
      </c>
      <c r="F270" s="6">
        <f t="shared" si="50"/>
        <v>1.4522239141054789E-3</v>
      </c>
      <c r="G270" s="6">
        <f t="shared" si="51"/>
        <v>1.4532789018848469E-3</v>
      </c>
      <c r="H270" s="6">
        <f t="shared" si="52"/>
        <v>1.0014532789018848</v>
      </c>
      <c r="I270" s="59">
        <f t="shared" si="43"/>
        <v>1.4137623756439405E-3</v>
      </c>
      <c r="J270" s="46">
        <f t="shared" si="45"/>
        <v>1.4137623756439405E-3</v>
      </c>
      <c r="K270" s="6">
        <f t="shared" si="46"/>
        <v>1.9987240547863983E-6</v>
      </c>
      <c r="L270" s="6">
        <f t="shared" si="47"/>
        <v>2.8257208679515079E-9</v>
      </c>
      <c r="M270" s="46">
        <f t="shared" si="48"/>
        <v>0</v>
      </c>
      <c r="N270" s="6">
        <f t="shared" si="49"/>
        <v>2453.459961</v>
      </c>
      <c r="O270" s="6">
        <f t="shared" si="44"/>
        <v>-8.5267020177795527E-3</v>
      </c>
      <c r="Q270" s="46"/>
      <c r="R270">
        <v>-4.5519750174254499E-4</v>
      </c>
      <c r="S270" s="46"/>
    </row>
    <row r="271" spans="4:19">
      <c r="D271" s="38">
        <v>42922</v>
      </c>
      <c r="E271" s="6">
        <v>2409.75</v>
      </c>
      <c r="F271" s="6">
        <f t="shared" si="50"/>
        <v>-9.4129872811729385E-3</v>
      </c>
      <c r="G271" s="6">
        <f t="shared" si="51"/>
        <v>-9.3688237951342623E-3</v>
      </c>
      <c r="H271" s="6">
        <f t="shared" si="52"/>
        <v>0.99063117620486574</v>
      </c>
      <c r="I271" s="59">
        <f t="shared" si="43"/>
        <v>-9.4514488196344778E-3</v>
      </c>
      <c r="J271" s="46">
        <f t="shared" si="45"/>
        <v>0</v>
      </c>
      <c r="K271" s="6">
        <f t="shared" si="46"/>
        <v>0</v>
      </c>
      <c r="L271" s="6">
        <f t="shared" si="47"/>
        <v>0</v>
      </c>
      <c r="M271" s="46">
        <f t="shared" si="48"/>
        <v>9.4514488196344778E-3</v>
      </c>
      <c r="N271" s="6">
        <f t="shared" si="49"/>
        <v>2453.459961</v>
      </c>
      <c r="O271" s="6">
        <f t="shared" si="44"/>
        <v>-1.7815640644155604E-2</v>
      </c>
      <c r="Q271" s="46"/>
      <c r="R271">
        <v>1.55734508624712E-3</v>
      </c>
      <c r="S271" s="46"/>
    </row>
    <row r="272" spans="4:19">
      <c r="D272" s="38">
        <v>42923</v>
      </c>
      <c r="E272" s="6">
        <v>2425.179932</v>
      </c>
      <c r="F272" s="6">
        <f t="shared" si="50"/>
        <v>6.3827127178005495E-3</v>
      </c>
      <c r="G272" s="6">
        <f t="shared" si="51"/>
        <v>6.4031256354393218E-3</v>
      </c>
      <c r="H272" s="6">
        <f t="shared" si="52"/>
        <v>1.0064031256354393</v>
      </c>
      <c r="I272" s="59">
        <f t="shared" si="43"/>
        <v>6.3442511793390111E-3</v>
      </c>
      <c r="J272" s="46">
        <f t="shared" si="45"/>
        <v>6.3442511793390111E-3</v>
      </c>
      <c r="K272" s="6">
        <f t="shared" si="46"/>
        <v>4.0249523026544431E-5</v>
      </c>
      <c r="L272" s="6">
        <f t="shared" si="47"/>
        <v>2.5535308392898718E-7</v>
      </c>
      <c r="M272" s="46">
        <f t="shared" si="48"/>
        <v>0</v>
      </c>
      <c r="N272" s="6">
        <f t="shared" si="49"/>
        <v>2453.459961</v>
      </c>
      <c r="O272" s="6">
        <f t="shared" si="44"/>
        <v>-1.1526590794036607E-2</v>
      </c>
      <c r="Q272" s="46"/>
      <c r="R272">
        <v>3.15275707732003E-4</v>
      </c>
      <c r="S272" s="46"/>
    </row>
    <row r="273" spans="4:19">
      <c r="D273" s="38">
        <v>42926</v>
      </c>
      <c r="E273" s="6">
        <v>2427.429932</v>
      </c>
      <c r="F273" s="6">
        <f t="shared" si="50"/>
        <v>9.2733610337524723E-4</v>
      </c>
      <c r="G273" s="6">
        <f t="shared" si="51"/>
        <v>9.277662124411723E-4</v>
      </c>
      <c r="H273" s="6">
        <f t="shared" si="52"/>
        <v>1.0009277662124412</v>
      </c>
      <c r="I273" s="59">
        <f t="shared" si="43"/>
        <v>8.888745649137088E-4</v>
      </c>
      <c r="J273" s="46">
        <f t="shared" si="45"/>
        <v>8.888745649137088E-4</v>
      </c>
      <c r="K273" s="6">
        <f t="shared" si="46"/>
        <v>7.900979921505351E-7</v>
      </c>
      <c r="L273" s="6">
        <f t="shared" si="47"/>
        <v>7.022980090120018E-10</v>
      </c>
      <c r="M273" s="46">
        <f t="shared" si="48"/>
        <v>0</v>
      </c>
      <c r="N273" s="6">
        <f t="shared" si="49"/>
        <v>2453.459961</v>
      </c>
      <c r="O273" s="6">
        <f t="shared" si="44"/>
        <v>-1.0609518563078769E-2</v>
      </c>
      <c r="Q273" s="46"/>
      <c r="R273">
        <v>-8.0933190572816394E-3</v>
      </c>
      <c r="S273" s="46"/>
    </row>
    <row r="274" spans="4:19">
      <c r="D274" s="38">
        <v>42927</v>
      </c>
      <c r="E274" s="6">
        <v>2425.530029</v>
      </c>
      <c r="F274" s="6">
        <f t="shared" si="50"/>
        <v>-7.8298733652557018E-4</v>
      </c>
      <c r="G274" s="6">
        <f t="shared" si="51"/>
        <v>-7.8268088192956498E-4</v>
      </c>
      <c r="H274" s="6">
        <f t="shared" si="52"/>
        <v>0.99921731911807044</v>
      </c>
      <c r="I274" s="59">
        <f t="shared" si="43"/>
        <v>-8.2144887498710861E-4</v>
      </c>
      <c r="J274" s="46">
        <f t="shared" si="45"/>
        <v>0</v>
      </c>
      <c r="K274" s="6">
        <f t="shared" si="46"/>
        <v>0</v>
      </c>
      <c r="L274" s="6">
        <f t="shared" si="47"/>
        <v>0</v>
      </c>
      <c r="M274" s="46">
        <f t="shared" si="48"/>
        <v>8.2144887498710861E-4</v>
      </c>
      <c r="N274" s="6">
        <f t="shared" si="49"/>
        <v>2453.459961</v>
      </c>
      <c r="O274" s="6">
        <f t="shared" si="44"/>
        <v>-1.1383895577662539E-2</v>
      </c>
      <c r="Q274" s="46"/>
      <c r="R274">
        <v>8.7562337077166097E-3</v>
      </c>
      <c r="S274" s="46"/>
    </row>
    <row r="275" spans="4:19">
      <c r="D275" s="38">
        <v>42928</v>
      </c>
      <c r="E275" s="6">
        <v>2443.25</v>
      </c>
      <c r="F275" s="6">
        <f t="shared" si="50"/>
        <v>7.2790510702173033E-3</v>
      </c>
      <c r="G275" s="6">
        <f t="shared" si="51"/>
        <v>7.3056077591855395E-3</v>
      </c>
      <c r="H275" s="6">
        <f t="shared" si="52"/>
        <v>1.0073056077591855</v>
      </c>
      <c r="I275" s="59">
        <f t="shared" si="43"/>
        <v>7.2405895317557648E-3</v>
      </c>
      <c r="J275" s="46">
        <f t="shared" si="45"/>
        <v>7.2405895317557648E-3</v>
      </c>
      <c r="K275" s="6">
        <f t="shared" si="46"/>
        <v>5.2426136767371167E-5</v>
      </c>
      <c r="L275" s="6">
        <f t="shared" si="47"/>
        <v>3.7959613706822369E-7</v>
      </c>
      <c r="M275" s="46">
        <f t="shared" si="48"/>
        <v>0</v>
      </c>
      <c r="N275" s="6">
        <f t="shared" si="49"/>
        <v>2453.459961</v>
      </c>
      <c r="O275" s="6">
        <f t="shared" si="44"/>
        <v>-4.1614540943389049E-3</v>
      </c>
      <c r="Q275" s="46"/>
      <c r="R275">
        <v>-8.6241500562909204E-3</v>
      </c>
      <c r="S275" s="46"/>
    </row>
    <row r="276" spans="4:19">
      <c r="D276" s="38">
        <v>42929</v>
      </c>
      <c r="E276" s="6">
        <v>2447.830078</v>
      </c>
      <c r="F276" s="6">
        <f t="shared" si="50"/>
        <v>1.8728294224074943E-3</v>
      </c>
      <c r="G276" s="6">
        <f t="shared" si="51"/>
        <v>1.8745842627647669E-3</v>
      </c>
      <c r="H276" s="6">
        <f t="shared" si="52"/>
        <v>1.0018745842627648</v>
      </c>
      <c r="I276" s="59">
        <f t="shared" si="43"/>
        <v>1.8343678839459559E-3</v>
      </c>
      <c r="J276" s="46">
        <f t="shared" si="45"/>
        <v>1.8343678839459559E-3</v>
      </c>
      <c r="K276" s="6">
        <f t="shared" si="46"/>
        <v>3.3649055336523638E-6</v>
      </c>
      <c r="L276" s="6">
        <f t="shared" si="47"/>
        <v>6.1724746434439242E-9</v>
      </c>
      <c r="M276" s="46">
        <f t="shared" si="48"/>
        <v>0</v>
      </c>
      <c r="N276" s="6">
        <f t="shared" si="49"/>
        <v>2453.459961</v>
      </c>
      <c r="O276" s="6">
        <f t="shared" si="44"/>
        <v>-2.2946708279296285E-3</v>
      </c>
      <c r="Q276" s="46"/>
      <c r="R276">
        <v>1.52973165567847E-3</v>
      </c>
      <c r="S276" s="46"/>
    </row>
    <row r="277" spans="4:19">
      <c r="D277" s="38">
        <v>42930</v>
      </c>
      <c r="E277" s="6">
        <v>2459.2700199999999</v>
      </c>
      <c r="F277" s="6">
        <f t="shared" si="50"/>
        <v>4.6626164116802295E-3</v>
      </c>
      <c r="G277" s="6">
        <f t="shared" si="51"/>
        <v>4.673503321499739E-3</v>
      </c>
      <c r="H277" s="6">
        <f t="shared" si="52"/>
        <v>1.0046735033214997</v>
      </c>
      <c r="I277" s="59">
        <f t="shared" si="43"/>
        <v>4.624154873218691E-3</v>
      </c>
      <c r="J277" s="46">
        <f t="shared" si="45"/>
        <v>4.624154873218691E-3</v>
      </c>
      <c r="K277" s="6">
        <f t="shared" si="46"/>
        <v>2.1382808291512169E-5</v>
      </c>
      <c r="L277" s="6">
        <f t="shared" si="47"/>
        <v>9.8877417164297032E-8</v>
      </c>
      <c r="M277" s="46">
        <f t="shared" si="48"/>
        <v>0</v>
      </c>
      <c r="N277" s="6">
        <f t="shared" si="49"/>
        <v>2459.2700199999999</v>
      </c>
      <c r="O277" s="6">
        <f t="shared" si="44"/>
        <v>0</v>
      </c>
      <c r="Q277" s="46"/>
      <c r="R277">
        <v>2.3046705546056101E-3</v>
      </c>
      <c r="S277" s="46"/>
    </row>
    <row r="278" spans="4:19">
      <c r="D278" s="38">
        <v>42933</v>
      </c>
      <c r="E278" s="6">
        <v>2459.139893</v>
      </c>
      <c r="F278" s="6">
        <f t="shared" si="50"/>
        <v>-5.2914255758300215E-5</v>
      </c>
      <c r="G278" s="6">
        <f t="shared" si="51"/>
        <v>-5.2912855823761262E-5</v>
      </c>
      <c r="H278" s="6">
        <f t="shared" si="52"/>
        <v>0.99994708714417624</v>
      </c>
      <c r="I278" s="59">
        <f t="shared" si="43"/>
        <v>-9.1375794219838671E-5</v>
      </c>
      <c r="J278" s="46">
        <f t="shared" si="45"/>
        <v>0</v>
      </c>
      <c r="K278" s="6">
        <f t="shared" si="46"/>
        <v>0</v>
      </c>
      <c r="L278" s="6">
        <f t="shared" si="47"/>
        <v>0</v>
      </c>
      <c r="M278" s="46">
        <f t="shared" si="48"/>
        <v>9.1375794219838671E-5</v>
      </c>
      <c r="N278" s="6">
        <f t="shared" si="49"/>
        <v>2459.2700199999999</v>
      </c>
      <c r="O278" s="6">
        <f t="shared" si="44"/>
        <v>-5.2912855823738372E-5</v>
      </c>
      <c r="Q278" s="46"/>
      <c r="R278">
        <v>0</v>
      </c>
      <c r="S278" s="46"/>
    </row>
    <row r="279" spans="4:19">
      <c r="D279" s="38">
        <v>42934</v>
      </c>
      <c r="E279" s="6">
        <v>2460.610107</v>
      </c>
      <c r="F279" s="6">
        <f t="shared" si="50"/>
        <v>5.9767835510570659E-4</v>
      </c>
      <c r="G279" s="6">
        <f t="shared" si="51"/>
        <v>5.9785700040282386E-4</v>
      </c>
      <c r="H279" s="6">
        <f t="shared" si="52"/>
        <v>1.0005978570004028</v>
      </c>
      <c r="I279" s="59">
        <f t="shared" si="43"/>
        <v>5.5921681664416816E-4</v>
      </c>
      <c r="J279" s="46">
        <f t="shared" si="45"/>
        <v>5.5921681664416816E-4</v>
      </c>
      <c r="K279" s="6">
        <f t="shared" si="46"/>
        <v>3.1272344801763721E-7</v>
      </c>
      <c r="L279" s="6">
        <f t="shared" si="47"/>
        <v>1.7488021109041109E-10</v>
      </c>
      <c r="M279" s="46">
        <f t="shared" si="48"/>
        <v>0</v>
      </c>
      <c r="N279" s="6">
        <f t="shared" si="49"/>
        <v>2460.610107</v>
      </c>
      <c r="O279" s="6">
        <f t="shared" si="44"/>
        <v>0</v>
      </c>
      <c r="Q279" s="46"/>
      <c r="R279">
        <v>1.45002748745808E-3</v>
      </c>
      <c r="S279" s="46"/>
    </row>
    <row r="280" spans="4:19">
      <c r="D280" s="38">
        <v>42935</v>
      </c>
      <c r="E280" s="6">
        <v>2473.830078</v>
      </c>
      <c r="F280" s="6">
        <f t="shared" si="50"/>
        <v>5.3582583369758633E-3</v>
      </c>
      <c r="G280" s="6">
        <f t="shared" si="51"/>
        <v>5.3726394776609787E-3</v>
      </c>
      <c r="H280" s="6">
        <f t="shared" si="52"/>
        <v>1.005372639477661</v>
      </c>
      <c r="I280" s="59">
        <f t="shared" si="43"/>
        <v>5.3197967985143249E-3</v>
      </c>
      <c r="J280" s="46">
        <f t="shared" si="45"/>
        <v>5.3197967985143249E-3</v>
      </c>
      <c r="K280" s="6">
        <f t="shared" si="46"/>
        <v>2.830023797748326E-5</v>
      </c>
      <c r="L280" s="6">
        <f t="shared" si="47"/>
        <v>1.5055151538980895E-7</v>
      </c>
      <c r="M280" s="46">
        <f t="shared" si="48"/>
        <v>0</v>
      </c>
      <c r="N280" s="6">
        <f t="shared" si="49"/>
        <v>2473.830078</v>
      </c>
      <c r="O280" s="6">
        <f t="shared" si="44"/>
        <v>0</v>
      </c>
      <c r="Q280" s="46"/>
      <c r="R280">
        <v>-9.3986937942762E-3</v>
      </c>
      <c r="S280" s="46"/>
    </row>
    <row r="281" spans="4:19">
      <c r="D281" s="38">
        <v>42936</v>
      </c>
      <c r="E281" s="6">
        <v>2473.4499510000001</v>
      </c>
      <c r="F281" s="6">
        <f t="shared" si="50"/>
        <v>-1.5367110756601694E-4</v>
      </c>
      <c r="G281" s="6">
        <f t="shared" si="51"/>
        <v>-1.5365930076616241E-4</v>
      </c>
      <c r="H281" s="6">
        <f t="shared" si="52"/>
        <v>0.99984634069923384</v>
      </c>
      <c r="I281" s="59">
        <f t="shared" si="43"/>
        <v>-1.9213264602755539E-4</v>
      </c>
      <c r="J281" s="46">
        <f t="shared" si="45"/>
        <v>0</v>
      </c>
      <c r="K281" s="6">
        <f t="shared" si="46"/>
        <v>0</v>
      </c>
      <c r="L281" s="6">
        <f t="shared" si="47"/>
        <v>0</v>
      </c>
      <c r="M281" s="46">
        <f t="shared" si="48"/>
        <v>1.9213264602755539E-4</v>
      </c>
      <c r="N281" s="6">
        <f t="shared" si="49"/>
        <v>2473.830078</v>
      </c>
      <c r="O281" s="6">
        <f t="shared" si="44"/>
        <v>-1.5365930076621139E-4</v>
      </c>
      <c r="Q281" s="46"/>
      <c r="R281">
        <v>6.3730060052882096E-3</v>
      </c>
      <c r="S281" s="46"/>
    </row>
    <row r="282" spans="4:19">
      <c r="D282" s="38">
        <v>42937</v>
      </c>
      <c r="E282" s="6">
        <v>2472.540039</v>
      </c>
      <c r="F282" s="6">
        <f t="shared" si="50"/>
        <v>-3.6793928499852593E-4</v>
      </c>
      <c r="G282" s="6">
        <f t="shared" si="51"/>
        <v>-3.6787160364093463E-4</v>
      </c>
      <c r="H282" s="6">
        <f t="shared" si="52"/>
        <v>0.99963212839635907</v>
      </c>
      <c r="I282" s="59">
        <f t="shared" si="43"/>
        <v>-4.0640082346006442E-4</v>
      </c>
      <c r="J282" s="46">
        <f t="shared" si="45"/>
        <v>0</v>
      </c>
      <c r="K282" s="6">
        <f t="shared" si="46"/>
        <v>0</v>
      </c>
      <c r="L282" s="6">
        <f t="shared" si="47"/>
        <v>0</v>
      </c>
      <c r="M282" s="46">
        <f t="shared" si="48"/>
        <v>4.0640082346006442E-4</v>
      </c>
      <c r="N282" s="6">
        <f t="shared" si="49"/>
        <v>2473.830078</v>
      </c>
      <c r="O282" s="6">
        <f t="shared" si="44"/>
        <v>-5.2147437751380544E-4</v>
      </c>
      <c r="Q282" s="46"/>
      <c r="R282">
        <v>9.2593096733802104E-4</v>
      </c>
      <c r="S282" s="46"/>
    </row>
    <row r="283" spans="4:19">
      <c r="D283" s="38">
        <v>42940</v>
      </c>
      <c r="E283" s="6">
        <v>2469.9099120000001</v>
      </c>
      <c r="F283" s="6">
        <f t="shared" si="50"/>
        <v>-1.0643010144140571E-3</v>
      </c>
      <c r="G283" s="6">
        <f t="shared" si="51"/>
        <v>-1.063734846964759E-3</v>
      </c>
      <c r="H283" s="6">
        <f t="shared" si="52"/>
        <v>0.99893626515303524</v>
      </c>
      <c r="I283" s="59">
        <f t="shared" si="43"/>
        <v>-1.1027625528755955E-3</v>
      </c>
      <c r="J283" s="46">
        <f t="shared" si="45"/>
        <v>0</v>
      </c>
      <c r="K283" s="6">
        <f t="shared" si="46"/>
        <v>0</v>
      </c>
      <c r="L283" s="6">
        <f t="shared" si="47"/>
        <v>0</v>
      </c>
      <c r="M283" s="46">
        <f t="shared" si="48"/>
        <v>1.1027625528755955E-3</v>
      </c>
      <c r="N283" s="6">
        <f t="shared" si="49"/>
        <v>2473.830078</v>
      </c>
      <c r="O283" s="6">
        <f t="shared" si="44"/>
        <v>-1.5846545140114029E-3</v>
      </c>
      <c r="Q283" s="46"/>
      <c r="R283">
        <v>-7.8180100890966699E-4</v>
      </c>
      <c r="S283" s="46"/>
    </row>
    <row r="284" spans="4:19">
      <c r="D284" s="38">
        <v>42941</v>
      </c>
      <c r="E284" s="6">
        <v>2477.1298830000001</v>
      </c>
      <c r="F284" s="6">
        <f t="shared" si="50"/>
        <v>2.9189076398735176E-3</v>
      </c>
      <c r="G284" s="6">
        <f t="shared" si="51"/>
        <v>2.9231717986644146E-3</v>
      </c>
      <c r="H284" s="6">
        <f t="shared" si="52"/>
        <v>1.0029231717986644</v>
      </c>
      <c r="I284" s="59">
        <f t="shared" si="43"/>
        <v>2.8804461014119791E-3</v>
      </c>
      <c r="J284" s="46">
        <f t="shared" si="45"/>
        <v>2.8804461014119791E-3</v>
      </c>
      <c r="K284" s="6">
        <f t="shared" si="46"/>
        <v>8.2969697431394694E-6</v>
      </c>
      <c r="L284" s="6">
        <f t="shared" si="47"/>
        <v>2.3898974150159234E-8</v>
      </c>
      <c r="M284" s="46">
        <f t="shared" si="48"/>
        <v>0</v>
      </c>
      <c r="N284" s="6">
        <f t="shared" si="49"/>
        <v>2477.1298830000001</v>
      </c>
      <c r="O284" s="6">
        <f t="shared" si="44"/>
        <v>0</v>
      </c>
      <c r="Q284" s="46"/>
      <c r="R284">
        <v>7.2680580470465498E-3</v>
      </c>
      <c r="S284" s="46"/>
    </row>
    <row r="285" spans="4:19">
      <c r="D285" s="38">
        <v>42942</v>
      </c>
      <c r="E285" s="6">
        <v>2477.830078</v>
      </c>
      <c r="F285" s="6">
        <f t="shared" si="50"/>
        <v>2.8262387997962017E-4</v>
      </c>
      <c r="G285" s="6">
        <f t="shared" si="51"/>
        <v>2.8266382187114303E-4</v>
      </c>
      <c r="H285" s="6">
        <f t="shared" si="52"/>
        <v>1.0002826638218711</v>
      </c>
      <c r="I285" s="59">
        <f t="shared" si="43"/>
        <v>2.4416234151808169E-4</v>
      </c>
      <c r="J285" s="46">
        <f t="shared" si="45"/>
        <v>2.4416234151808169E-4</v>
      </c>
      <c r="K285" s="6">
        <f t="shared" si="46"/>
        <v>5.9615249015592353E-8</v>
      </c>
      <c r="L285" s="6">
        <f t="shared" si="47"/>
        <v>1.4555798789830542E-11</v>
      </c>
      <c r="M285" s="46">
        <f t="shared" si="48"/>
        <v>0</v>
      </c>
      <c r="N285" s="6">
        <f t="shared" si="49"/>
        <v>2477.830078</v>
      </c>
      <c r="O285" s="6">
        <f t="shared" si="44"/>
        <v>0</v>
      </c>
      <c r="Q285" s="46"/>
      <c r="R285">
        <v>1.87001392327356E-3</v>
      </c>
      <c r="S285" s="46"/>
    </row>
    <row r="286" spans="4:19">
      <c r="D286" s="38">
        <v>42943</v>
      </c>
      <c r="E286" s="6">
        <v>2475.419922</v>
      </c>
      <c r="F286" s="6">
        <f t="shared" si="50"/>
        <v>-9.7316153644986159E-4</v>
      </c>
      <c r="G286" s="6">
        <f t="shared" si="51"/>
        <v>-9.7268816832885019E-4</v>
      </c>
      <c r="H286" s="6">
        <f t="shared" si="52"/>
        <v>0.99902731183167115</v>
      </c>
      <c r="I286" s="59">
        <f t="shared" si="43"/>
        <v>-1.0116230749114001E-3</v>
      </c>
      <c r="J286" s="46">
        <f t="shared" si="45"/>
        <v>0</v>
      </c>
      <c r="K286" s="6">
        <f t="shared" si="46"/>
        <v>0</v>
      </c>
      <c r="L286" s="6">
        <f t="shared" si="47"/>
        <v>0</v>
      </c>
      <c r="M286" s="46">
        <f t="shared" si="48"/>
        <v>1.0116230749114001E-3</v>
      </c>
      <c r="N286" s="6">
        <f t="shared" si="49"/>
        <v>2477.830078</v>
      </c>
      <c r="O286" s="6">
        <f t="shared" si="44"/>
        <v>-9.7268816832883544E-4</v>
      </c>
      <c r="Q286" s="46"/>
      <c r="R286">
        <v>4.6556297427079599E-3</v>
      </c>
      <c r="S286" s="46"/>
    </row>
    <row r="287" spans="4:19">
      <c r="D287" s="38">
        <v>42944</v>
      </c>
      <c r="E287" s="6">
        <v>2472.1000979999999</v>
      </c>
      <c r="F287" s="6">
        <f t="shared" si="50"/>
        <v>-1.3420155895607954E-3</v>
      </c>
      <c r="G287" s="6">
        <f t="shared" si="51"/>
        <v>-1.3411154893340216E-3</v>
      </c>
      <c r="H287" s="6">
        <f t="shared" si="52"/>
        <v>0.99865888451066598</v>
      </c>
      <c r="I287" s="59">
        <f t="shared" si="43"/>
        <v>-1.3804771280223338E-3</v>
      </c>
      <c r="J287" s="46">
        <f t="shared" si="45"/>
        <v>0</v>
      </c>
      <c r="K287" s="6">
        <f t="shared" si="46"/>
        <v>0</v>
      </c>
      <c r="L287" s="6">
        <f t="shared" si="47"/>
        <v>0</v>
      </c>
      <c r="M287" s="46">
        <f t="shared" si="48"/>
        <v>1.3804771280223338E-3</v>
      </c>
      <c r="N287" s="6">
        <f t="shared" si="49"/>
        <v>2477.830078</v>
      </c>
      <c r="O287" s="6">
        <f t="shared" si="44"/>
        <v>-2.3124991704939943E-3</v>
      </c>
      <c r="Q287" s="46"/>
      <c r="R287" s="60">
        <v>-5.2835149053579197E-5</v>
      </c>
      <c r="S287" s="46"/>
    </row>
    <row r="288" spans="4:19">
      <c r="D288" s="38">
        <v>42947</v>
      </c>
      <c r="E288" s="6">
        <v>2470.3000489999999</v>
      </c>
      <c r="F288" s="6">
        <f t="shared" si="50"/>
        <v>-7.2841090403496719E-4</v>
      </c>
      <c r="G288" s="6">
        <f t="shared" si="51"/>
        <v>-7.2814567721435353E-4</v>
      </c>
      <c r="H288" s="6">
        <f t="shared" si="52"/>
        <v>0.99927185432278565</v>
      </c>
      <c r="I288" s="59">
        <f t="shared" si="43"/>
        <v>-7.6687244249650562E-4</v>
      </c>
      <c r="J288" s="46">
        <f t="shared" si="45"/>
        <v>0</v>
      </c>
      <c r="K288" s="6">
        <f t="shared" si="46"/>
        <v>0</v>
      </c>
      <c r="L288" s="6">
        <f t="shared" si="47"/>
        <v>0</v>
      </c>
      <c r="M288" s="46">
        <f t="shared" si="48"/>
        <v>7.6687244249650562E-4</v>
      </c>
      <c r="N288" s="6">
        <f t="shared" si="49"/>
        <v>2477.830078</v>
      </c>
      <c r="O288" s="6">
        <f t="shared" si="44"/>
        <v>-3.0389610114338167E-3</v>
      </c>
      <c r="Q288" s="46"/>
      <c r="R288">
        <v>5.9678507015202597E-4</v>
      </c>
      <c r="S288" s="46"/>
    </row>
    <row r="289" spans="4:19">
      <c r="D289" s="38">
        <v>42948</v>
      </c>
      <c r="E289" s="6">
        <v>2476.3500979999999</v>
      </c>
      <c r="F289" s="6">
        <f t="shared" si="50"/>
        <v>2.4461208441749348E-3</v>
      </c>
      <c r="G289" s="6">
        <f t="shared" si="51"/>
        <v>2.4491150386565241E-3</v>
      </c>
      <c r="H289" s="6">
        <f t="shared" si="52"/>
        <v>1.0024491150386565</v>
      </c>
      <c r="I289" s="59">
        <f t="shared" si="43"/>
        <v>2.4076593057133964E-3</v>
      </c>
      <c r="J289" s="46">
        <f t="shared" si="45"/>
        <v>2.4076593057133964E-3</v>
      </c>
      <c r="K289" s="6">
        <f t="shared" si="46"/>
        <v>5.7968233323883134E-6</v>
      </c>
      <c r="L289" s="6">
        <f t="shared" si="47"/>
        <v>1.3956775639801263E-8</v>
      </c>
      <c r="M289" s="46">
        <f t="shared" si="48"/>
        <v>0</v>
      </c>
      <c r="N289" s="6">
        <f t="shared" si="49"/>
        <v>2477.830078</v>
      </c>
      <c r="O289" s="6">
        <f t="shared" si="44"/>
        <v>-5.9728873789224727E-4</v>
      </c>
      <c r="Q289" s="46"/>
      <c r="R289">
        <v>5.3502736983627999E-3</v>
      </c>
      <c r="S289" s="46"/>
    </row>
    <row r="290" spans="4:19">
      <c r="D290" s="38">
        <v>42949</v>
      </c>
      <c r="E290" s="6">
        <v>2477.570068</v>
      </c>
      <c r="F290" s="6">
        <f t="shared" si="50"/>
        <v>4.9252712348291973E-4</v>
      </c>
      <c r="G290" s="6">
        <f t="shared" si="51"/>
        <v>4.9264843488217025E-4</v>
      </c>
      <c r="H290" s="6">
        <f t="shared" si="52"/>
        <v>1.0004926484348822</v>
      </c>
      <c r="I290" s="59">
        <f t="shared" si="43"/>
        <v>4.5406558502138124E-4</v>
      </c>
      <c r="J290" s="46">
        <f t="shared" si="45"/>
        <v>4.5406558502138124E-4</v>
      </c>
      <c r="K290" s="6">
        <f t="shared" si="46"/>
        <v>2.0617555550080919E-7</v>
      </c>
      <c r="L290" s="6">
        <f t="shared" si="47"/>
        <v>9.3617224225583187E-11</v>
      </c>
      <c r="M290" s="46">
        <f t="shared" si="48"/>
        <v>0</v>
      </c>
      <c r="N290" s="6">
        <f t="shared" si="49"/>
        <v>2477.830078</v>
      </c>
      <c r="O290" s="6">
        <f t="shared" si="44"/>
        <v>-1.0493455637193443E-4</v>
      </c>
      <c r="Q290" s="46"/>
      <c r="R290">
        <v>-1.5344270822802901E-4</v>
      </c>
      <c r="S290" s="46"/>
    </row>
    <row r="291" spans="4:19">
      <c r="D291" s="38">
        <v>42950</v>
      </c>
      <c r="E291" s="6">
        <v>2472.1599120000001</v>
      </c>
      <c r="F291" s="6">
        <f t="shared" si="50"/>
        <v>-2.1860417341370017E-3</v>
      </c>
      <c r="G291" s="6">
        <f t="shared" si="51"/>
        <v>-2.1836540850557196E-3</v>
      </c>
      <c r="H291" s="6">
        <f t="shared" si="52"/>
        <v>0.99781634591494428</v>
      </c>
      <c r="I291" s="59">
        <f t="shared" si="43"/>
        <v>-2.2245032725985402E-3</v>
      </c>
      <c r="J291" s="46">
        <f t="shared" si="45"/>
        <v>0</v>
      </c>
      <c r="K291" s="6">
        <f t="shared" si="46"/>
        <v>0</v>
      </c>
      <c r="L291" s="6">
        <f t="shared" si="47"/>
        <v>0</v>
      </c>
      <c r="M291" s="46">
        <f t="shared" si="48"/>
        <v>2.2245032725985402E-3</v>
      </c>
      <c r="N291" s="6">
        <f t="shared" si="49"/>
        <v>2477.830078</v>
      </c>
      <c r="O291" s="6">
        <f t="shared" si="44"/>
        <v>-2.2883595006549439E-3</v>
      </c>
      <c r="Q291" s="46"/>
      <c r="R291">
        <v>-3.6739227926353598E-4</v>
      </c>
      <c r="S291" s="46"/>
    </row>
    <row r="292" spans="4:19">
      <c r="D292" s="38">
        <v>42951</v>
      </c>
      <c r="E292" s="6">
        <v>2476.830078</v>
      </c>
      <c r="F292" s="6">
        <f t="shared" si="50"/>
        <v>1.8873214113143176E-3</v>
      </c>
      <c r="G292" s="6">
        <f t="shared" si="51"/>
        <v>1.8891035233321585E-3</v>
      </c>
      <c r="H292" s="6">
        <f t="shared" si="52"/>
        <v>1.0018891035233322</v>
      </c>
      <c r="I292" s="59">
        <f t="shared" si="43"/>
        <v>1.8488598728527792E-3</v>
      </c>
      <c r="J292" s="46">
        <f t="shared" si="45"/>
        <v>1.8488598728527792E-3</v>
      </c>
      <c r="K292" s="6">
        <f t="shared" si="46"/>
        <v>3.4182828294451948E-6</v>
      </c>
      <c r="L292" s="6">
        <f t="shared" si="47"/>
        <v>6.3199259574228815E-9</v>
      </c>
      <c r="M292" s="46">
        <f t="shared" si="48"/>
        <v>0</v>
      </c>
      <c r="N292" s="6">
        <f t="shared" si="49"/>
        <v>2477.830078</v>
      </c>
      <c r="O292" s="6">
        <f t="shared" si="44"/>
        <v>-4.035789253180581E-4</v>
      </c>
      <c r="Q292" s="46"/>
      <c r="R292">
        <v>-1.0627176139857801E-3</v>
      </c>
      <c r="S292" s="46"/>
    </row>
    <row r="293" spans="4:19">
      <c r="D293" s="38">
        <v>42954</v>
      </c>
      <c r="E293" s="6">
        <v>2480.9099120000001</v>
      </c>
      <c r="F293" s="6">
        <f t="shared" si="50"/>
        <v>1.6458446506615104E-3</v>
      </c>
      <c r="G293" s="6">
        <f t="shared" si="51"/>
        <v>1.647199796319665E-3</v>
      </c>
      <c r="H293" s="6">
        <f t="shared" si="52"/>
        <v>1.0016471997963197</v>
      </c>
      <c r="I293" s="59">
        <f t="shared" si="43"/>
        <v>1.607383112199972E-3</v>
      </c>
      <c r="J293" s="46">
        <f t="shared" si="45"/>
        <v>1.607383112199972E-3</v>
      </c>
      <c r="K293" s="6">
        <f t="shared" si="46"/>
        <v>2.5836804693856678E-6</v>
      </c>
      <c r="L293" s="6">
        <f t="shared" si="47"/>
        <v>4.1529643538114194E-9</v>
      </c>
      <c r="M293" s="46">
        <f t="shared" si="48"/>
        <v>0</v>
      </c>
      <c r="N293" s="6">
        <f t="shared" si="49"/>
        <v>2480.9099120000001</v>
      </c>
      <c r="O293" s="6">
        <f t="shared" si="44"/>
        <v>0</v>
      </c>
      <c r="Q293" s="46"/>
      <c r="R293">
        <v>2.9145690894977999E-3</v>
      </c>
      <c r="S293" s="46"/>
    </row>
    <row r="294" spans="4:19">
      <c r="D294" s="38">
        <v>42955</v>
      </c>
      <c r="E294" s="6">
        <v>2474.919922</v>
      </c>
      <c r="F294" s="6">
        <f t="shared" si="50"/>
        <v>-2.4173521357919855E-3</v>
      </c>
      <c r="G294" s="6">
        <f t="shared" si="51"/>
        <v>-2.414432693031987E-3</v>
      </c>
      <c r="H294" s="6">
        <f t="shared" si="52"/>
        <v>0.99758556730696801</v>
      </c>
      <c r="I294" s="59">
        <f t="shared" si="43"/>
        <v>-2.4558136742535239E-3</v>
      </c>
      <c r="J294" s="46">
        <f t="shared" si="45"/>
        <v>0</v>
      </c>
      <c r="K294" s="6">
        <f t="shared" si="46"/>
        <v>0</v>
      </c>
      <c r="L294" s="6">
        <f t="shared" si="47"/>
        <v>0</v>
      </c>
      <c r="M294" s="46">
        <f t="shared" si="48"/>
        <v>2.4558136742535239E-3</v>
      </c>
      <c r="N294" s="6">
        <f t="shared" si="49"/>
        <v>2480.9099120000001</v>
      </c>
      <c r="O294" s="6">
        <f t="shared" si="44"/>
        <v>-2.4144326930320369E-3</v>
      </c>
      <c r="Q294" s="46"/>
      <c r="R294">
        <v>2.8220446993997299E-4</v>
      </c>
      <c r="S294" s="46"/>
    </row>
    <row r="295" spans="4:19">
      <c r="D295" s="38">
        <v>42956</v>
      </c>
      <c r="E295" s="6">
        <v>2474.0200199999999</v>
      </c>
      <c r="F295" s="6">
        <f t="shared" si="50"/>
        <v>-3.6367465375007732E-4</v>
      </c>
      <c r="G295" s="6">
        <f t="shared" si="51"/>
        <v>-3.6360853213901478E-4</v>
      </c>
      <c r="H295" s="6">
        <f t="shared" si="52"/>
        <v>0.99963639146786099</v>
      </c>
      <c r="I295" s="59">
        <f t="shared" si="43"/>
        <v>-4.0213619221161581E-4</v>
      </c>
      <c r="J295" s="46">
        <f t="shared" si="45"/>
        <v>0</v>
      </c>
      <c r="K295" s="6">
        <f t="shared" si="46"/>
        <v>0</v>
      </c>
      <c r="L295" s="6">
        <f t="shared" si="47"/>
        <v>0</v>
      </c>
      <c r="M295" s="46">
        <f t="shared" si="48"/>
        <v>4.0213619221161581E-4</v>
      </c>
      <c r="N295" s="6">
        <f t="shared" si="49"/>
        <v>2480.9099120000001</v>
      </c>
      <c r="O295" s="6">
        <f t="shared" si="44"/>
        <v>-2.7771633168436247E-3</v>
      </c>
      <c r="Q295" s="46"/>
      <c r="R295">
        <v>-9.7171687978763496E-4</v>
      </c>
      <c r="S295" s="46"/>
    </row>
    <row r="296" spans="4:19">
      <c r="D296" s="38">
        <v>42957</v>
      </c>
      <c r="E296" s="6">
        <v>2438.209961</v>
      </c>
      <c r="F296" s="6">
        <f t="shared" si="50"/>
        <v>-1.4580218564576908E-2</v>
      </c>
      <c r="G296" s="6">
        <f t="shared" si="51"/>
        <v>-1.4474441884265721E-2</v>
      </c>
      <c r="H296" s="6">
        <f t="shared" si="52"/>
        <v>0.98552555811573428</v>
      </c>
      <c r="I296" s="59">
        <f t="shared" si="43"/>
        <v>-1.4618680103038448E-2</v>
      </c>
      <c r="J296" s="46">
        <f t="shared" si="45"/>
        <v>0</v>
      </c>
      <c r="K296" s="6">
        <f t="shared" si="46"/>
        <v>0</v>
      </c>
      <c r="L296" s="6">
        <f t="shared" si="47"/>
        <v>0</v>
      </c>
      <c r="M296" s="46">
        <f t="shared" si="48"/>
        <v>1.4618680103038448E-2</v>
      </c>
      <c r="N296" s="6">
        <f t="shared" si="49"/>
        <v>2480.9099120000001</v>
      </c>
      <c r="O296" s="6">
        <f t="shared" si="44"/>
        <v>-1.7211407312076574E-2</v>
      </c>
      <c r="Q296" s="46"/>
      <c r="R296">
        <v>-1.34002106552997E-3</v>
      </c>
      <c r="S296" s="46"/>
    </row>
    <row r="297" spans="4:19">
      <c r="D297" s="38">
        <v>42958</v>
      </c>
      <c r="E297" s="6">
        <v>2441.320068</v>
      </c>
      <c r="F297" s="6">
        <f t="shared" si="50"/>
        <v>1.2747569551484817E-3</v>
      </c>
      <c r="G297" s="6">
        <f t="shared" si="51"/>
        <v>1.2755698031536866E-3</v>
      </c>
      <c r="H297" s="6">
        <f t="shared" si="52"/>
        <v>1.0012755698031537</v>
      </c>
      <c r="I297" s="59">
        <f t="shared" si="43"/>
        <v>1.2362954166869433E-3</v>
      </c>
      <c r="J297" s="46">
        <f t="shared" si="45"/>
        <v>1.2362954166869433E-3</v>
      </c>
      <c r="K297" s="6">
        <f t="shared" si="46"/>
        <v>1.5284263573211429E-6</v>
      </c>
      <c r="L297" s="6">
        <f t="shared" si="47"/>
        <v>1.8895865002996491E-9</v>
      </c>
      <c r="M297" s="46">
        <f t="shared" si="48"/>
        <v>0</v>
      </c>
      <c r="N297" s="6">
        <f t="shared" si="49"/>
        <v>2480.9099120000001</v>
      </c>
      <c r="O297" s="6">
        <f t="shared" si="44"/>
        <v>-1.5957791860360015E-2</v>
      </c>
      <c r="Q297" s="46"/>
      <c r="R297">
        <v>-7.2732720909220801E-4</v>
      </c>
      <c r="S297" s="46"/>
    </row>
    <row r="298" spans="4:19">
      <c r="D298" s="38">
        <v>42961</v>
      </c>
      <c r="E298" s="6">
        <v>2465.8400879999999</v>
      </c>
      <c r="F298" s="6">
        <f t="shared" si="50"/>
        <v>9.9936514376108582E-3</v>
      </c>
      <c r="G298" s="6">
        <f t="shared" si="51"/>
        <v>1.0043754738020771E-2</v>
      </c>
      <c r="H298" s="6">
        <f t="shared" si="52"/>
        <v>1.0100437547380208</v>
      </c>
      <c r="I298" s="59">
        <f t="shared" si="43"/>
        <v>9.9551898991493189E-3</v>
      </c>
      <c r="J298" s="46">
        <f t="shared" si="45"/>
        <v>9.9551898991493189E-3</v>
      </c>
      <c r="K298" s="6">
        <f t="shared" si="46"/>
        <v>9.9105805928124632E-5</v>
      </c>
      <c r="L298" s="6">
        <f t="shared" si="47"/>
        <v>9.8661711812271904E-7</v>
      </c>
      <c r="M298" s="46">
        <f t="shared" si="48"/>
        <v>0</v>
      </c>
      <c r="N298" s="6">
        <f t="shared" si="49"/>
        <v>2480.9099120000001</v>
      </c>
      <c r="O298" s="6">
        <f t="shared" si="44"/>
        <v>-6.0743132699451899E-3</v>
      </c>
      <c r="Q298" s="46"/>
      <c r="R298">
        <v>2.4424847412026999E-3</v>
      </c>
      <c r="S298" s="46"/>
    </row>
    <row r="299" spans="4:19">
      <c r="D299" s="38">
        <v>42962</v>
      </c>
      <c r="E299" s="6">
        <v>2464.610107</v>
      </c>
      <c r="F299" s="6">
        <f t="shared" si="50"/>
        <v>-4.9893254241267825E-4</v>
      </c>
      <c r="G299" s="6">
        <f t="shared" si="51"/>
        <v>-4.9880809626934308E-4</v>
      </c>
      <c r="H299" s="6">
        <f t="shared" si="52"/>
        <v>0.99950119190373066</v>
      </c>
      <c r="I299" s="59">
        <f t="shared" si="43"/>
        <v>-5.3739408087421668E-4</v>
      </c>
      <c r="J299" s="46">
        <f t="shared" si="45"/>
        <v>0</v>
      </c>
      <c r="K299" s="6">
        <f t="shared" si="46"/>
        <v>0</v>
      </c>
      <c r="L299" s="6">
        <f t="shared" si="47"/>
        <v>0</v>
      </c>
      <c r="M299" s="46">
        <f t="shared" si="48"/>
        <v>5.3739408087421668E-4</v>
      </c>
      <c r="N299" s="6">
        <f t="shared" si="49"/>
        <v>2480.9099120000001</v>
      </c>
      <c r="O299" s="6">
        <f t="shared" si="44"/>
        <v>-6.5700914495762253E-3</v>
      </c>
      <c r="Q299" s="46"/>
      <c r="R299">
        <v>4.9179606664660595E-4</v>
      </c>
      <c r="S299" s="46"/>
    </row>
    <row r="300" spans="4:19">
      <c r="D300" s="38">
        <v>42963</v>
      </c>
      <c r="E300" s="6">
        <v>2468.110107</v>
      </c>
      <c r="F300" s="6">
        <f t="shared" si="50"/>
        <v>1.4190955235749438E-3</v>
      </c>
      <c r="G300" s="6">
        <f t="shared" si="51"/>
        <v>1.4201029160998413E-3</v>
      </c>
      <c r="H300" s="6">
        <f t="shared" si="52"/>
        <v>1.0014201029160998</v>
      </c>
      <c r="I300" s="59">
        <f t="shared" si="43"/>
        <v>1.3806339851134054E-3</v>
      </c>
      <c r="J300" s="46">
        <f t="shared" si="45"/>
        <v>1.3806339851134054E-3</v>
      </c>
      <c r="K300" s="6">
        <f t="shared" si="46"/>
        <v>1.906150200850123E-6</v>
      </c>
      <c r="L300" s="6">
        <f t="shared" si="47"/>
        <v>2.6316957480244233E-9</v>
      </c>
      <c r="M300" s="46">
        <f t="shared" si="48"/>
        <v>0</v>
      </c>
      <c r="N300" s="6">
        <f t="shared" si="49"/>
        <v>2480.9099120000001</v>
      </c>
      <c r="O300" s="6">
        <f t="shared" si="44"/>
        <v>-5.1593187395029064E-3</v>
      </c>
      <c r="Q300" s="46"/>
      <c r="R300">
        <v>-2.1827942524029701E-3</v>
      </c>
      <c r="S300" s="46"/>
    </row>
    <row r="301" spans="4:19">
      <c r="D301" s="38">
        <v>42964</v>
      </c>
      <c r="E301" s="6">
        <v>2430.01001</v>
      </c>
      <c r="F301" s="6">
        <f t="shared" si="50"/>
        <v>-1.5557342219810788E-2</v>
      </c>
      <c r="G301" s="6">
        <f t="shared" si="51"/>
        <v>-1.5436951897705553E-2</v>
      </c>
      <c r="H301" s="6">
        <f t="shared" si="52"/>
        <v>0.98456304810229445</v>
      </c>
      <c r="I301" s="59">
        <f t="shared" si="43"/>
        <v>-1.5595803758272327E-2</v>
      </c>
      <c r="J301" s="46">
        <f t="shared" si="45"/>
        <v>0</v>
      </c>
      <c r="K301" s="6">
        <f t="shared" si="46"/>
        <v>0</v>
      </c>
      <c r="L301" s="6">
        <f t="shared" si="47"/>
        <v>0</v>
      </c>
      <c r="M301" s="46">
        <f t="shared" si="48"/>
        <v>1.5595803758272327E-2</v>
      </c>
      <c r="N301" s="6">
        <f t="shared" si="49"/>
        <v>2480.9099120000001</v>
      </c>
      <c r="O301" s="6">
        <f t="shared" si="44"/>
        <v>-2.0516626482001862E-2</v>
      </c>
      <c r="Q301" s="46"/>
      <c r="R301">
        <v>1.8845172765409399E-3</v>
      </c>
      <c r="S301" s="46"/>
    </row>
    <row r="302" spans="4:19">
      <c r="D302" s="38">
        <v>42965</v>
      </c>
      <c r="E302" s="6">
        <v>2425.5500489999999</v>
      </c>
      <c r="F302" s="6">
        <f t="shared" si="50"/>
        <v>-1.8370536869419727E-3</v>
      </c>
      <c r="G302" s="6">
        <f t="shared" si="51"/>
        <v>-1.8353673366143797E-3</v>
      </c>
      <c r="H302" s="6">
        <f t="shared" si="52"/>
        <v>0.99816463266338562</v>
      </c>
      <c r="I302" s="59">
        <f t="shared" si="43"/>
        <v>-1.8755152254035111E-3</v>
      </c>
      <c r="J302" s="46">
        <f t="shared" si="45"/>
        <v>0</v>
      </c>
      <c r="K302" s="6">
        <f t="shared" si="46"/>
        <v>0</v>
      </c>
      <c r="L302" s="6">
        <f t="shared" si="47"/>
        <v>0</v>
      </c>
      <c r="M302" s="46">
        <f t="shared" si="48"/>
        <v>1.8755152254035111E-3</v>
      </c>
      <c r="N302" s="6">
        <f t="shared" si="49"/>
        <v>2480.9099120000001</v>
      </c>
      <c r="O302" s="6">
        <f t="shared" si="44"/>
        <v>-2.2314338272513674E-2</v>
      </c>
      <c r="Q302" s="46"/>
      <c r="R302">
        <v>1.6434036057905101E-3</v>
      </c>
      <c r="S302" s="46"/>
    </row>
    <row r="303" spans="4:19">
      <c r="D303" s="38">
        <v>42968</v>
      </c>
      <c r="E303" s="6">
        <v>2428.3701169999999</v>
      </c>
      <c r="F303" s="6">
        <f t="shared" si="50"/>
        <v>1.1619755664938251E-3</v>
      </c>
      <c r="G303" s="6">
        <f t="shared" si="51"/>
        <v>1.1626509216591252E-3</v>
      </c>
      <c r="H303" s="6">
        <f t="shared" si="52"/>
        <v>1.0011626509216591</v>
      </c>
      <c r="I303" s="59">
        <f t="shared" si="43"/>
        <v>1.1235140280322867E-3</v>
      </c>
      <c r="J303" s="46">
        <f t="shared" si="45"/>
        <v>1.1235140280322867E-3</v>
      </c>
      <c r="K303" s="6">
        <f t="shared" si="46"/>
        <v>1.2622837711853338E-6</v>
      </c>
      <c r="L303" s="6">
        <f t="shared" si="47"/>
        <v>1.4181935242842199E-9</v>
      </c>
      <c r="M303" s="46">
        <f t="shared" si="48"/>
        <v>0</v>
      </c>
      <c r="N303" s="6">
        <f t="shared" si="49"/>
        <v>2480.9099120000001</v>
      </c>
      <c r="O303" s="6">
        <f t="shared" si="44"/>
        <v>-2.1177631136813379E-2</v>
      </c>
      <c r="Q303" s="46"/>
      <c r="R303">
        <v>-2.4137654430021901E-3</v>
      </c>
      <c r="S303" s="46"/>
    </row>
    <row r="304" spans="4:19">
      <c r="D304" s="38">
        <v>42969</v>
      </c>
      <c r="E304" s="6">
        <v>2452.51001</v>
      </c>
      <c r="F304" s="6">
        <f t="shared" si="50"/>
        <v>9.8916954334028386E-3</v>
      </c>
      <c r="G304" s="6">
        <f t="shared" si="51"/>
        <v>9.9407799622499571E-3</v>
      </c>
      <c r="H304" s="6">
        <f t="shared" si="52"/>
        <v>1.00994077996225</v>
      </c>
      <c r="I304" s="59">
        <f t="shared" si="43"/>
        <v>9.8532338949412993E-3</v>
      </c>
      <c r="J304" s="46">
        <f t="shared" si="45"/>
        <v>9.8532338949412993E-3</v>
      </c>
      <c r="K304" s="6">
        <f t="shared" si="46"/>
        <v>9.7086218188420089E-5</v>
      </c>
      <c r="L304" s="6">
        <f t="shared" si="47"/>
        <v>9.5661321578580734E-7</v>
      </c>
      <c r="M304" s="46">
        <f t="shared" si="48"/>
        <v>0</v>
      </c>
      <c r="N304" s="6">
        <f t="shared" si="49"/>
        <v>2480.9099120000001</v>
      </c>
      <c r="O304" s="6">
        <f t="shared" si="44"/>
        <v>-1.1447373345816239E-2</v>
      </c>
      <c r="Q304" s="46"/>
      <c r="R304">
        <v>-3.6313430993109602E-4</v>
      </c>
      <c r="S304" s="46"/>
    </row>
    <row r="305" spans="4:19">
      <c r="D305" s="38">
        <v>42970</v>
      </c>
      <c r="E305" s="6">
        <v>2444.040039</v>
      </c>
      <c r="F305" s="6">
        <f t="shared" si="50"/>
        <v>-3.4595702537768024E-3</v>
      </c>
      <c r="G305" s="6">
        <f t="shared" si="51"/>
        <v>-3.453592835692465E-3</v>
      </c>
      <c r="H305" s="6">
        <f t="shared" si="52"/>
        <v>0.99654640716430753</v>
      </c>
      <c r="I305" s="59">
        <f t="shared" si="43"/>
        <v>-3.4980317922383409E-3</v>
      </c>
      <c r="J305" s="46">
        <f t="shared" si="45"/>
        <v>0</v>
      </c>
      <c r="K305" s="6">
        <f t="shared" si="46"/>
        <v>0</v>
      </c>
      <c r="L305" s="6">
        <f t="shared" si="47"/>
        <v>0</v>
      </c>
      <c r="M305" s="46">
        <f t="shared" si="48"/>
        <v>3.4980317922383409E-3</v>
      </c>
      <c r="N305" s="6">
        <f t="shared" si="49"/>
        <v>2480.9099120000001</v>
      </c>
      <c r="O305" s="6">
        <f t="shared" si="44"/>
        <v>-1.4861431614934069E-2</v>
      </c>
      <c r="Q305" s="46"/>
      <c r="R305">
        <v>-1.4558393014357299E-2</v>
      </c>
      <c r="S305" s="46"/>
    </row>
    <row r="306" spans="4:19">
      <c r="D306" s="38">
        <v>42971</v>
      </c>
      <c r="E306" s="6">
        <v>2438.969971</v>
      </c>
      <c r="F306" s="6">
        <f t="shared" si="50"/>
        <v>-2.0766165998444643E-3</v>
      </c>
      <c r="G306" s="6">
        <f t="shared" si="51"/>
        <v>-2.074461923330162E-3</v>
      </c>
      <c r="H306" s="6">
        <f t="shared" si="52"/>
        <v>0.99792553807666984</v>
      </c>
      <c r="I306" s="59">
        <f t="shared" si="43"/>
        <v>-2.1150781383060028E-3</v>
      </c>
      <c r="J306" s="46">
        <f t="shared" si="45"/>
        <v>0</v>
      </c>
      <c r="K306" s="6">
        <f t="shared" si="46"/>
        <v>0</v>
      </c>
      <c r="L306" s="6">
        <f t="shared" si="47"/>
        <v>0</v>
      </c>
      <c r="M306" s="46">
        <f t="shared" si="48"/>
        <v>2.1150781383060028E-3</v>
      </c>
      <c r="N306" s="6">
        <f t="shared" si="49"/>
        <v>2480.9099120000001</v>
      </c>
      <c r="O306" s="6">
        <f t="shared" si="44"/>
        <v>-1.6905064064252927E-2</v>
      </c>
      <c r="Q306" s="46"/>
      <c r="R306">
        <v>1.2728360334534701E-3</v>
      </c>
      <c r="S306" s="46"/>
    </row>
    <row r="307" spans="4:19">
      <c r="D307" s="38">
        <v>42972</v>
      </c>
      <c r="E307" s="6">
        <v>2443.0500489999999</v>
      </c>
      <c r="F307" s="6">
        <f t="shared" si="50"/>
        <v>1.6714716175687365E-3</v>
      </c>
      <c r="G307" s="6">
        <f t="shared" si="51"/>
        <v>1.6728693048759791E-3</v>
      </c>
      <c r="H307" s="6">
        <f t="shared" si="52"/>
        <v>1.001672869304876</v>
      </c>
      <c r="I307" s="59">
        <f t="shared" si="43"/>
        <v>1.6330100791071981E-3</v>
      </c>
      <c r="J307" s="46">
        <f t="shared" si="45"/>
        <v>1.6330100791071981E-3</v>
      </c>
      <c r="K307" s="6">
        <f t="shared" si="46"/>
        <v>2.6667219184656974E-6</v>
      </c>
      <c r="L307" s="6">
        <f t="shared" si="47"/>
        <v>4.3547837710305671E-9</v>
      </c>
      <c r="M307" s="46">
        <f t="shared" si="48"/>
        <v>0</v>
      </c>
      <c r="N307" s="6">
        <f t="shared" si="49"/>
        <v>2480.9099120000001</v>
      </c>
      <c r="O307" s="6">
        <f t="shared" si="44"/>
        <v>-1.5260474722147078E-2</v>
      </c>
      <c r="Q307" s="46"/>
      <c r="R307">
        <v>9.9786765003275091E-3</v>
      </c>
      <c r="S307" s="46"/>
    </row>
    <row r="308" spans="4:19">
      <c r="D308" s="38">
        <v>42975</v>
      </c>
      <c r="E308" s="6">
        <v>2444.23999</v>
      </c>
      <c r="F308" s="6">
        <f t="shared" si="50"/>
        <v>4.8695330705475671E-4</v>
      </c>
      <c r="G308" s="6">
        <f t="shared" si="51"/>
        <v>4.8707188806340618E-4</v>
      </c>
      <c r="H308" s="6">
        <f t="shared" si="52"/>
        <v>1.0004870718880634</v>
      </c>
      <c r="I308" s="59">
        <f t="shared" si="43"/>
        <v>4.4849176859321823E-4</v>
      </c>
      <c r="J308" s="46">
        <f t="shared" si="45"/>
        <v>4.4849176859321823E-4</v>
      </c>
      <c r="K308" s="6">
        <f t="shared" si="46"/>
        <v>2.0114486649587282E-7</v>
      </c>
      <c r="L308" s="6">
        <f t="shared" si="47"/>
        <v>9.0211816918180761E-11</v>
      </c>
      <c r="M308" s="46">
        <f t="shared" si="48"/>
        <v>0</v>
      </c>
      <c r="N308" s="6">
        <f t="shared" si="49"/>
        <v>2480.9099120000001</v>
      </c>
      <c r="O308" s="6">
        <f t="shared" si="44"/>
        <v>-1.4780835782319226E-2</v>
      </c>
      <c r="Q308" s="46"/>
      <c r="R308">
        <v>-4.9818845804416E-4</v>
      </c>
      <c r="S308" s="46"/>
    </row>
    <row r="309" spans="4:19">
      <c r="D309" s="38">
        <v>42976</v>
      </c>
      <c r="E309" s="6">
        <v>2446.3000489999999</v>
      </c>
      <c r="F309" s="6">
        <f t="shared" si="50"/>
        <v>8.4246692815763099E-4</v>
      </c>
      <c r="G309" s="6">
        <f t="shared" si="51"/>
        <v>8.428219030980344E-4</v>
      </c>
      <c r="H309" s="6">
        <f t="shared" si="52"/>
        <v>1.000842821903098</v>
      </c>
      <c r="I309" s="59">
        <f t="shared" si="43"/>
        <v>8.0400538969609256E-4</v>
      </c>
      <c r="J309" s="46">
        <f t="shared" si="45"/>
        <v>8.0400538969609256E-4</v>
      </c>
      <c r="K309" s="6">
        <f t="shared" si="46"/>
        <v>6.464246666603657E-7</v>
      </c>
      <c r="L309" s="6">
        <f t="shared" si="47"/>
        <v>5.1972891602743406E-10</v>
      </c>
      <c r="M309" s="46">
        <f t="shared" si="48"/>
        <v>0</v>
      </c>
      <c r="N309" s="6">
        <f t="shared" si="49"/>
        <v>2480.9099120000001</v>
      </c>
      <c r="O309" s="6">
        <f t="shared" si="44"/>
        <v>-1.395047149136471E-2</v>
      </c>
      <c r="Q309" s="46"/>
      <c r="R309">
        <v>1.4169801235813901E-3</v>
      </c>
      <c r="S309" s="46"/>
    </row>
    <row r="310" spans="4:19">
      <c r="D310" s="38">
        <v>42977</v>
      </c>
      <c r="E310" s="6">
        <v>2457.5900879999999</v>
      </c>
      <c r="F310" s="6">
        <f t="shared" si="50"/>
        <v>4.6045317623068212E-3</v>
      </c>
      <c r="G310" s="6">
        <f t="shared" si="51"/>
        <v>4.6151489080887842E-3</v>
      </c>
      <c r="H310" s="6">
        <f t="shared" si="52"/>
        <v>1.0046151489080888</v>
      </c>
      <c r="I310" s="59">
        <f t="shared" si="43"/>
        <v>4.5660702238452828E-3</v>
      </c>
      <c r="J310" s="46">
        <f t="shared" si="45"/>
        <v>4.5660702238452828E-3</v>
      </c>
      <c r="K310" s="6">
        <f t="shared" si="46"/>
        <v>2.0848997289086512E-5</v>
      </c>
      <c r="L310" s="6">
        <f t="shared" si="47"/>
        <v>9.5197985718728951E-8</v>
      </c>
      <c r="M310" s="46">
        <f t="shared" si="48"/>
        <v>0</v>
      </c>
      <c r="N310" s="6">
        <f t="shared" si="49"/>
        <v>2480.9099120000001</v>
      </c>
      <c r="O310" s="6">
        <f t="shared" si="44"/>
        <v>-9.3997060865465849E-3</v>
      </c>
      <c r="Q310" s="46"/>
      <c r="R310">
        <v>-1.55339868856168E-2</v>
      </c>
      <c r="S310" s="46"/>
    </row>
    <row r="311" spans="4:19">
      <c r="D311" s="38">
        <v>42978</v>
      </c>
      <c r="E311" s="6">
        <v>2471.6499020000001</v>
      </c>
      <c r="F311" s="6">
        <f t="shared" si="50"/>
        <v>5.7046734011315034E-3</v>
      </c>
      <c r="G311" s="6">
        <f t="shared" si="51"/>
        <v>5.7209760360981132E-3</v>
      </c>
      <c r="H311" s="6">
        <f t="shared" si="52"/>
        <v>1.0057209760360981</v>
      </c>
      <c r="I311" s="59">
        <f t="shared" si="43"/>
        <v>5.666211862669965E-3</v>
      </c>
      <c r="J311" s="46">
        <f t="shared" si="45"/>
        <v>5.666211862669965E-3</v>
      </c>
      <c r="K311" s="6">
        <f t="shared" si="46"/>
        <v>3.2105956872661833E-5</v>
      </c>
      <c r="L311" s="6">
        <f t="shared" si="47"/>
        <v>1.8191915369424676E-7</v>
      </c>
      <c r="M311" s="46">
        <f t="shared" si="48"/>
        <v>0</v>
      </c>
      <c r="N311" s="6">
        <f t="shared" si="49"/>
        <v>2480.9099120000001</v>
      </c>
      <c r="O311" s="6">
        <f t="shared" si="44"/>
        <v>-3.7325055437159968E-3</v>
      </c>
      <c r="Q311" s="46"/>
      <c r="R311">
        <v>-1.8342717986910601E-3</v>
      </c>
      <c r="S311" s="46"/>
    </row>
    <row r="312" spans="4:19">
      <c r="D312" s="38">
        <v>42979</v>
      </c>
      <c r="E312" s="6">
        <v>2476.5500489999999</v>
      </c>
      <c r="F312" s="6">
        <f t="shared" si="50"/>
        <v>1.9805782508132293E-3</v>
      </c>
      <c r="G312" s="6">
        <f t="shared" si="51"/>
        <v>1.9825408914242448E-3</v>
      </c>
      <c r="H312" s="6">
        <f t="shared" si="52"/>
        <v>1.0019825408914242</v>
      </c>
      <c r="I312" s="59">
        <f t="shared" si="43"/>
        <v>1.9421167123516909E-3</v>
      </c>
      <c r="J312" s="46">
        <f t="shared" si="45"/>
        <v>1.9421167123516909E-3</v>
      </c>
      <c r="K312" s="6">
        <f t="shared" si="46"/>
        <v>3.7718173243957403E-6</v>
      </c>
      <c r="L312" s="6">
        <f t="shared" si="47"/>
        <v>7.3253094616466067E-9</v>
      </c>
      <c r="M312" s="46">
        <f t="shared" si="48"/>
        <v>0</v>
      </c>
      <c r="N312" s="6">
        <f t="shared" si="49"/>
        <v>2480.9099120000001</v>
      </c>
      <c r="O312" s="6">
        <f t="shared" si="44"/>
        <v>-1.7573644971595938E-3</v>
      </c>
      <c r="Q312" s="46"/>
      <c r="R312">
        <v>1.1602153699633599E-3</v>
      </c>
      <c r="S312" s="46"/>
    </row>
    <row r="313" spans="4:19">
      <c r="D313" s="38">
        <v>42983</v>
      </c>
      <c r="E313" s="6">
        <v>2457.8500979999999</v>
      </c>
      <c r="F313" s="6">
        <f t="shared" si="50"/>
        <v>-7.5794584816878553E-3</v>
      </c>
      <c r="G313" s="6">
        <f t="shared" si="51"/>
        <v>-7.5508068199755529E-3</v>
      </c>
      <c r="H313" s="6">
        <f t="shared" si="52"/>
        <v>0.99244919318002445</v>
      </c>
      <c r="I313" s="59">
        <f t="shared" si="43"/>
        <v>-7.6179200201493937E-3</v>
      </c>
      <c r="J313" s="46">
        <f t="shared" si="45"/>
        <v>0</v>
      </c>
      <c r="K313" s="6">
        <f t="shared" si="46"/>
        <v>0</v>
      </c>
      <c r="L313" s="6">
        <f t="shared" si="47"/>
        <v>0</v>
      </c>
      <c r="M313" s="46">
        <f t="shared" si="48"/>
        <v>7.6179200201493937E-3</v>
      </c>
      <c r="N313" s="6">
        <f t="shared" si="49"/>
        <v>2480.9099120000001</v>
      </c>
      <c r="O313" s="6">
        <f t="shared" si="44"/>
        <v>-9.294901797304838E-3</v>
      </c>
      <c r="Q313" s="46"/>
      <c r="R313">
        <v>9.8767935901597492E-3</v>
      </c>
      <c r="S313" s="46"/>
    </row>
    <row r="314" spans="4:19">
      <c r="D314" s="38">
        <v>42984</v>
      </c>
      <c r="E314" s="6">
        <v>2465.540039</v>
      </c>
      <c r="F314" s="6">
        <f t="shared" si="50"/>
        <v>3.123842327936699E-3</v>
      </c>
      <c r="G314" s="6">
        <f t="shared" si="51"/>
        <v>3.1287266079642606E-3</v>
      </c>
      <c r="H314" s="6">
        <f t="shared" si="52"/>
        <v>1.0031287266079643</v>
      </c>
      <c r="I314" s="59">
        <f t="shared" si="43"/>
        <v>3.0853807894751606E-3</v>
      </c>
      <c r="J314" s="46">
        <f t="shared" si="45"/>
        <v>3.0853807894751606E-3</v>
      </c>
      <c r="K314" s="6">
        <f t="shared" si="46"/>
        <v>9.519574616062365E-6</v>
      </c>
      <c r="L314" s="6">
        <f t="shared" si="47"/>
        <v>2.93715126443742E-8</v>
      </c>
      <c r="M314" s="46">
        <f t="shared" si="48"/>
        <v>0</v>
      </c>
      <c r="N314" s="6">
        <f t="shared" si="49"/>
        <v>2480.9099120000001</v>
      </c>
      <c r="O314" s="6">
        <f t="shared" si="44"/>
        <v>-6.1952563959122497E-3</v>
      </c>
      <c r="Q314" s="46"/>
      <c r="R314">
        <v>-3.4543751378328701E-3</v>
      </c>
      <c r="S314" s="46"/>
    </row>
    <row r="315" spans="4:19">
      <c r="D315" s="38">
        <v>42985</v>
      </c>
      <c r="E315" s="6">
        <v>2465.1000979999999</v>
      </c>
      <c r="F315" s="6">
        <f t="shared" si="50"/>
        <v>-1.7845188005765874E-4</v>
      </c>
      <c r="G315" s="6">
        <f t="shared" si="51"/>
        <v>-1.7843595846800397E-4</v>
      </c>
      <c r="H315" s="6">
        <f t="shared" si="52"/>
        <v>0.999821564041532</v>
      </c>
      <c r="I315" s="59">
        <f t="shared" si="43"/>
        <v>-2.1691341851919719E-4</v>
      </c>
      <c r="J315" s="46">
        <f t="shared" si="45"/>
        <v>0</v>
      </c>
      <c r="K315" s="6">
        <f t="shared" si="46"/>
        <v>0</v>
      </c>
      <c r="L315" s="6">
        <f t="shared" si="47"/>
        <v>0</v>
      </c>
      <c r="M315" s="46">
        <f t="shared" si="48"/>
        <v>2.1691341851919719E-4</v>
      </c>
      <c r="N315" s="6">
        <f t="shared" si="49"/>
        <v>2480.9099120000001</v>
      </c>
      <c r="O315" s="6">
        <f t="shared" si="44"/>
        <v>-6.372586897867248E-3</v>
      </c>
      <c r="Q315" s="46"/>
      <c r="R315">
        <v>-2.07348958722736E-3</v>
      </c>
      <c r="S315" s="46"/>
    </row>
    <row r="316" spans="4:19">
      <c r="D316" s="38">
        <v>42986</v>
      </c>
      <c r="E316" s="6">
        <v>2461.429932</v>
      </c>
      <c r="F316" s="6">
        <f t="shared" si="50"/>
        <v>-1.4899601369018473E-3</v>
      </c>
      <c r="G316" s="6">
        <f t="shared" si="51"/>
        <v>-1.4888506973723681E-3</v>
      </c>
      <c r="H316" s="6">
        <f t="shared" si="52"/>
        <v>0.99851114930262763</v>
      </c>
      <c r="I316" s="59">
        <f t="shared" si="43"/>
        <v>-1.5284216753633857E-3</v>
      </c>
      <c r="J316" s="46">
        <f t="shared" si="45"/>
        <v>0</v>
      </c>
      <c r="K316" s="6">
        <f t="shared" si="46"/>
        <v>0</v>
      </c>
      <c r="L316" s="6">
        <f t="shared" si="47"/>
        <v>0</v>
      </c>
      <c r="M316" s="46">
        <f t="shared" si="48"/>
        <v>1.5284216753633857E-3</v>
      </c>
      <c r="N316" s="6">
        <f t="shared" si="49"/>
        <v>2480.9099120000001</v>
      </c>
      <c r="O316" s="6">
        <f t="shared" si="44"/>
        <v>-7.8519497647926151E-3</v>
      </c>
      <c r="Q316" s="46"/>
      <c r="R316">
        <v>1.66895417173449E-3</v>
      </c>
      <c r="S316" s="46"/>
    </row>
    <row r="317" spans="4:19">
      <c r="D317" s="38">
        <v>42989</v>
      </c>
      <c r="E317" s="6">
        <v>2488.110107</v>
      </c>
      <c r="F317" s="6">
        <f t="shared" si="50"/>
        <v>1.0780974881588173E-2</v>
      </c>
      <c r="G317" s="6">
        <f t="shared" si="51"/>
        <v>1.0839298999797853E-2</v>
      </c>
      <c r="H317" s="6">
        <f t="shared" si="52"/>
        <v>1.0108392989997979</v>
      </c>
      <c r="I317" s="59">
        <f t="shared" si="43"/>
        <v>1.0742513343126633E-2</v>
      </c>
      <c r="J317" s="46">
        <f t="shared" si="45"/>
        <v>1.0742513343126633E-2</v>
      </c>
      <c r="K317" s="6">
        <f t="shared" si="46"/>
        <v>1.1540159292725375E-4</v>
      </c>
      <c r="L317" s="6">
        <f t="shared" si="47"/>
        <v>1.2397031518390917E-6</v>
      </c>
      <c r="M317" s="46">
        <f t="shared" si="48"/>
        <v>0</v>
      </c>
      <c r="N317" s="6">
        <f t="shared" si="49"/>
        <v>2488.110107</v>
      </c>
      <c r="O317" s="6">
        <f t="shared" si="44"/>
        <v>0</v>
      </c>
      <c r="Q317" s="46"/>
      <c r="R317">
        <v>4.8622068428632199E-4</v>
      </c>
      <c r="S317" s="46"/>
    </row>
    <row r="318" spans="4:19">
      <c r="D318" s="38">
        <v>42990</v>
      </c>
      <c r="E318" s="6">
        <v>2496.4799800000001</v>
      </c>
      <c r="F318" s="6">
        <f t="shared" si="50"/>
        <v>3.3583025766751994E-3</v>
      </c>
      <c r="G318" s="6">
        <f t="shared" si="51"/>
        <v>3.3639479926761418E-3</v>
      </c>
      <c r="H318" s="6">
        <f t="shared" si="52"/>
        <v>1.0033639479926761</v>
      </c>
      <c r="I318" s="59">
        <f t="shared" si="43"/>
        <v>3.319841038213661E-3</v>
      </c>
      <c r="J318" s="46">
        <f t="shared" si="45"/>
        <v>3.319841038213661E-3</v>
      </c>
      <c r="K318" s="6">
        <f t="shared" si="46"/>
        <v>1.1021344519007559E-5</v>
      </c>
      <c r="L318" s="6">
        <f t="shared" si="47"/>
        <v>3.6589111830492495E-8</v>
      </c>
      <c r="M318" s="46">
        <f t="shared" si="48"/>
        <v>0</v>
      </c>
      <c r="N318" s="6">
        <f t="shared" si="49"/>
        <v>2496.4799800000001</v>
      </c>
      <c r="O318" s="6">
        <f t="shared" si="44"/>
        <v>0</v>
      </c>
      <c r="Q318" s="46"/>
      <c r="R318">
        <v>8.4120027498276199E-4</v>
      </c>
      <c r="S318" s="46"/>
    </row>
    <row r="319" spans="4:19">
      <c r="D319" s="38">
        <v>42991</v>
      </c>
      <c r="E319" s="6">
        <v>2498.3701169999999</v>
      </c>
      <c r="F319" s="6">
        <f t="shared" si="50"/>
        <v>7.5683436079784804E-4</v>
      </c>
      <c r="G319" s="6">
        <f t="shared" si="51"/>
        <v>7.5712083218859583E-4</v>
      </c>
      <c r="H319" s="6">
        <f t="shared" si="52"/>
        <v>1.0007571208321886</v>
      </c>
      <c r="I319" s="59">
        <f t="shared" si="43"/>
        <v>7.1837282233630961E-4</v>
      </c>
      <c r="J319" s="46">
        <f t="shared" si="45"/>
        <v>7.1837282233630961E-4</v>
      </c>
      <c r="K319" s="6">
        <f t="shared" si="46"/>
        <v>5.1605951187143502E-7</v>
      </c>
      <c r="L319" s="6">
        <f t="shared" si="47"/>
        <v>3.7072312803658106E-10</v>
      </c>
      <c r="M319" s="46">
        <f t="shared" si="48"/>
        <v>0</v>
      </c>
      <c r="N319" s="6">
        <f t="shared" si="49"/>
        <v>2498.3701169999999</v>
      </c>
      <c r="O319" s="6">
        <f t="shared" si="44"/>
        <v>0</v>
      </c>
      <c r="Q319" s="46"/>
      <c r="R319">
        <v>4.5976276209882504E-3</v>
      </c>
      <c r="S319" s="46"/>
    </row>
    <row r="320" spans="4:19">
      <c r="D320" s="38">
        <v>42992</v>
      </c>
      <c r="E320" s="6">
        <v>2495.6201169999999</v>
      </c>
      <c r="F320" s="6">
        <f t="shared" si="50"/>
        <v>-1.101323850910665E-3</v>
      </c>
      <c r="G320" s="6">
        <f t="shared" si="51"/>
        <v>-1.1007176163723154E-3</v>
      </c>
      <c r="H320" s="6">
        <f t="shared" si="52"/>
        <v>0.99889928238362768</v>
      </c>
      <c r="I320" s="59">
        <f t="shared" si="43"/>
        <v>-1.1397853893722035E-3</v>
      </c>
      <c r="J320" s="46">
        <f t="shared" si="45"/>
        <v>0</v>
      </c>
      <c r="K320" s="6">
        <f t="shared" si="46"/>
        <v>0</v>
      </c>
      <c r="L320" s="6">
        <f t="shared" si="47"/>
        <v>0</v>
      </c>
      <c r="M320" s="46">
        <f t="shared" si="48"/>
        <v>1.1397853893722035E-3</v>
      </c>
      <c r="N320" s="6">
        <f t="shared" si="49"/>
        <v>2498.3701169999999</v>
      </c>
      <c r="O320" s="6">
        <f t="shared" si="44"/>
        <v>-1.1007176163722904E-3</v>
      </c>
      <c r="Q320" s="46"/>
      <c r="R320">
        <v>5.6961635899951003E-3</v>
      </c>
      <c r="S320" s="46"/>
    </row>
    <row r="321" spans="4:19">
      <c r="D321" s="38">
        <v>42993</v>
      </c>
      <c r="E321" s="6">
        <v>2500.2299800000001</v>
      </c>
      <c r="F321" s="6">
        <f t="shared" si="50"/>
        <v>1.8454774338082527E-3</v>
      </c>
      <c r="G321" s="6">
        <f t="shared" si="51"/>
        <v>1.8471813753215827E-3</v>
      </c>
      <c r="H321" s="6">
        <f t="shared" si="52"/>
        <v>1.0018471813753216</v>
      </c>
      <c r="I321" s="59">
        <f t="shared" si="43"/>
        <v>1.8070158953467142E-3</v>
      </c>
      <c r="J321" s="46">
        <f t="shared" si="45"/>
        <v>1.8070158953467142E-3</v>
      </c>
      <c r="K321" s="6">
        <f t="shared" si="46"/>
        <v>3.2653064460356874E-6</v>
      </c>
      <c r="L321" s="6">
        <f t="shared" si="47"/>
        <v>5.9004606511645747E-9</v>
      </c>
      <c r="M321" s="46">
        <f t="shared" si="48"/>
        <v>0</v>
      </c>
      <c r="N321" s="6">
        <f t="shared" si="49"/>
        <v>2500.2299800000001</v>
      </c>
      <c r="O321" s="6">
        <f t="shared" si="44"/>
        <v>0</v>
      </c>
      <c r="Q321" s="46"/>
      <c r="R321">
        <v>1.9776350880545499E-3</v>
      </c>
      <c r="S321" s="46"/>
    </row>
    <row r="322" spans="4:19">
      <c r="D322" s="38">
        <v>42996</v>
      </c>
      <c r="E322" s="6">
        <v>2503.8701169999999</v>
      </c>
      <c r="F322" s="6">
        <f t="shared" si="50"/>
        <v>1.4548620417280834E-3</v>
      </c>
      <c r="G322" s="6">
        <f t="shared" si="51"/>
        <v>1.4559208669275847E-3</v>
      </c>
      <c r="H322" s="6">
        <f t="shared" si="52"/>
        <v>1.0014559208669276</v>
      </c>
      <c r="I322" s="59">
        <f t="shared" si="43"/>
        <v>1.4164005032665449E-3</v>
      </c>
      <c r="J322" s="46">
        <f t="shared" si="45"/>
        <v>1.4164005032665449E-3</v>
      </c>
      <c r="K322" s="6">
        <f t="shared" si="46"/>
        <v>2.0061903856537219E-6</v>
      </c>
      <c r="L322" s="6">
        <f t="shared" si="47"/>
        <v>2.8415690718884355E-9</v>
      </c>
      <c r="M322" s="46">
        <f t="shared" si="48"/>
        <v>0</v>
      </c>
      <c r="N322" s="6">
        <f t="shared" si="49"/>
        <v>2503.8701169999999</v>
      </c>
      <c r="O322" s="6">
        <f t="shared" si="44"/>
        <v>0</v>
      </c>
      <c r="Q322" s="46"/>
      <c r="R322">
        <v>0</v>
      </c>
      <c r="S322" s="46"/>
    </row>
    <row r="323" spans="4:19">
      <c r="D323" s="38">
        <v>42997</v>
      </c>
      <c r="E323" s="6">
        <v>2506.6499020000001</v>
      </c>
      <c r="F323" s="6">
        <f t="shared" si="50"/>
        <v>1.1095795544803473E-3</v>
      </c>
      <c r="G323" s="6">
        <f t="shared" si="51"/>
        <v>1.1101953656169616E-3</v>
      </c>
      <c r="H323" s="6">
        <f t="shared" si="52"/>
        <v>1.001110195365617</v>
      </c>
      <c r="I323" s="59">
        <f t="shared" ref="I323:I386" si="53">F323-$B$8</f>
        <v>1.0711180160188089E-3</v>
      </c>
      <c r="J323" s="46">
        <f t="shared" si="45"/>
        <v>1.0711180160188089E-3</v>
      </c>
      <c r="K323" s="6">
        <f t="shared" si="46"/>
        <v>1.1472938042400694E-6</v>
      </c>
      <c r="L323" s="6">
        <f t="shared" si="47"/>
        <v>1.228887063388295E-9</v>
      </c>
      <c r="M323" s="46">
        <f t="shared" si="48"/>
        <v>0</v>
      </c>
      <c r="N323" s="6">
        <f t="shared" si="49"/>
        <v>2506.6499020000001</v>
      </c>
      <c r="O323" s="6">
        <f t="shared" ref="O323:O386" si="54">MIN(0,(E323-N323)/N323)</f>
        <v>0</v>
      </c>
      <c r="Q323" s="46"/>
      <c r="R323">
        <v>-7.5681637637789101E-3</v>
      </c>
      <c r="S323" s="46"/>
    </row>
    <row r="324" spans="4:19">
      <c r="D324" s="38">
        <v>42998</v>
      </c>
      <c r="E324" s="6">
        <v>2508.23999</v>
      </c>
      <c r="F324" s="6">
        <f t="shared" si="50"/>
        <v>6.3414674600274703E-4</v>
      </c>
      <c r="G324" s="6">
        <f t="shared" si="51"/>
        <v>6.3434785956006934E-4</v>
      </c>
      <c r="H324" s="6">
        <f t="shared" si="52"/>
        <v>1.0006343478595601</v>
      </c>
      <c r="I324" s="59">
        <f t="shared" si="53"/>
        <v>5.956852075412086E-4</v>
      </c>
      <c r="J324" s="46">
        <f t="shared" ref="J324:J387" si="55">MAX(0,F324-$B$11)</f>
        <v>5.956852075412086E-4</v>
      </c>
      <c r="K324" s="6">
        <f t="shared" ref="K324:K387" si="56">J324^2</f>
        <v>3.5484086648341275E-7</v>
      </c>
      <c r="L324" s="6">
        <f t="shared" ref="L324:L387" si="57">J324^3</f>
        <v>2.1137345519527403E-10</v>
      </c>
      <c r="M324" s="46">
        <f t="shared" ref="M324:M387" si="58">MAX(0,$B$11-F324)</f>
        <v>0</v>
      </c>
      <c r="N324" s="6">
        <f t="shared" ref="N324:N387" si="59">IF(N323&lt;E324,E324,N323)</f>
        <v>2508.23999</v>
      </c>
      <c r="O324" s="6">
        <f t="shared" si="54"/>
        <v>0</v>
      </c>
      <c r="Q324" s="46"/>
      <c r="R324">
        <v>3.1191768994384998E-3</v>
      </c>
      <c r="S324" s="46"/>
    </row>
    <row r="325" spans="4:19">
      <c r="D325" s="38">
        <v>42999</v>
      </c>
      <c r="E325" s="6">
        <v>2500.6000979999999</v>
      </c>
      <c r="F325" s="6">
        <f t="shared" ref="F325:F388" si="60">LN(E325/E324)</f>
        <v>-3.0505657160058717E-3</v>
      </c>
      <c r="G325" s="6">
        <f t="shared" ref="G325:G388" si="61">E325/E324-1</f>
        <v>-3.0459174682084811E-3</v>
      </c>
      <c r="H325" s="6">
        <f t="shared" ref="H325:H388" si="62">1+G325</f>
        <v>0.99695408253179152</v>
      </c>
      <c r="I325" s="59">
        <f t="shared" si="53"/>
        <v>-3.0890272544674101E-3</v>
      </c>
      <c r="J325" s="46">
        <f t="shared" si="55"/>
        <v>0</v>
      </c>
      <c r="K325" s="6">
        <f t="shared" si="56"/>
        <v>0</v>
      </c>
      <c r="L325" s="6">
        <f t="shared" si="57"/>
        <v>0</v>
      </c>
      <c r="M325" s="46">
        <f t="shared" si="58"/>
        <v>3.0890272544674101E-3</v>
      </c>
      <c r="N325" s="6">
        <f t="shared" si="59"/>
        <v>2508.23999</v>
      </c>
      <c r="O325" s="6">
        <f t="shared" si="54"/>
        <v>-3.0459174682085127E-3</v>
      </c>
      <c r="Q325" s="46"/>
      <c r="R325">
        <v>-1.7818575562033901E-4</v>
      </c>
      <c r="S325" s="46"/>
    </row>
    <row r="326" spans="4:19">
      <c r="D326" s="38">
        <v>43000</v>
      </c>
      <c r="E326" s="6">
        <v>2502.219971</v>
      </c>
      <c r="F326" s="6">
        <f t="shared" si="60"/>
        <v>6.4758397634472411E-4</v>
      </c>
      <c r="G326" s="6">
        <f t="shared" si="61"/>
        <v>6.4779370411760517E-4</v>
      </c>
      <c r="H326" s="6">
        <f t="shared" si="62"/>
        <v>1.0006477937041176</v>
      </c>
      <c r="I326" s="59">
        <f t="shared" si="53"/>
        <v>6.0912243788318568E-4</v>
      </c>
      <c r="J326" s="46">
        <f t="shared" si="55"/>
        <v>6.0912243788318568E-4</v>
      </c>
      <c r="K326" s="6">
        <f t="shared" si="56"/>
        <v>3.7103014433275541E-7</v>
      </c>
      <c r="L326" s="6">
        <f t="shared" si="57"/>
        <v>2.2600278604411823E-10</v>
      </c>
      <c r="M326" s="46">
        <f t="shared" si="58"/>
        <v>0</v>
      </c>
      <c r="N326" s="6">
        <f t="shared" si="59"/>
        <v>2508.23999</v>
      </c>
      <c r="O326" s="6">
        <f t="shared" si="54"/>
        <v>-2.4000968902501423E-3</v>
      </c>
      <c r="Q326" s="46"/>
      <c r="R326">
        <v>-1.48773631466949E-3</v>
      </c>
      <c r="S326" s="46"/>
    </row>
    <row r="327" spans="4:19">
      <c r="D327" s="38">
        <v>43003</v>
      </c>
      <c r="E327" s="6">
        <v>2496.6599120000001</v>
      </c>
      <c r="F327" s="6">
        <f t="shared" si="60"/>
        <v>-2.2245228623069533E-3</v>
      </c>
      <c r="G327" s="6">
        <f t="shared" si="61"/>
        <v>-2.2220504449805834E-3</v>
      </c>
      <c r="H327" s="6">
        <f t="shared" si="62"/>
        <v>0.99777794955501942</v>
      </c>
      <c r="I327" s="59">
        <f t="shared" si="53"/>
        <v>-2.2629844007684917E-3</v>
      </c>
      <c r="J327" s="46">
        <f t="shared" si="55"/>
        <v>0</v>
      </c>
      <c r="K327" s="6">
        <f t="shared" si="56"/>
        <v>0</v>
      </c>
      <c r="L327" s="6">
        <f t="shared" si="57"/>
        <v>0</v>
      </c>
      <c r="M327" s="46">
        <f t="shared" si="58"/>
        <v>2.2629844007684917E-3</v>
      </c>
      <c r="N327" s="6">
        <f t="shared" si="59"/>
        <v>2508.23999</v>
      </c>
      <c r="O327" s="6">
        <f t="shared" si="54"/>
        <v>-4.6168141988677715E-3</v>
      </c>
      <c r="Q327" s="46"/>
      <c r="R327">
        <v>1.07649582571397E-2</v>
      </c>
      <c r="S327" s="46"/>
    </row>
    <row r="328" spans="4:19">
      <c r="D328" s="38">
        <v>43004</v>
      </c>
      <c r="E328" s="6">
        <v>2496.8400879999999</v>
      </c>
      <c r="F328" s="6">
        <f t="shared" si="60"/>
        <v>7.2164213508689904E-5</v>
      </c>
      <c r="G328" s="6">
        <f t="shared" si="61"/>
        <v>7.2166817408181316E-5</v>
      </c>
      <c r="H328" s="6">
        <f t="shared" si="62"/>
        <v>1.0000721668174082</v>
      </c>
      <c r="I328" s="59">
        <f t="shared" si="53"/>
        <v>3.3702675047151441E-5</v>
      </c>
      <c r="J328" s="46">
        <f t="shared" si="55"/>
        <v>3.3702675047151441E-5</v>
      </c>
      <c r="K328" s="6">
        <f t="shared" si="56"/>
        <v>1.1358703053338844E-9</v>
      </c>
      <c r="L328" s="6">
        <f t="shared" si="57"/>
        <v>3.8281867796376592E-14</v>
      </c>
      <c r="M328" s="46">
        <f t="shared" si="58"/>
        <v>0</v>
      </c>
      <c r="N328" s="6">
        <f t="shared" si="59"/>
        <v>2508.23999</v>
      </c>
      <c r="O328" s="6">
        <f t="shared" si="54"/>
        <v>-4.5449805622468009E-3</v>
      </c>
      <c r="Q328" s="46"/>
      <c r="R328">
        <v>3.3533484725482201E-3</v>
      </c>
      <c r="S328" s="46"/>
    </row>
    <row r="329" spans="4:19">
      <c r="D329" s="38">
        <v>43005</v>
      </c>
      <c r="E329" s="6">
        <v>2507.040039</v>
      </c>
      <c r="F329" s="6">
        <f t="shared" si="60"/>
        <v>4.0768223332528133E-3</v>
      </c>
      <c r="G329" s="6">
        <f t="shared" si="61"/>
        <v>4.0851438780649119E-3</v>
      </c>
      <c r="H329" s="6">
        <f t="shared" si="62"/>
        <v>1.0040851438780649</v>
      </c>
      <c r="I329" s="59">
        <f t="shared" si="53"/>
        <v>4.0383607947912748E-3</v>
      </c>
      <c r="J329" s="46">
        <f t="shared" si="55"/>
        <v>4.0383607947912748E-3</v>
      </c>
      <c r="K329" s="6">
        <f t="shared" si="56"/>
        <v>1.6308357908907217E-5</v>
      </c>
      <c r="L329" s="6">
        <f t="shared" si="57"/>
        <v>6.5859033206755126E-8</v>
      </c>
      <c r="M329" s="46">
        <f t="shared" si="58"/>
        <v>0</v>
      </c>
      <c r="N329" s="6">
        <f t="shared" si="59"/>
        <v>2508.23999</v>
      </c>
      <c r="O329" s="6">
        <f t="shared" si="54"/>
        <v>-4.7840358370175552E-4</v>
      </c>
      <c r="Q329" s="46"/>
      <c r="R329">
        <v>7.5572018509801296E-4</v>
      </c>
      <c r="S329" s="46"/>
    </row>
    <row r="330" spans="4:19">
      <c r="D330" s="38">
        <v>43006</v>
      </c>
      <c r="E330" s="6">
        <v>2510.0600589999999</v>
      </c>
      <c r="F330" s="6">
        <f t="shared" si="60"/>
        <v>1.2038908157165553E-3</v>
      </c>
      <c r="G330" s="6">
        <f t="shared" si="61"/>
        <v>1.2046157831626658E-3</v>
      </c>
      <c r="H330" s="6">
        <f t="shared" si="62"/>
        <v>1.0012046157831627</v>
      </c>
      <c r="I330" s="59">
        <f t="shared" si="53"/>
        <v>1.1654292772550168E-3</v>
      </c>
      <c r="J330" s="46">
        <f t="shared" si="55"/>
        <v>1.1654292772550168E-3</v>
      </c>
      <c r="K330" s="6">
        <f t="shared" si="56"/>
        <v>1.3582254002831508E-6</v>
      </c>
      <c r="L330" s="6">
        <f t="shared" si="57"/>
        <v>1.5829156466013984E-9</v>
      </c>
      <c r="M330" s="46">
        <f t="shared" si="58"/>
        <v>0</v>
      </c>
      <c r="N330" s="6">
        <f t="shared" si="59"/>
        <v>2510.0600589999999</v>
      </c>
      <c r="O330" s="6">
        <f t="shared" si="54"/>
        <v>0</v>
      </c>
      <c r="Q330" s="46"/>
      <c r="R330">
        <v>-1.09970225518014E-3</v>
      </c>
      <c r="S330" s="46"/>
    </row>
    <row r="331" spans="4:19">
      <c r="D331" s="38">
        <v>43007</v>
      </c>
      <c r="E331" s="6">
        <v>2519.360107</v>
      </c>
      <c r="F331" s="6">
        <f t="shared" si="60"/>
        <v>3.6982627391968716E-3</v>
      </c>
      <c r="G331" s="6">
        <f t="shared" si="61"/>
        <v>3.7051097509217534E-3</v>
      </c>
      <c r="H331" s="6">
        <f t="shared" si="62"/>
        <v>1.0037051097509218</v>
      </c>
      <c r="I331" s="59">
        <f t="shared" si="53"/>
        <v>3.6598012007353332E-3</v>
      </c>
      <c r="J331" s="46">
        <f t="shared" si="55"/>
        <v>3.6598012007353332E-3</v>
      </c>
      <c r="K331" s="6">
        <f t="shared" si="56"/>
        <v>1.3394144828903786E-5</v>
      </c>
      <c r="L331" s="6">
        <f t="shared" si="57"/>
        <v>4.9019907327645028E-8</v>
      </c>
      <c r="M331" s="46">
        <f t="shared" si="58"/>
        <v>0</v>
      </c>
      <c r="N331" s="6">
        <f t="shared" si="59"/>
        <v>2519.360107</v>
      </c>
      <c r="O331" s="6">
        <f t="shared" si="54"/>
        <v>0</v>
      </c>
      <c r="Q331" s="46"/>
      <c r="R331">
        <v>1.8427611510737499E-3</v>
      </c>
      <c r="S331" s="46"/>
    </row>
    <row r="332" spans="4:19">
      <c r="D332" s="38">
        <v>43010</v>
      </c>
      <c r="E332" s="6">
        <v>2529.1201169999999</v>
      </c>
      <c r="F332" s="6">
        <f t="shared" si="60"/>
        <v>3.8665189230292019E-3</v>
      </c>
      <c r="G332" s="6">
        <f t="shared" si="61"/>
        <v>3.8740035506961146E-3</v>
      </c>
      <c r="H332" s="6">
        <f t="shared" si="62"/>
        <v>1.0038740035506961</v>
      </c>
      <c r="I332" s="59">
        <f t="shared" si="53"/>
        <v>3.8280573845676635E-3</v>
      </c>
      <c r="J332" s="46">
        <f t="shared" si="55"/>
        <v>3.8280573845676635E-3</v>
      </c>
      <c r="K332" s="6">
        <f t="shared" si="56"/>
        <v>1.465402333954302E-5</v>
      </c>
      <c r="L332" s="6">
        <f t="shared" si="57"/>
        <v>5.6096442258564553E-8</v>
      </c>
      <c r="M332" s="46">
        <f t="shared" si="58"/>
        <v>0</v>
      </c>
      <c r="N332" s="6">
        <f t="shared" si="59"/>
        <v>2529.1201169999999</v>
      </c>
      <c r="O332" s="6">
        <f t="shared" si="54"/>
        <v>0</v>
      </c>
      <c r="Q332" s="46"/>
      <c r="R332">
        <v>1.45272421541548E-3</v>
      </c>
      <c r="S332" s="46"/>
    </row>
    <row r="333" spans="4:19">
      <c r="D333" s="38">
        <v>43011</v>
      </c>
      <c r="E333" s="6">
        <v>2534.580078</v>
      </c>
      <c r="F333" s="6">
        <f t="shared" si="60"/>
        <v>2.1565112094796657E-3</v>
      </c>
      <c r="G333" s="6">
        <f t="shared" si="61"/>
        <v>2.1588381521699951E-3</v>
      </c>
      <c r="H333" s="6">
        <f t="shared" si="62"/>
        <v>1.00215883815217</v>
      </c>
      <c r="I333" s="59">
        <f t="shared" si="53"/>
        <v>2.1180496710181272E-3</v>
      </c>
      <c r="J333" s="46">
        <f t="shared" si="55"/>
        <v>2.1180496710181272E-3</v>
      </c>
      <c r="K333" s="6">
        <f t="shared" si="56"/>
        <v>4.4861344088999967E-6</v>
      </c>
      <c r="L333" s="6">
        <f t="shared" si="57"/>
        <v>9.5018555089137379E-9</v>
      </c>
      <c r="M333" s="46">
        <f t="shared" si="58"/>
        <v>0</v>
      </c>
      <c r="N333" s="6">
        <f t="shared" si="59"/>
        <v>2534.580078</v>
      </c>
      <c r="O333" s="6">
        <f t="shared" si="54"/>
        <v>0</v>
      </c>
      <c r="Q333" s="46"/>
      <c r="R333">
        <v>1.10795118486049E-3</v>
      </c>
      <c r="S333" s="46"/>
    </row>
    <row r="334" spans="4:19">
      <c r="D334" s="38">
        <v>43012</v>
      </c>
      <c r="E334" s="6">
        <v>2537.73999</v>
      </c>
      <c r="F334" s="6">
        <f t="shared" si="60"/>
        <v>1.2459436180757644E-3</v>
      </c>
      <c r="G334" s="6">
        <f t="shared" si="61"/>
        <v>1.2467201282879703E-3</v>
      </c>
      <c r="H334" s="6">
        <f t="shared" si="62"/>
        <v>1.001246720128288</v>
      </c>
      <c r="I334" s="59">
        <f t="shared" si="53"/>
        <v>1.207482079614226E-3</v>
      </c>
      <c r="J334" s="46">
        <f t="shared" si="55"/>
        <v>1.207482079614226E-3</v>
      </c>
      <c r="K334" s="6">
        <f t="shared" si="56"/>
        <v>1.4580129725894959E-6</v>
      </c>
      <c r="L334" s="6">
        <f t="shared" si="57"/>
        <v>1.7605245362468839E-9</v>
      </c>
      <c r="M334" s="46">
        <f t="shared" si="58"/>
        <v>0</v>
      </c>
      <c r="N334" s="6">
        <f t="shared" si="59"/>
        <v>2537.73999</v>
      </c>
      <c r="O334" s="6">
        <f t="shared" si="54"/>
        <v>0</v>
      </c>
      <c r="Q334" s="46"/>
      <c r="R334">
        <v>6.3321691031870098E-4</v>
      </c>
      <c r="S334" s="46"/>
    </row>
    <row r="335" spans="4:19">
      <c r="D335" s="38">
        <v>43013</v>
      </c>
      <c r="E335" s="6">
        <v>2552.070068</v>
      </c>
      <c r="F335" s="6">
        <f t="shared" si="60"/>
        <v>5.6309039828313749E-3</v>
      </c>
      <c r="G335" s="6">
        <f t="shared" si="61"/>
        <v>5.6467873211865083E-3</v>
      </c>
      <c r="H335" s="6">
        <f t="shared" si="62"/>
        <v>1.0056467873211865</v>
      </c>
      <c r="I335" s="59">
        <f t="shared" si="53"/>
        <v>5.5924424443698365E-3</v>
      </c>
      <c r="J335" s="46">
        <f t="shared" si="55"/>
        <v>5.5924424443698365E-3</v>
      </c>
      <c r="K335" s="6">
        <f t="shared" si="56"/>
        <v>3.1275412493589275E-5</v>
      </c>
      <c r="L335" s="6">
        <f t="shared" si="57"/>
        <v>1.7490594429432333E-7</v>
      </c>
      <c r="M335" s="46">
        <f t="shared" si="58"/>
        <v>0</v>
      </c>
      <c r="N335" s="6">
        <f t="shared" si="59"/>
        <v>2552.070068</v>
      </c>
      <c r="O335" s="6">
        <f t="shared" si="54"/>
        <v>0</v>
      </c>
      <c r="Q335" s="46"/>
      <c r="R335">
        <v>-3.0460873360734502E-3</v>
      </c>
      <c r="S335" s="46"/>
    </row>
    <row r="336" spans="4:19">
      <c r="D336" s="38">
        <v>43014</v>
      </c>
      <c r="E336" s="6">
        <v>2549.330078</v>
      </c>
      <c r="F336" s="6">
        <f t="shared" si="60"/>
        <v>-1.0742110734551899E-3</v>
      </c>
      <c r="G336" s="6">
        <f t="shared" si="61"/>
        <v>-1.0736343152785155E-3</v>
      </c>
      <c r="H336" s="6">
        <f t="shared" si="62"/>
        <v>0.99892636568472148</v>
      </c>
      <c r="I336" s="59">
        <f t="shared" si="53"/>
        <v>-1.1126726119167283E-3</v>
      </c>
      <c r="J336" s="46">
        <f t="shared" si="55"/>
        <v>0</v>
      </c>
      <c r="K336" s="6">
        <f t="shared" si="56"/>
        <v>0</v>
      </c>
      <c r="L336" s="6">
        <f t="shared" si="57"/>
        <v>0</v>
      </c>
      <c r="M336" s="46">
        <f t="shared" si="58"/>
        <v>1.1126726119167283E-3</v>
      </c>
      <c r="N336" s="6">
        <f t="shared" si="59"/>
        <v>2552.070068</v>
      </c>
      <c r="O336" s="6">
        <f t="shared" si="54"/>
        <v>-1.0736343152785389E-3</v>
      </c>
      <c r="Q336" s="46"/>
      <c r="R336">
        <v>6.4663215044413996E-4</v>
      </c>
      <c r="S336" s="46"/>
    </row>
    <row r="337" spans="4:19">
      <c r="D337" s="38">
        <v>43017</v>
      </c>
      <c r="E337" s="6">
        <v>2544.7299800000001</v>
      </c>
      <c r="F337" s="6">
        <f t="shared" si="60"/>
        <v>-1.8060640031853121E-3</v>
      </c>
      <c r="G337" s="6">
        <f t="shared" si="61"/>
        <v>-1.8044340510071644E-3</v>
      </c>
      <c r="H337" s="6">
        <f t="shared" si="62"/>
        <v>0.99819556594899284</v>
      </c>
      <c r="I337" s="59">
        <f t="shared" si="53"/>
        <v>-1.8445255416468505E-3</v>
      </c>
      <c r="J337" s="46">
        <f t="shared" si="55"/>
        <v>0</v>
      </c>
      <c r="K337" s="6">
        <f t="shared" si="56"/>
        <v>0</v>
      </c>
      <c r="L337" s="6">
        <f t="shared" si="57"/>
        <v>0</v>
      </c>
      <c r="M337" s="46">
        <f t="shared" si="58"/>
        <v>1.8445255416468505E-3</v>
      </c>
      <c r="N337" s="6">
        <f t="shared" si="59"/>
        <v>2552.070068</v>
      </c>
      <c r="O337" s="6">
        <f t="shared" si="54"/>
        <v>-2.8761310639688611E-3</v>
      </c>
      <c r="Q337" s="46"/>
      <c r="R337">
        <v>-2.2212506588149502E-3</v>
      </c>
      <c r="S337" s="46"/>
    </row>
    <row r="338" spans="4:19">
      <c r="D338" s="38">
        <v>43018</v>
      </c>
      <c r="E338" s="6">
        <v>2550.639893</v>
      </c>
      <c r="F338" s="6">
        <f t="shared" si="60"/>
        <v>2.3197199800818369E-3</v>
      </c>
      <c r="G338" s="6">
        <f t="shared" si="61"/>
        <v>2.3224126121230704E-3</v>
      </c>
      <c r="H338" s="6">
        <f t="shared" si="62"/>
        <v>1.0023224126121231</v>
      </c>
      <c r="I338" s="59">
        <f t="shared" si="53"/>
        <v>2.2812584416202985E-3</v>
      </c>
      <c r="J338" s="46">
        <f t="shared" si="55"/>
        <v>2.2812584416202985E-3</v>
      </c>
      <c r="K338" s="6">
        <f t="shared" si="56"/>
        <v>5.2041400774638728E-6</v>
      </c>
      <c r="L338" s="6">
        <f t="shared" si="57"/>
        <v>1.1871988483088974E-8</v>
      </c>
      <c r="M338" s="46">
        <f t="shared" si="58"/>
        <v>0</v>
      </c>
      <c r="N338" s="6">
        <f t="shared" si="59"/>
        <v>2552.070068</v>
      </c>
      <c r="O338" s="6">
        <f t="shared" si="54"/>
        <v>-5.6039801490276439E-4</v>
      </c>
      <c r="Q338" s="46"/>
      <c r="R338" s="60">
        <v>7.2057948100647597E-5</v>
      </c>
      <c r="S338" s="46"/>
    </row>
    <row r="339" spans="4:19">
      <c r="D339" s="38">
        <v>43019</v>
      </c>
      <c r="E339" s="6">
        <v>2555.23999</v>
      </c>
      <c r="F339" s="6">
        <f t="shared" si="60"/>
        <v>1.8018826725406682E-3</v>
      </c>
      <c r="G339" s="6">
        <f t="shared" si="61"/>
        <v>1.8035070386159813E-3</v>
      </c>
      <c r="H339" s="6">
        <f t="shared" si="62"/>
        <v>1.001803507038616</v>
      </c>
      <c r="I339" s="59">
        <f t="shared" si="53"/>
        <v>1.7634211340791298E-3</v>
      </c>
      <c r="J339" s="46">
        <f t="shared" si="55"/>
        <v>1.7634211340791298E-3</v>
      </c>
      <c r="K339" s="6">
        <f t="shared" si="56"/>
        <v>3.1096540961169244E-6</v>
      </c>
      <c r="L339" s="6">
        <f t="shared" si="57"/>
        <v>5.4836297527683178E-9</v>
      </c>
      <c r="M339" s="46">
        <f t="shared" si="58"/>
        <v>0</v>
      </c>
      <c r="N339" s="6">
        <f t="shared" si="59"/>
        <v>2555.23999</v>
      </c>
      <c r="O339" s="6">
        <f t="shared" si="54"/>
        <v>0</v>
      </c>
      <c r="Q339" s="46"/>
      <c r="R339">
        <v>4.0708314273108798E-3</v>
      </c>
      <c r="S339" s="46"/>
    </row>
    <row r="340" spans="4:19">
      <c r="D340" s="38">
        <v>43020</v>
      </c>
      <c r="E340" s="6">
        <v>2550.929932</v>
      </c>
      <c r="F340" s="6">
        <f t="shared" si="60"/>
        <v>-1.688176887748127E-3</v>
      </c>
      <c r="G340" s="6">
        <f t="shared" si="61"/>
        <v>-1.686752718675133E-3</v>
      </c>
      <c r="H340" s="6">
        <f t="shared" si="62"/>
        <v>0.99831324728132487</v>
      </c>
      <c r="I340" s="59">
        <f t="shared" si="53"/>
        <v>-1.7266384262096654E-3</v>
      </c>
      <c r="J340" s="46">
        <f t="shared" si="55"/>
        <v>0</v>
      </c>
      <c r="K340" s="6">
        <f t="shared" si="56"/>
        <v>0</v>
      </c>
      <c r="L340" s="6">
        <f t="shared" si="57"/>
        <v>0</v>
      </c>
      <c r="M340" s="46">
        <f t="shared" si="58"/>
        <v>1.7266384262096654E-3</v>
      </c>
      <c r="N340" s="6">
        <f t="shared" si="59"/>
        <v>2555.23999</v>
      </c>
      <c r="O340" s="6">
        <f t="shared" si="54"/>
        <v>-1.6867527186751748E-3</v>
      </c>
      <c r="Q340" s="46"/>
      <c r="R340">
        <v>1.2021263528041899E-3</v>
      </c>
      <c r="S340" s="46"/>
    </row>
    <row r="341" spans="4:19">
      <c r="D341" s="38">
        <v>43021</v>
      </c>
      <c r="E341" s="6">
        <v>2553.169922</v>
      </c>
      <c r="F341" s="6">
        <f t="shared" si="60"/>
        <v>8.7772191292505937E-4</v>
      </c>
      <c r="G341" s="6">
        <f t="shared" si="61"/>
        <v>8.7810722352688053E-4</v>
      </c>
      <c r="H341" s="6">
        <f t="shared" si="62"/>
        <v>1.0008781072235269</v>
      </c>
      <c r="I341" s="59">
        <f t="shared" si="53"/>
        <v>8.3926037446352094E-4</v>
      </c>
      <c r="J341" s="46">
        <f t="shared" si="55"/>
        <v>8.3926037446352094E-4</v>
      </c>
      <c r="K341" s="6">
        <f t="shared" si="56"/>
        <v>7.0435797614464941E-7</v>
      </c>
      <c r="L341" s="6">
        <f t="shared" si="57"/>
        <v>5.9113973881552624E-10</v>
      </c>
      <c r="M341" s="46">
        <f t="shared" si="58"/>
        <v>0</v>
      </c>
      <c r="N341" s="6">
        <f t="shared" si="59"/>
        <v>2555.23999</v>
      </c>
      <c r="O341" s="6">
        <f t="shared" si="54"/>
        <v>-8.1012664489490559E-4</v>
      </c>
      <c r="Q341" s="46"/>
      <c r="R341">
        <v>3.69285568796813E-3</v>
      </c>
      <c r="S341" s="46"/>
    </row>
    <row r="342" spans="4:19">
      <c r="D342" s="38">
        <v>43024</v>
      </c>
      <c r="E342" s="6">
        <v>2557.639893</v>
      </c>
      <c r="F342" s="6">
        <f t="shared" si="60"/>
        <v>1.7492226482939653E-3</v>
      </c>
      <c r="G342" s="6">
        <f t="shared" si="61"/>
        <v>1.7507534306602235E-3</v>
      </c>
      <c r="H342" s="6">
        <f t="shared" si="62"/>
        <v>1.0017507534306602</v>
      </c>
      <c r="I342" s="59">
        <f t="shared" si="53"/>
        <v>1.7107611098324269E-3</v>
      </c>
      <c r="J342" s="46">
        <f t="shared" si="55"/>
        <v>1.7107611098324269E-3</v>
      </c>
      <c r="K342" s="6">
        <f t="shared" si="56"/>
        <v>2.9267035749150771E-6</v>
      </c>
      <c r="L342" s="6">
        <f t="shared" si="57"/>
        <v>5.0068906559722486E-9</v>
      </c>
      <c r="M342" s="46">
        <f t="shared" si="58"/>
        <v>0</v>
      </c>
      <c r="N342" s="6">
        <f t="shared" si="59"/>
        <v>2557.639893</v>
      </c>
      <c r="O342" s="6">
        <f t="shared" si="54"/>
        <v>0</v>
      </c>
      <c r="Q342" s="46"/>
      <c r="R342">
        <v>3.8608871828419702E-3</v>
      </c>
      <c r="S342" s="46"/>
    </row>
    <row r="343" spans="4:19">
      <c r="D343" s="38">
        <v>43025</v>
      </c>
      <c r="E343" s="6">
        <v>2559.360107</v>
      </c>
      <c r="F343" s="6">
        <f t="shared" si="60"/>
        <v>6.7235257565088588E-4</v>
      </c>
      <c r="G343" s="6">
        <f t="shared" si="61"/>
        <v>6.725786553094526E-4</v>
      </c>
      <c r="H343" s="6">
        <f t="shared" si="62"/>
        <v>1.0006725786553095</v>
      </c>
      <c r="I343" s="59">
        <f t="shared" si="53"/>
        <v>6.3389103718934745E-4</v>
      </c>
      <c r="J343" s="46">
        <f t="shared" si="55"/>
        <v>6.3389103718934745E-4</v>
      </c>
      <c r="K343" s="6">
        <f t="shared" si="56"/>
        <v>4.0181784702898669E-7</v>
      </c>
      <c r="L343" s="6">
        <f t="shared" si="57"/>
        <v>2.5470873181439495E-10</v>
      </c>
      <c r="M343" s="46">
        <f t="shared" si="58"/>
        <v>0</v>
      </c>
      <c r="N343" s="6">
        <f t="shared" si="59"/>
        <v>2559.360107</v>
      </c>
      <c r="O343" s="6">
        <f t="shared" si="54"/>
        <v>0</v>
      </c>
      <c r="Q343" s="46"/>
      <c r="R343">
        <v>2.15337959694205E-3</v>
      </c>
      <c r="S343" s="46"/>
    </row>
    <row r="344" spans="4:19">
      <c r="D344" s="38">
        <v>43026</v>
      </c>
      <c r="E344" s="6">
        <v>2561.26001</v>
      </c>
      <c r="F344" s="6">
        <f t="shared" si="60"/>
        <v>7.4205976767338102E-4</v>
      </c>
      <c r="G344" s="6">
        <f t="shared" si="61"/>
        <v>7.4233516213828565E-4</v>
      </c>
      <c r="H344" s="6">
        <f t="shared" si="62"/>
        <v>1.0007423351621383</v>
      </c>
      <c r="I344" s="59">
        <f t="shared" si="53"/>
        <v>7.0359822921184259E-4</v>
      </c>
      <c r="J344" s="46">
        <f t="shared" si="55"/>
        <v>7.0359822921184259E-4</v>
      </c>
      <c r="K344" s="6">
        <f t="shared" si="56"/>
        <v>4.9505046815004059E-7</v>
      </c>
      <c r="L344" s="6">
        <f t="shared" si="57"/>
        <v>3.4831663276086225E-10</v>
      </c>
      <c r="M344" s="46">
        <f t="shared" si="58"/>
        <v>0</v>
      </c>
      <c r="N344" s="6">
        <f t="shared" si="59"/>
        <v>2561.26001</v>
      </c>
      <c r="O344" s="6">
        <f t="shared" si="54"/>
        <v>0</v>
      </c>
      <c r="Q344" s="46"/>
      <c r="R344">
        <v>1.24413737217054E-3</v>
      </c>
      <c r="S344" s="46"/>
    </row>
    <row r="345" spans="4:19">
      <c r="D345" s="38">
        <v>43027</v>
      </c>
      <c r="E345" s="6">
        <v>2562.1000979999999</v>
      </c>
      <c r="F345" s="6">
        <f t="shared" si="60"/>
        <v>3.2794415766991368E-4</v>
      </c>
      <c r="G345" s="6">
        <f t="shared" si="61"/>
        <v>3.279979372339259E-4</v>
      </c>
      <c r="H345" s="6">
        <f t="shared" si="62"/>
        <v>1.0003279979372339</v>
      </c>
      <c r="I345" s="59">
        <f t="shared" si="53"/>
        <v>2.894826192083752E-4</v>
      </c>
      <c r="J345" s="46">
        <f t="shared" si="55"/>
        <v>2.894826192083752E-4</v>
      </c>
      <c r="K345" s="6">
        <f t="shared" si="56"/>
        <v>8.3800186823741152E-8</v>
      </c>
      <c r="L345" s="6">
        <f t="shared" si="57"/>
        <v>2.4258697571887759E-11</v>
      </c>
      <c r="M345" s="46">
        <f t="shared" si="58"/>
        <v>0</v>
      </c>
      <c r="N345" s="6">
        <f t="shared" si="59"/>
        <v>2562.1000979999999</v>
      </c>
      <c r="O345" s="6">
        <f t="shared" si="54"/>
        <v>0</v>
      </c>
      <c r="Q345" s="46"/>
      <c r="R345">
        <v>5.6227688242442703E-3</v>
      </c>
      <c r="S345" s="46"/>
    </row>
    <row r="346" spans="4:19">
      <c r="D346" s="38">
        <v>43028</v>
      </c>
      <c r="E346" s="6">
        <v>2575.209961</v>
      </c>
      <c r="F346" s="6">
        <f t="shared" si="60"/>
        <v>5.1037960751330715E-3</v>
      </c>
      <c r="G346" s="6">
        <f t="shared" si="61"/>
        <v>5.1168426285272961E-3</v>
      </c>
      <c r="H346" s="6">
        <f t="shared" si="62"/>
        <v>1.0051168426285273</v>
      </c>
      <c r="I346" s="59">
        <f t="shared" si="53"/>
        <v>5.0653345366715331E-3</v>
      </c>
      <c r="J346" s="46">
        <f t="shared" si="55"/>
        <v>5.0653345366715331E-3</v>
      </c>
      <c r="K346" s="6">
        <f t="shared" si="56"/>
        <v>2.5657613968397416E-5</v>
      </c>
      <c r="L346" s="6">
        <f t="shared" si="57"/>
        <v>1.2996439816270939E-7</v>
      </c>
      <c r="M346" s="46">
        <f t="shared" si="58"/>
        <v>0</v>
      </c>
      <c r="N346" s="6">
        <f t="shared" si="59"/>
        <v>2575.209961</v>
      </c>
      <c r="O346" s="6">
        <f t="shared" si="54"/>
        <v>0</v>
      </c>
      <c r="Q346" s="46"/>
      <c r="R346">
        <v>-1.0726626528901799E-3</v>
      </c>
      <c r="S346" s="46"/>
    </row>
    <row r="347" spans="4:19">
      <c r="D347" s="38">
        <v>43031</v>
      </c>
      <c r="E347" s="6">
        <v>2564.9799800000001</v>
      </c>
      <c r="F347" s="6">
        <f t="shared" si="60"/>
        <v>-3.9803955200169707E-3</v>
      </c>
      <c r="G347" s="6">
        <f t="shared" si="61"/>
        <v>-3.9724842459165632E-3</v>
      </c>
      <c r="H347" s="6">
        <f t="shared" si="62"/>
        <v>0.99602751575408344</v>
      </c>
      <c r="I347" s="59">
        <f t="shared" si="53"/>
        <v>-4.0188570584785092E-3</v>
      </c>
      <c r="J347" s="46">
        <f t="shared" si="55"/>
        <v>0</v>
      </c>
      <c r="K347" s="6">
        <f t="shared" si="56"/>
        <v>0</v>
      </c>
      <c r="L347" s="6">
        <f t="shared" si="57"/>
        <v>0</v>
      </c>
      <c r="M347" s="46">
        <f t="shared" si="58"/>
        <v>4.0188570584785092E-3</v>
      </c>
      <c r="N347" s="6">
        <f t="shared" si="59"/>
        <v>2575.209961</v>
      </c>
      <c r="O347" s="6">
        <f t="shared" si="54"/>
        <v>-3.9724842459165806E-3</v>
      </c>
      <c r="Q347" s="46"/>
      <c r="R347">
        <v>-1.8034569071927499E-3</v>
      </c>
      <c r="S347" s="46"/>
    </row>
    <row r="348" spans="4:19">
      <c r="D348" s="38">
        <v>43032</v>
      </c>
      <c r="E348" s="6">
        <v>2569.1298830000001</v>
      </c>
      <c r="F348" s="6">
        <f t="shared" si="60"/>
        <v>1.6166011302900614E-3</v>
      </c>
      <c r="G348" s="6">
        <f t="shared" si="61"/>
        <v>1.6179085343193123E-3</v>
      </c>
      <c r="H348" s="6">
        <f t="shared" si="62"/>
        <v>1.0016179085343193</v>
      </c>
      <c r="I348" s="59">
        <f t="shared" si="53"/>
        <v>1.5781395918285229E-3</v>
      </c>
      <c r="J348" s="46">
        <f t="shared" si="55"/>
        <v>1.5781395918285229E-3</v>
      </c>
      <c r="K348" s="6">
        <f t="shared" si="56"/>
        <v>2.490524571296697E-6</v>
      </c>
      <c r="L348" s="6">
        <f t="shared" si="57"/>
        <v>3.9303954303850767E-9</v>
      </c>
      <c r="M348" s="46">
        <f t="shared" si="58"/>
        <v>0</v>
      </c>
      <c r="N348" s="6">
        <f t="shared" si="59"/>
        <v>2575.209961</v>
      </c>
      <c r="O348" s="6">
        <f t="shared" si="54"/>
        <v>-2.3610028277612576E-3</v>
      </c>
      <c r="Q348" s="46"/>
      <c r="R348">
        <v>2.3163722679308998E-3</v>
      </c>
      <c r="S348" s="46"/>
    </row>
    <row r="349" spans="4:19">
      <c r="D349" s="38">
        <v>43033</v>
      </c>
      <c r="E349" s="6">
        <v>2557.1499020000001</v>
      </c>
      <c r="F349" s="6">
        <f t="shared" si="60"/>
        <v>-4.673955894668895E-3</v>
      </c>
      <c r="G349" s="6">
        <f t="shared" si="61"/>
        <v>-4.6630499607169806E-3</v>
      </c>
      <c r="H349" s="6">
        <f t="shared" si="62"/>
        <v>0.99533695003928302</v>
      </c>
      <c r="I349" s="59">
        <f t="shared" si="53"/>
        <v>-4.7124174331304334E-3</v>
      </c>
      <c r="J349" s="46">
        <f t="shared" si="55"/>
        <v>0</v>
      </c>
      <c r="K349" s="6">
        <f t="shared" si="56"/>
        <v>0</v>
      </c>
      <c r="L349" s="6">
        <f t="shared" si="57"/>
        <v>0</v>
      </c>
      <c r="M349" s="46">
        <f t="shared" si="58"/>
        <v>4.7124174331304334E-3</v>
      </c>
      <c r="N349" s="6">
        <f t="shared" si="59"/>
        <v>2575.209961</v>
      </c>
      <c r="O349" s="6">
        <f t="shared" si="54"/>
        <v>-7.013043314334986E-3</v>
      </c>
      <c r="Q349" s="46"/>
      <c r="R349">
        <v>1.79928762504029E-3</v>
      </c>
      <c r="S349" s="46"/>
    </row>
    <row r="350" spans="4:19">
      <c r="D350" s="38">
        <v>43034</v>
      </c>
      <c r="E350" s="6">
        <v>2560.3999020000001</v>
      </c>
      <c r="F350" s="6">
        <f t="shared" si="60"/>
        <v>1.270139250772935E-3</v>
      </c>
      <c r="G350" s="6">
        <f t="shared" si="61"/>
        <v>1.2709462192490584E-3</v>
      </c>
      <c r="H350" s="6">
        <f t="shared" si="62"/>
        <v>1.0012709462192491</v>
      </c>
      <c r="I350" s="59">
        <f t="shared" si="53"/>
        <v>1.2316777123113965E-3</v>
      </c>
      <c r="J350" s="46">
        <f t="shared" si="55"/>
        <v>1.2316777123113965E-3</v>
      </c>
      <c r="K350" s="6">
        <f t="shared" si="56"/>
        <v>1.5170299870046353E-6</v>
      </c>
      <c r="L350" s="6">
        <f t="shared" si="57"/>
        <v>1.8684920239016566E-9</v>
      </c>
      <c r="M350" s="46">
        <f t="shared" si="58"/>
        <v>0</v>
      </c>
      <c r="N350" s="6">
        <f t="shared" si="59"/>
        <v>2575.209961</v>
      </c>
      <c r="O350" s="6">
        <f t="shared" si="54"/>
        <v>-5.7510102959717115E-3</v>
      </c>
      <c r="Q350" s="46"/>
      <c r="R350">
        <v>-1.68574573587219E-3</v>
      </c>
      <c r="S350" s="46"/>
    </row>
    <row r="351" spans="4:19">
      <c r="D351" s="38">
        <v>43035</v>
      </c>
      <c r="E351" s="6">
        <v>2581.070068</v>
      </c>
      <c r="F351" s="6">
        <f t="shared" si="60"/>
        <v>8.040609974748418E-3</v>
      </c>
      <c r="G351" s="6">
        <f t="shared" si="61"/>
        <v>8.0730224930307681E-3</v>
      </c>
      <c r="H351" s="6">
        <f t="shared" si="62"/>
        <v>1.0080730224930308</v>
      </c>
      <c r="I351" s="59">
        <f t="shared" si="53"/>
        <v>8.0021484362868787E-3</v>
      </c>
      <c r="J351" s="46">
        <f t="shared" si="55"/>
        <v>8.0021484362868787E-3</v>
      </c>
      <c r="K351" s="6">
        <f t="shared" si="56"/>
        <v>6.4034379596368543E-5</v>
      </c>
      <c r="L351" s="6">
        <f t="shared" si="57"/>
        <v>5.12412610555681E-7</v>
      </c>
      <c r="M351" s="46">
        <f t="shared" si="58"/>
        <v>0</v>
      </c>
      <c r="N351" s="6">
        <f t="shared" si="59"/>
        <v>2581.070068</v>
      </c>
      <c r="O351" s="6">
        <f t="shared" si="54"/>
        <v>0</v>
      </c>
      <c r="Q351" s="46"/>
      <c r="R351">
        <v>8.7645738979333799E-4</v>
      </c>
      <c r="S351" s="46"/>
    </row>
    <row r="352" spans="4:19">
      <c r="D352" s="38">
        <v>43038</v>
      </c>
      <c r="E352" s="6">
        <v>2572.830078</v>
      </c>
      <c r="F352" s="6">
        <f t="shared" si="60"/>
        <v>-3.1975772860904912E-3</v>
      </c>
      <c r="G352" s="6">
        <f t="shared" si="61"/>
        <v>-3.192470480425591E-3</v>
      </c>
      <c r="H352" s="6">
        <f t="shared" si="62"/>
        <v>0.99680752951957441</v>
      </c>
      <c r="I352" s="59">
        <f t="shared" si="53"/>
        <v>-3.2360388245520296E-3</v>
      </c>
      <c r="J352" s="46">
        <f t="shared" si="55"/>
        <v>0</v>
      </c>
      <c r="K352" s="6">
        <f t="shared" si="56"/>
        <v>0</v>
      </c>
      <c r="L352" s="6">
        <f t="shared" si="57"/>
        <v>0</v>
      </c>
      <c r="M352" s="46">
        <f t="shared" si="58"/>
        <v>3.2360388245520296E-3</v>
      </c>
      <c r="N352" s="6">
        <f t="shared" si="59"/>
        <v>2581.070068</v>
      </c>
      <c r="O352" s="6">
        <f t="shared" si="54"/>
        <v>-3.1924704804255763E-3</v>
      </c>
      <c r="Q352" s="46"/>
      <c r="R352">
        <v>1.74670586769267E-3</v>
      </c>
      <c r="S352" s="46"/>
    </row>
    <row r="353" spans="4:19">
      <c r="D353" s="38">
        <v>43039</v>
      </c>
      <c r="E353" s="6">
        <v>2575.26001</v>
      </c>
      <c r="F353" s="6">
        <f t="shared" si="60"/>
        <v>9.4401307627437045E-4</v>
      </c>
      <c r="G353" s="6">
        <f t="shared" si="61"/>
        <v>9.4445879686277934E-4</v>
      </c>
      <c r="H353" s="6">
        <f t="shared" si="62"/>
        <v>1.0009444587968628</v>
      </c>
      <c r="I353" s="59">
        <f t="shared" si="53"/>
        <v>9.0555153781283202E-4</v>
      </c>
      <c r="J353" s="46">
        <f t="shared" si="55"/>
        <v>9.0555153781283202E-4</v>
      </c>
      <c r="K353" s="6">
        <f t="shared" si="56"/>
        <v>8.2002358763518492E-7</v>
      </c>
      <c r="L353" s="6">
        <f t="shared" si="57"/>
        <v>7.4257362082583732E-10</v>
      </c>
      <c r="M353" s="46">
        <f t="shared" si="58"/>
        <v>0</v>
      </c>
      <c r="N353" s="6">
        <f t="shared" si="59"/>
        <v>2581.070068</v>
      </c>
      <c r="O353" s="6">
        <f t="shared" si="54"/>
        <v>-2.2510268403918535E-3</v>
      </c>
      <c r="Q353" s="46"/>
      <c r="R353">
        <v>6.7138636413435803E-4</v>
      </c>
      <c r="S353" s="46"/>
    </row>
    <row r="354" spans="4:19">
      <c r="D354" s="38">
        <v>43040</v>
      </c>
      <c r="E354" s="6">
        <v>2579.360107</v>
      </c>
      <c r="F354" s="6">
        <f t="shared" si="60"/>
        <v>1.5908438533357942E-3</v>
      </c>
      <c r="G354" s="6">
        <f t="shared" si="61"/>
        <v>1.5921099166993358E-3</v>
      </c>
      <c r="H354" s="6">
        <f t="shared" si="62"/>
        <v>1.0015921099166993</v>
      </c>
      <c r="I354" s="59">
        <f t="shared" si="53"/>
        <v>1.5523823148742557E-3</v>
      </c>
      <c r="J354" s="46">
        <f t="shared" si="55"/>
        <v>1.5523823148742557E-3</v>
      </c>
      <c r="K354" s="6">
        <f t="shared" si="56"/>
        <v>2.4098908515343528E-6</v>
      </c>
      <c r="L354" s="6">
        <f t="shared" si="57"/>
        <v>3.74107193869919E-9</v>
      </c>
      <c r="M354" s="46">
        <f t="shared" si="58"/>
        <v>0</v>
      </c>
      <c r="N354" s="6">
        <f t="shared" si="59"/>
        <v>2581.070068</v>
      </c>
      <c r="O354" s="6">
        <f t="shared" si="54"/>
        <v>-6.6250080584794925E-4</v>
      </c>
      <c r="Q354" s="46"/>
      <c r="R354">
        <v>7.4099413548525098E-4</v>
      </c>
      <c r="S354" s="46"/>
    </row>
    <row r="355" spans="4:19">
      <c r="D355" s="38">
        <v>43041</v>
      </c>
      <c r="E355" s="6">
        <v>2579.8500979999999</v>
      </c>
      <c r="F355" s="6">
        <f t="shared" si="60"/>
        <v>1.8994806646887061E-4</v>
      </c>
      <c r="G355" s="6">
        <f t="shared" si="61"/>
        <v>1.8996610774513201E-4</v>
      </c>
      <c r="H355" s="6">
        <f t="shared" si="62"/>
        <v>1.0001899661077451</v>
      </c>
      <c r="I355" s="59">
        <f t="shared" si="53"/>
        <v>1.5148652800733216E-4</v>
      </c>
      <c r="J355" s="46">
        <f t="shared" si="55"/>
        <v>1.5148652800733216E-4</v>
      </c>
      <c r="K355" s="6">
        <f t="shared" si="56"/>
        <v>2.2948168167716231E-8</v>
      </c>
      <c r="L355" s="6">
        <f t="shared" si="57"/>
        <v>3.4763383198557132E-12</v>
      </c>
      <c r="M355" s="46">
        <f t="shared" si="58"/>
        <v>0</v>
      </c>
      <c r="N355" s="6">
        <f t="shared" si="59"/>
        <v>2581.070068</v>
      </c>
      <c r="O355" s="6">
        <f t="shared" si="54"/>
        <v>-4.7266055080225858E-4</v>
      </c>
      <c r="Q355" s="46"/>
      <c r="R355">
        <v>3.27473466208752E-4</v>
      </c>
      <c r="S355" s="46"/>
    </row>
    <row r="356" spans="4:19">
      <c r="D356" s="38">
        <v>43042</v>
      </c>
      <c r="E356" s="6">
        <v>2587.8400879999999</v>
      </c>
      <c r="F356" s="6">
        <f t="shared" si="60"/>
        <v>3.0922892353351652E-3</v>
      </c>
      <c r="G356" s="6">
        <f t="shared" si="61"/>
        <v>3.0970752937133916E-3</v>
      </c>
      <c r="H356" s="6">
        <f t="shared" si="62"/>
        <v>1.0030970752937134</v>
      </c>
      <c r="I356" s="59">
        <f t="shared" si="53"/>
        <v>3.0538276968736268E-3</v>
      </c>
      <c r="J356" s="46">
        <f t="shared" si="55"/>
        <v>3.0538276968736268E-3</v>
      </c>
      <c r="K356" s="6">
        <f t="shared" si="56"/>
        <v>9.3258636021924804E-6</v>
      </c>
      <c r="L356" s="6">
        <f t="shared" si="57"/>
        <v>2.8479580565641048E-8</v>
      </c>
      <c r="M356" s="46">
        <f t="shared" si="58"/>
        <v>0</v>
      </c>
      <c r="N356" s="6">
        <f t="shared" si="59"/>
        <v>2587.8400879999999</v>
      </c>
      <c r="O356" s="6">
        <f t="shared" si="54"/>
        <v>0</v>
      </c>
      <c r="Q356" s="46"/>
      <c r="R356">
        <v>5.0964905337458196E-3</v>
      </c>
      <c r="S356" s="46"/>
    </row>
    <row r="357" spans="4:19">
      <c r="D357" s="38">
        <v>43045</v>
      </c>
      <c r="E357" s="6">
        <v>2591.1298830000001</v>
      </c>
      <c r="F357" s="6">
        <f t="shared" si="60"/>
        <v>1.2704439148736187E-3</v>
      </c>
      <c r="G357" s="6">
        <f t="shared" si="61"/>
        <v>1.2712512706078982E-3</v>
      </c>
      <c r="H357" s="6">
        <f t="shared" si="62"/>
        <v>1.0012712512706079</v>
      </c>
      <c r="I357" s="59">
        <f t="shared" si="53"/>
        <v>1.2319823764120803E-3</v>
      </c>
      <c r="J357" s="46">
        <f t="shared" si="55"/>
        <v>1.2319823764120803E-3</v>
      </c>
      <c r="K357" s="6">
        <f t="shared" si="56"/>
        <v>1.5177805757899567E-6</v>
      </c>
      <c r="L357" s="6">
        <f t="shared" si="57"/>
        <v>1.8698789206338064E-9</v>
      </c>
      <c r="M357" s="46">
        <f t="shared" si="58"/>
        <v>0</v>
      </c>
      <c r="N357" s="6">
        <f t="shared" si="59"/>
        <v>2591.1298830000001</v>
      </c>
      <c r="O357" s="6">
        <f t="shared" si="54"/>
        <v>0</v>
      </c>
      <c r="Q357" s="46"/>
      <c r="R357">
        <v>-3.9747012043012198E-3</v>
      </c>
      <c r="S357" s="46"/>
    </row>
    <row r="358" spans="4:19">
      <c r="D358" s="38">
        <v>43046</v>
      </c>
      <c r="E358" s="6">
        <v>2590.639893</v>
      </c>
      <c r="F358" s="6">
        <f t="shared" si="60"/>
        <v>-1.8912071459828347E-4</v>
      </c>
      <c r="G358" s="6">
        <f t="shared" si="61"/>
        <v>-1.8910283240325398E-4</v>
      </c>
      <c r="H358" s="6">
        <f t="shared" si="62"/>
        <v>0.99981089716759675</v>
      </c>
      <c r="I358" s="59">
        <f t="shared" si="53"/>
        <v>-2.2758225305982192E-4</v>
      </c>
      <c r="J358" s="46">
        <f t="shared" si="55"/>
        <v>0</v>
      </c>
      <c r="K358" s="6">
        <f t="shared" si="56"/>
        <v>0</v>
      </c>
      <c r="L358" s="6">
        <f t="shared" si="57"/>
        <v>0</v>
      </c>
      <c r="M358" s="46">
        <f t="shared" si="58"/>
        <v>2.2758225305982192E-4</v>
      </c>
      <c r="N358" s="6">
        <f t="shared" si="59"/>
        <v>2591.1298830000001</v>
      </c>
      <c r="O358" s="6">
        <f t="shared" si="54"/>
        <v>-1.8910283240326255E-4</v>
      </c>
      <c r="Q358" s="46"/>
      <c r="R358">
        <v>1.6142857063986E-3</v>
      </c>
      <c r="S358" s="46"/>
    </row>
    <row r="359" spans="4:19">
      <c r="D359" s="38">
        <v>43047</v>
      </c>
      <c r="E359" s="6">
        <v>2594.3798830000001</v>
      </c>
      <c r="F359" s="6">
        <f t="shared" si="60"/>
        <v>1.4426138414861736E-3</v>
      </c>
      <c r="G359" s="6">
        <f t="shared" si="61"/>
        <v>1.4436549093934659E-3</v>
      </c>
      <c r="H359" s="6">
        <f t="shared" si="62"/>
        <v>1.0014436549093935</v>
      </c>
      <c r="I359" s="59">
        <f t="shared" si="53"/>
        <v>1.4041523030246352E-3</v>
      </c>
      <c r="J359" s="46">
        <f t="shared" si="55"/>
        <v>1.4041523030246352E-3</v>
      </c>
      <c r="K359" s="6">
        <f t="shared" si="56"/>
        <v>1.9716436900893872E-6</v>
      </c>
      <c r="L359" s="6">
        <f t="shared" si="57"/>
        <v>2.768488028183003E-9</v>
      </c>
      <c r="M359" s="46">
        <f t="shared" si="58"/>
        <v>0</v>
      </c>
      <c r="N359" s="6">
        <f t="shared" si="59"/>
        <v>2594.3798830000001</v>
      </c>
      <c r="O359" s="6">
        <f t="shared" si="54"/>
        <v>0</v>
      </c>
      <c r="Q359" s="46"/>
      <c r="R359">
        <v>-4.66725125359908E-3</v>
      </c>
      <c r="S359" s="46"/>
    </row>
    <row r="360" spans="4:19">
      <c r="D360" s="38">
        <v>43048</v>
      </c>
      <c r="E360" s="6">
        <v>2584.6201169999999</v>
      </c>
      <c r="F360" s="6">
        <f t="shared" si="60"/>
        <v>-3.7689814841862911E-3</v>
      </c>
      <c r="G360" s="6">
        <f t="shared" si="61"/>
        <v>-3.7618877882734658E-3</v>
      </c>
      <c r="H360" s="6">
        <f t="shared" si="62"/>
        <v>0.99623811221172653</v>
      </c>
      <c r="I360" s="59">
        <f t="shared" si="53"/>
        <v>-3.8074430226478296E-3</v>
      </c>
      <c r="J360" s="46">
        <f t="shared" si="55"/>
        <v>0</v>
      </c>
      <c r="K360" s="6">
        <f t="shared" si="56"/>
        <v>0</v>
      </c>
      <c r="L360" s="6">
        <f t="shared" si="57"/>
        <v>0</v>
      </c>
      <c r="M360" s="46">
        <f t="shared" si="58"/>
        <v>3.8074430226478296E-3</v>
      </c>
      <c r="N360" s="6">
        <f t="shared" si="59"/>
        <v>2594.3798830000001</v>
      </c>
      <c r="O360" s="6">
        <f t="shared" si="54"/>
        <v>-3.7618877882734979E-3</v>
      </c>
      <c r="Q360" s="46"/>
      <c r="R360">
        <v>1.2683141789337699E-3</v>
      </c>
      <c r="S360" s="46"/>
    </row>
    <row r="361" spans="4:19">
      <c r="D361" s="38">
        <v>43049</v>
      </c>
      <c r="E361" s="6">
        <v>2582.3000489999999</v>
      </c>
      <c r="F361" s="6">
        <f t="shared" si="60"/>
        <v>-8.9804683695034952E-4</v>
      </c>
      <c r="G361" s="6">
        <f t="shared" si="61"/>
        <v>-8.9764371357325956E-4</v>
      </c>
      <c r="H361" s="6">
        <f t="shared" si="62"/>
        <v>0.99910235628642674</v>
      </c>
      <c r="I361" s="59">
        <f t="shared" si="53"/>
        <v>-9.3650837541188795E-4</v>
      </c>
      <c r="J361" s="46">
        <f t="shared" si="55"/>
        <v>0</v>
      </c>
      <c r="K361" s="6">
        <f t="shared" si="56"/>
        <v>0</v>
      </c>
      <c r="L361" s="6">
        <f t="shared" si="57"/>
        <v>0</v>
      </c>
      <c r="M361" s="46">
        <f t="shared" si="58"/>
        <v>9.3650837541188795E-4</v>
      </c>
      <c r="N361" s="6">
        <f t="shared" si="59"/>
        <v>2594.3798830000001</v>
      </c>
      <c r="O361" s="6">
        <f t="shared" si="54"/>
        <v>-4.6561546669224305E-3</v>
      </c>
      <c r="Q361" s="46"/>
      <c r="R361">
        <v>8.0291099214311705E-3</v>
      </c>
      <c r="S361" s="46"/>
    </row>
    <row r="362" spans="4:19">
      <c r="D362" s="38">
        <v>43052</v>
      </c>
      <c r="E362" s="6">
        <v>2584.8400879999999</v>
      </c>
      <c r="F362" s="6">
        <f t="shared" si="60"/>
        <v>9.831508870482928E-4</v>
      </c>
      <c r="G362" s="6">
        <f t="shared" si="61"/>
        <v>9.8363433830384039E-4</v>
      </c>
      <c r="H362" s="6">
        <f t="shared" si="62"/>
        <v>1.0009836343383038</v>
      </c>
      <c r="I362" s="59">
        <f t="shared" si="53"/>
        <v>9.4468934858675437E-4</v>
      </c>
      <c r="J362" s="46">
        <f t="shared" si="55"/>
        <v>9.4468934858675437E-4</v>
      </c>
      <c r="K362" s="6">
        <f t="shared" si="56"/>
        <v>8.9243796533326627E-7</v>
      </c>
      <c r="L362" s="6">
        <f t="shared" si="57"/>
        <v>8.4307664012477179E-10</v>
      </c>
      <c r="M362" s="46">
        <f t="shared" si="58"/>
        <v>0</v>
      </c>
      <c r="N362" s="6">
        <f t="shared" si="59"/>
        <v>2594.3798830000001</v>
      </c>
      <c r="O362" s="6">
        <f t="shared" si="54"/>
        <v>-3.677100282233471E-3</v>
      </c>
      <c r="Q362" s="46"/>
      <c r="R362">
        <v>-3.19301501824897E-3</v>
      </c>
      <c r="S362" s="46"/>
    </row>
    <row r="363" spans="4:19">
      <c r="D363" s="38">
        <v>43053</v>
      </c>
      <c r="E363" s="6">
        <v>2578.8701169999999</v>
      </c>
      <c r="F363" s="6">
        <f t="shared" si="60"/>
        <v>-2.3122806753022251E-3</v>
      </c>
      <c r="G363" s="6">
        <f t="shared" si="61"/>
        <v>-2.3096094136404455E-3</v>
      </c>
      <c r="H363" s="6">
        <f t="shared" si="62"/>
        <v>0.99769039058635955</v>
      </c>
      <c r="I363" s="59">
        <f t="shared" si="53"/>
        <v>-2.3507422137637635E-3</v>
      </c>
      <c r="J363" s="46">
        <f t="shared" si="55"/>
        <v>0</v>
      </c>
      <c r="K363" s="6">
        <f t="shared" si="56"/>
        <v>0</v>
      </c>
      <c r="L363" s="6">
        <f t="shared" si="57"/>
        <v>0</v>
      </c>
      <c r="M363" s="46">
        <f t="shared" si="58"/>
        <v>2.3507422137637635E-3</v>
      </c>
      <c r="N363" s="6">
        <f t="shared" si="59"/>
        <v>2594.3798830000001</v>
      </c>
      <c r="O363" s="6">
        <f t="shared" si="54"/>
        <v>-5.9782170304471666E-3</v>
      </c>
      <c r="Q363" s="46"/>
      <c r="R363">
        <v>9.4266465304171398E-4</v>
      </c>
      <c r="S363" s="46"/>
    </row>
    <row r="364" spans="4:19">
      <c r="D364" s="38">
        <v>43054</v>
      </c>
      <c r="E364" s="6">
        <v>2564.6201169999999</v>
      </c>
      <c r="F364" s="6">
        <f t="shared" si="60"/>
        <v>-5.5409987425276332E-3</v>
      </c>
      <c r="G364" s="6">
        <f t="shared" si="61"/>
        <v>-5.5256757236681331E-3</v>
      </c>
      <c r="H364" s="6">
        <f t="shared" si="62"/>
        <v>0.99447432427633187</v>
      </c>
      <c r="I364" s="59">
        <f t="shared" si="53"/>
        <v>-5.5794602809891717E-3</v>
      </c>
      <c r="J364" s="46">
        <f t="shared" si="55"/>
        <v>0</v>
      </c>
      <c r="K364" s="6">
        <f t="shared" si="56"/>
        <v>0</v>
      </c>
      <c r="L364" s="6">
        <f t="shared" si="57"/>
        <v>0</v>
      </c>
      <c r="M364" s="46">
        <f t="shared" si="58"/>
        <v>5.5794602809891717E-3</v>
      </c>
      <c r="N364" s="6">
        <f t="shared" si="59"/>
        <v>2594.3798830000001</v>
      </c>
      <c r="O364" s="6">
        <f t="shared" si="54"/>
        <v>-1.14708590653993E-2</v>
      </c>
      <c r="Q364" s="46"/>
      <c r="R364">
        <v>1.58857437443838E-3</v>
      </c>
      <c r="S364" s="46"/>
    </row>
    <row r="365" spans="4:19">
      <c r="D365" s="38">
        <v>43055</v>
      </c>
      <c r="E365" s="6">
        <v>2585.639893</v>
      </c>
      <c r="F365" s="6">
        <f t="shared" si="60"/>
        <v>8.1626530192433662E-3</v>
      </c>
      <c r="G365" s="6">
        <f t="shared" si="61"/>
        <v>8.1960583014486499E-3</v>
      </c>
      <c r="H365" s="6">
        <f t="shared" si="62"/>
        <v>1.0081960583014486</v>
      </c>
      <c r="I365" s="59">
        <f t="shared" si="53"/>
        <v>8.1241914807818269E-3</v>
      </c>
      <c r="J365" s="46">
        <f t="shared" si="55"/>
        <v>8.1241914807818269E-3</v>
      </c>
      <c r="K365" s="6">
        <f t="shared" si="56"/>
        <v>6.6002487216408016E-5</v>
      </c>
      <c r="L365" s="6">
        <f t="shared" si="57"/>
        <v>5.3621684435395342E-7</v>
      </c>
      <c r="M365" s="46">
        <f t="shared" si="58"/>
        <v>0</v>
      </c>
      <c r="N365" s="6">
        <f t="shared" si="59"/>
        <v>2594.3798830000001</v>
      </c>
      <c r="O365" s="6">
        <f t="shared" si="54"/>
        <v>-3.3688165936183504E-3</v>
      </c>
      <c r="Q365" s="46"/>
      <c r="R365">
        <v>1.89677329673602E-4</v>
      </c>
      <c r="S365" s="46"/>
    </row>
    <row r="366" spans="4:19">
      <c r="D366" s="38">
        <v>43056</v>
      </c>
      <c r="E366" s="6">
        <v>2578.8500979999999</v>
      </c>
      <c r="F366" s="6">
        <f t="shared" si="60"/>
        <v>-2.6294170087623257E-3</v>
      </c>
      <c r="G366" s="6">
        <f t="shared" si="61"/>
        <v>-2.6259631197607103E-3</v>
      </c>
      <c r="H366" s="6">
        <f t="shared" si="62"/>
        <v>0.99737403688023929</v>
      </c>
      <c r="I366" s="59">
        <f t="shared" si="53"/>
        <v>-2.6678785472238641E-3</v>
      </c>
      <c r="J366" s="46">
        <f t="shared" si="55"/>
        <v>0</v>
      </c>
      <c r="K366" s="6">
        <f t="shared" si="56"/>
        <v>0</v>
      </c>
      <c r="L366" s="6">
        <f t="shared" si="57"/>
        <v>0</v>
      </c>
      <c r="M366" s="46">
        <f t="shared" si="58"/>
        <v>2.6678785472238641E-3</v>
      </c>
      <c r="N366" s="6">
        <f t="shared" si="59"/>
        <v>2594.3798830000001</v>
      </c>
      <c r="O366" s="6">
        <f t="shared" si="54"/>
        <v>-5.9859333252470235E-3</v>
      </c>
      <c r="Q366" s="46"/>
      <c r="R366">
        <v>3.0878889486385401E-3</v>
      </c>
      <c r="S366" s="46"/>
    </row>
    <row r="367" spans="4:19">
      <c r="D367" s="38">
        <v>43059</v>
      </c>
      <c r="E367" s="6">
        <v>2582.139893</v>
      </c>
      <c r="F367" s="6">
        <f t="shared" si="60"/>
        <v>1.2748699188762996E-3</v>
      </c>
      <c r="G367" s="6">
        <f t="shared" si="61"/>
        <v>1.2756829109810131E-3</v>
      </c>
      <c r="H367" s="6">
        <f t="shared" si="62"/>
        <v>1.001275682910981</v>
      </c>
      <c r="I367" s="59">
        <f t="shared" si="53"/>
        <v>1.2364083804147611E-3</v>
      </c>
      <c r="J367" s="46">
        <f t="shared" si="55"/>
        <v>1.2364083804147611E-3</v>
      </c>
      <c r="K367" s="6">
        <f t="shared" si="56"/>
        <v>1.5287056831598527E-6</v>
      </c>
      <c r="L367" s="6">
        <f t="shared" si="57"/>
        <v>1.8901045178465145E-9</v>
      </c>
      <c r="M367" s="46">
        <f t="shared" si="58"/>
        <v>0</v>
      </c>
      <c r="N367" s="6">
        <f t="shared" si="59"/>
        <v>2594.3798830000001</v>
      </c>
      <c r="O367" s="6">
        <f t="shared" si="54"/>
        <v>-4.7178865671153661E-3</v>
      </c>
      <c r="Q367" s="46"/>
      <c r="R367">
        <v>1.2686400242123801E-3</v>
      </c>
      <c r="S367" s="46"/>
    </row>
    <row r="368" spans="4:19">
      <c r="D368" s="38">
        <v>43060</v>
      </c>
      <c r="E368" s="6">
        <v>2599.030029</v>
      </c>
      <c r="F368" s="6">
        <f t="shared" si="60"/>
        <v>6.5198386021454125E-3</v>
      </c>
      <c r="G368" s="6">
        <f t="shared" si="61"/>
        <v>6.5411390164367145E-3</v>
      </c>
      <c r="H368" s="6">
        <f t="shared" si="62"/>
        <v>1.0065411390164367</v>
      </c>
      <c r="I368" s="59">
        <f t="shared" si="53"/>
        <v>6.4813770636838741E-3</v>
      </c>
      <c r="J368" s="46">
        <f t="shared" si="55"/>
        <v>6.4813770636838741E-3</v>
      </c>
      <c r="K368" s="6">
        <f t="shared" si="56"/>
        <v>4.20082486416474E-5</v>
      </c>
      <c r="L368" s="6">
        <f t="shared" si="57"/>
        <v>2.7227129923150272E-7</v>
      </c>
      <c r="M368" s="46">
        <f t="shared" si="58"/>
        <v>0</v>
      </c>
      <c r="N368" s="6">
        <f t="shared" si="59"/>
        <v>2599.030029</v>
      </c>
      <c r="O368" s="6">
        <f t="shared" si="54"/>
        <v>0</v>
      </c>
      <c r="Q368" s="46"/>
      <c r="R368">
        <v>-1.8885232893587299E-4</v>
      </c>
      <c r="S368" s="46"/>
    </row>
    <row r="369" spans="4:19">
      <c r="D369" s="38">
        <v>43061</v>
      </c>
      <c r="E369" s="6">
        <v>2597.080078</v>
      </c>
      <c r="F369" s="6">
        <f t="shared" si="60"/>
        <v>-7.5054263723523104E-4</v>
      </c>
      <c r="G369" s="6">
        <f t="shared" si="61"/>
        <v>-7.5026105056208436E-4</v>
      </c>
      <c r="H369" s="6">
        <f t="shared" si="62"/>
        <v>0.99924973894943792</v>
      </c>
      <c r="I369" s="59">
        <f t="shared" si="53"/>
        <v>-7.8900417569676947E-4</v>
      </c>
      <c r="J369" s="46">
        <f t="shared" si="55"/>
        <v>0</v>
      </c>
      <c r="K369" s="6">
        <f t="shared" si="56"/>
        <v>0</v>
      </c>
      <c r="L369" s="6">
        <f t="shared" si="57"/>
        <v>0</v>
      </c>
      <c r="M369" s="46">
        <f t="shared" si="58"/>
        <v>7.8900417569676947E-4</v>
      </c>
      <c r="N369" s="6">
        <f t="shared" si="59"/>
        <v>2599.030029</v>
      </c>
      <c r="O369" s="6">
        <f t="shared" si="54"/>
        <v>-7.5026105056212708E-4</v>
      </c>
      <c r="Q369" s="46"/>
      <c r="R369">
        <v>1.4405678749009501E-3</v>
      </c>
      <c r="S369" s="46"/>
    </row>
    <row r="370" spans="4:19">
      <c r="D370" s="38">
        <v>43063</v>
      </c>
      <c r="E370" s="6">
        <v>2602.419922</v>
      </c>
      <c r="F370" s="6">
        <f t="shared" si="60"/>
        <v>2.0539843743953862E-3</v>
      </c>
      <c r="G370" s="6">
        <f t="shared" si="61"/>
        <v>2.0560952452850501E-3</v>
      </c>
      <c r="H370" s="6">
        <f t="shared" si="62"/>
        <v>1.0020560952452851</v>
      </c>
      <c r="I370" s="59">
        <f t="shared" si="53"/>
        <v>2.0155228359338478E-3</v>
      </c>
      <c r="J370" s="46">
        <f t="shared" si="55"/>
        <v>2.0155228359338478E-3</v>
      </c>
      <c r="K370" s="6">
        <f t="shared" si="56"/>
        <v>4.06233230217082E-6</v>
      </c>
      <c r="L370" s="6">
        <f t="shared" si="57"/>
        <v>8.1877235221770082E-9</v>
      </c>
      <c r="M370" s="46">
        <f t="shared" si="58"/>
        <v>0</v>
      </c>
      <c r="N370" s="6">
        <f t="shared" si="59"/>
        <v>2602.419922</v>
      </c>
      <c r="O370" s="6">
        <f t="shared" si="54"/>
        <v>0</v>
      </c>
      <c r="Q370" s="46"/>
      <c r="R370">
        <v>-3.7636299646946298E-3</v>
      </c>
      <c r="S370" s="46"/>
    </row>
    <row r="371" spans="4:19">
      <c r="D371" s="38">
        <v>43066</v>
      </c>
      <c r="E371" s="6">
        <v>2601.419922</v>
      </c>
      <c r="F371" s="6">
        <f t="shared" si="60"/>
        <v>-3.8433158678481715E-4</v>
      </c>
      <c r="G371" s="6">
        <f t="shared" si="61"/>
        <v>-3.8425774086126019E-4</v>
      </c>
      <c r="H371" s="6">
        <f t="shared" si="62"/>
        <v>0.99961574225913874</v>
      </c>
      <c r="I371" s="59">
        <f t="shared" si="53"/>
        <v>-4.2279312524635563E-4</v>
      </c>
      <c r="J371" s="46">
        <f t="shared" si="55"/>
        <v>0</v>
      </c>
      <c r="K371" s="6">
        <f t="shared" si="56"/>
        <v>0</v>
      </c>
      <c r="L371" s="6">
        <f t="shared" si="57"/>
        <v>0</v>
      </c>
      <c r="M371" s="46">
        <f t="shared" si="58"/>
        <v>4.2279312524635563E-4</v>
      </c>
      <c r="N371" s="6">
        <f t="shared" si="59"/>
        <v>2602.419922</v>
      </c>
      <c r="O371" s="6">
        <f t="shared" si="54"/>
        <v>-3.8425774086123829E-4</v>
      </c>
      <c r="Q371" s="46"/>
      <c r="R371">
        <v>-8.9676873986221798E-4</v>
      </c>
      <c r="S371" s="46"/>
    </row>
    <row r="372" spans="4:19">
      <c r="D372" s="38">
        <v>43067</v>
      </c>
      <c r="E372" s="6">
        <v>2627.040039</v>
      </c>
      <c r="F372" s="6">
        <f t="shared" si="60"/>
        <v>9.8003321249518788E-3</v>
      </c>
      <c r="G372" s="6">
        <f t="shared" si="61"/>
        <v>9.8485126462408701E-3</v>
      </c>
      <c r="H372" s="6">
        <f t="shared" si="62"/>
        <v>1.0098485126462409</v>
      </c>
      <c r="I372" s="59">
        <f t="shared" si="53"/>
        <v>9.7618705864903395E-3</v>
      </c>
      <c r="J372" s="46">
        <f t="shared" si="55"/>
        <v>9.7618705864903395E-3</v>
      </c>
      <c r="K372" s="6">
        <f t="shared" si="56"/>
        <v>9.529411734738524E-5</v>
      </c>
      <c r="L372" s="6">
        <f t="shared" si="57"/>
        <v>9.3024884119899878E-7</v>
      </c>
      <c r="M372" s="46">
        <f t="shared" si="58"/>
        <v>0</v>
      </c>
      <c r="N372" s="6">
        <f t="shared" si="59"/>
        <v>2627.040039</v>
      </c>
      <c r="O372" s="6">
        <f t="shared" si="54"/>
        <v>0</v>
      </c>
      <c r="Q372" s="46"/>
      <c r="R372">
        <v>9.8175172962043709E-4</v>
      </c>
      <c r="S372" s="46"/>
    </row>
    <row r="373" spans="4:19">
      <c r="D373" s="38">
        <v>43068</v>
      </c>
      <c r="E373" s="6">
        <v>2626.070068</v>
      </c>
      <c r="F373" s="6">
        <f t="shared" si="60"/>
        <v>-3.6929399584867401E-4</v>
      </c>
      <c r="G373" s="6">
        <f t="shared" si="61"/>
        <v>-3.6922581521414699E-4</v>
      </c>
      <c r="H373" s="6">
        <f t="shared" si="62"/>
        <v>0.99963077418478585</v>
      </c>
      <c r="I373" s="59">
        <f t="shared" si="53"/>
        <v>-4.0775553431021249E-4</v>
      </c>
      <c r="J373" s="46">
        <f t="shared" si="55"/>
        <v>0</v>
      </c>
      <c r="K373" s="6">
        <f t="shared" si="56"/>
        <v>0</v>
      </c>
      <c r="L373" s="6">
        <f t="shared" si="57"/>
        <v>0</v>
      </c>
      <c r="M373" s="46">
        <f t="shared" si="58"/>
        <v>4.0775553431021249E-4</v>
      </c>
      <c r="N373" s="6">
        <f t="shared" si="59"/>
        <v>2627.040039</v>
      </c>
      <c r="O373" s="6">
        <f t="shared" si="54"/>
        <v>-3.6922581521414976E-4</v>
      </c>
      <c r="Q373" s="46"/>
      <c r="R373">
        <v>-2.3089878003274599E-3</v>
      </c>
      <c r="S373" s="46"/>
    </row>
    <row r="374" spans="4:19">
      <c r="D374" s="38">
        <v>43069</v>
      </c>
      <c r="E374" s="6">
        <v>2647.580078</v>
      </c>
      <c r="F374" s="6">
        <f t="shared" si="60"/>
        <v>8.1575867524471251E-3</v>
      </c>
      <c r="G374" s="6">
        <f t="shared" si="61"/>
        <v>8.1909505241730685E-3</v>
      </c>
      <c r="H374" s="6">
        <f t="shared" si="62"/>
        <v>1.0081909505241731</v>
      </c>
      <c r="I374" s="59">
        <f t="shared" si="53"/>
        <v>8.1191252139855858E-3</v>
      </c>
      <c r="J374" s="46">
        <f t="shared" si="55"/>
        <v>8.1191252139855858E-3</v>
      </c>
      <c r="K374" s="6">
        <f t="shared" si="56"/>
        <v>6.5920194240376488E-5</v>
      </c>
      <c r="L374" s="6">
        <f t="shared" si="57"/>
        <v>5.3521431116786817E-7</v>
      </c>
      <c r="M374" s="46">
        <f t="shared" si="58"/>
        <v>0</v>
      </c>
      <c r="N374" s="6">
        <f t="shared" si="59"/>
        <v>2647.580078</v>
      </c>
      <c r="O374" s="6">
        <f t="shared" si="54"/>
        <v>0</v>
      </c>
      <c r="Q374" s="46"/>
      <c r="R374">
        <v>-5.5330769021903203E-3</v>
      </c>
      <c r="S374" s="46"/>
    </row>
    <row r="375" spans="4:19">
      <c r="D375" s="38">
        <v>43070</v>
      </c>
      <c r="E375" s="6">
        <v>2642.219971</v>
      </c>
      <c r="F375" s="6">
        <f t="shared" si="60"/>
        <v>-2.0265827762343275E-3</v>
      </c>
      <c r="G375" s="6">
        <f t="shared" si="61"/>
        <v>-2.0245306438659849E-3</v>
      </c>
      <c r="H375" s="6">
        <f t="shared" si="62"/>
        <v>0.99797546935613402</v>
      </c>
      <c r="I375" s="59">
        <f t="shared" si="53"/>
        <v>-2.065044314695866E-3</v>
      </c>
      <c r="J375" s="46">
        <f t="shared" si="55"/>
        <v>0</v>
      </c>
      <c r="K375" s="6">
        <f t="shared" si="56"/>
        <v>0</v>
      </c>
      <c r="L375" s="6">
        <f t="shared" si="57"/>
        <v>0</v>
      </c>
      <c r="M375" s="46">
        <f t="shared" si="58"/>
        <v>2.065044314695866E-3</v>
      </c>
      <c r="N375" s="6">
        <f t="shared" si="59"/>
        <v>2647.580078</v>
      </c>
      <c r="O375" s="6">
        <f t="shared" si="54"/>
        <v>-2.0245306438659381E-3</v>
      </c>
      <c r="Q375" s="46"/>
      <c r="R375">
        <v>8.1509983072757895E-3</v>
      </c>
      <c r="S375" s="46"/>
    </row>
    <row r="376" spans="4:19">
      <c r="D376" s="38">
        <v>43073</v>
      </c>
      <c r="E376" s="6">
        <v>2639.4399410000001</v>
      </c>
      <c r="F376" s="6">
        <f t="shared" si="60"/>
        <v>-1.052710815559842E-3</v>
      </c>
      <c r="G376" s="6">
        <f t="shared" si="61"/>
        <v>-1.0521569099137817E-3</v>
      </c>
      <c r="H376" s="6">
        <f t="shared" si="62"/>
        <v>0.99894784309008622</v>
      </c>
      <c r="I376" s="59">
        <f t="shared" si="53"/>
        <v>-1.0911723540213804E-3</v>
      </c>
      <c r="J376" s="46">
        <f t="shared" si="55"/>
        <v>0</v>
      </c>
      <c r="K376" s="6">
        <f t="shared" si="56"/>
        <v>0</v>
      </c>
      <c r="L376" s="6">
        <f t="shared" si="57"/>
        <v>0</v>
      </c>
      <c r="M376" s="46">
        <f t="shared" si="58"/>
        <v>1.0911723540213804E-3</v>
      </c>
      <c r="N376" s="6">
        <f t="shared" si="59"/>
        <v>2647.580078</v>
      </c>
      <c r="O376" s="6">
        <f t="shared" si="54"/>
        <v>-3.0745574298734648E-3</v>
      </c>
      <c r="Q376" s="46"/>
      <c r="R376">
        <v>-2.6256730695624602E-3</v>
      </c>
      <c r="S376" s="46"/>
    </row>
    <row r="377" spans="4:19">
      <c r="D377" s="38">
        <v>43074</v>
      </c>
      <c r="E377" s="6">
        <v>2629.570068</v>
      </c>
      <c r="F377" s="6">
        <f t="shared" si="60"/>
        <v>-3.7463905087070002E-3</v>
      </c>
      <c r="G377" s="6">
        <f t="shared" si="61"/>
        <v>-3.7393815432908983E-3</v>
      </c>
      <c r="H377" s="6">
        <f t="shared" si="62"/>
        <v>0.9962606184567091</v>
      </c>
      <c r="I377" s="59">
        <f t="shared" si="53"/>
        <v>-3.7848520471685386E-3</v>
      </c>
      <c r="J377" s="46">
        <f t="shared" si="55"/>
        <v>0</v>
      </c>
      <c r="K377" s="6">
        <f t="shared" si="56"/>
        <v>0</v>
      </c>
      <c r="L377" s="6">
        <f t="shared" si="57"/>
        <v>0</v>
      </c>
      <c r="M377" s="46">
        <f t="shared" si="58"/>
        <v>3.7848520471685386E-3</v>
      </c>
      <c r="N377" s="6">
        <f t="shared" si="59"/>
        <v>2647.580078</v>
      </c>
      <c r="O377" s="6">
        <f t="shared" si="54"/>
        <v>-6.8024420298572613E-3</v>
      </c>
      <c r="Q377" s="46"/>
      <c r="R377">
        <v>1.2730534464270901E-3</v>
      </c>
      <c r="S377" s="46"/>
    </row>
    <row r="378" spans="4:19">
      <c r="D378" s="38">
        <v>43075</v>
      </c>
      <c r="E378" s="6">
        <v>2629.2700199999999</v>
      </c>
      <c r="F378" s="6">
        <f t="shared" si="60"/>
        <v>-1.1411185558209418E-4</v>
      </c>
      <c r="G378" s="6">
        <f t="shared" si="61"/>
        <v>-1.1410534507194647E-4</v>
      </c>
      <c r="H378" s="6">
        <f t="shared" si="62"/>
        <v>0.99988589465492805</v>
      </c>
      <c r="I378" s="59">
        <f t="shared" si="53"/>
        <v>-1.5257339404363263E-4</v>
      </c>
      <c r="J378" s="46">
        <f t="shared" si="55"/>
        <v>0</v>
      </c>
      <c r="K378" s="6">
        <f t="shared" si="56"/>
        <v>0</v>
      </c>
      <c r="L378" s="6">
        <f t="shared" si="57"/>
        <v>0</v>
      </c>
      <c r="M378" s="46">
        <f t="shared" si="58"/>
        <v>1.5257339404363263E-4</v>
      </c>
      <c r="N378" s="6">
        <f t="shared" si="59"/>
        <v>2647.580078</v>
      </c>
      <c r="O378" s="6">
        <f t="shared" si="54"/>
        <v>-6.9157711799340809E-3</v>
      </c>
      <c r="Q378" s="46"/>
      <c r="R378">
        <v>6.5105850104991599E-3</v>
      </c>
      <c r="S378" s="46"/>
    </row>
    <row r="379" spans="4:19">
      <c r="D379" s="38">
        <v>43076</v>
      </c>
      <c r="E379" s="6">
        <v>2636.9799800000001</v>
      </c>
      <c r="F379" s="6">
        <f t="shared" si="60"/>
        <v>2.9280666540677323E-3</v>
      </c>
      <c r="G379" s="6">
        <f t="shared" si="61"/>
        <v>2.9323576282971331E-3</v>
      </c>
      <c r="H379" s="6">
        <f t="shared" si="62"/>
        <v>1.0029323576282971</v>
      </c>
      <c r="I379" s="59">
        <f t="shared" si="53"/>
        <v>2.8896051156061938E-3</v>
      </c>
      <c r="J379" s="46">
        <f t="shared" si="55"/>
        <v>2.8896051156061938E-3</v>
      </c>
      <c r="K379" s="6">
        <f t="shared" si="56"/>
        <v>8.3498177241374849E-6</v>
      </c>
      <c r="L379" s="6">
        <f t="shared" si="57"/>
        <v>2.4127676010046944E-8</v>
      </c>
      <c r="M379" s="46">
        <f t="shared" si="58"/>
        <v>0</v>
      </c>
      <c r="N379" s="6">
        <f t="shared" si="59"/>
        <v>2647.580078</v>
      </c>
      <c r="O379" s="6">
        <f t="shared" si="54"/>
        <v>-4.0036930660119164E-3</v>
      </c>
      <c r="Q379" s="46"/>
      <c r="R379">
        <v>-7.4948045975965403E-4</v>
      </c>
      <c r="S379" s="46"/>
    </row>
    <row r="380" spans="4:19">
      <c r="D380" s="38">
        <v>43077</v>
      </c>
      <c r="E380" s="6">
        <v>2651.5</v>
      </c>
      <c r="F380" s="6">
        <f t="shared" si="60"/>
        <v>5.4912022132783626E-3</v>
      </c>
      <c r="G380" s="6">
        <f t="shared" si="61"/>
        <v>5.5063064983906784E-3</v>
      </c>
      <c r="H380" s="6">
        <f t="shared" si="62"/>
        <v>1.0055063064983907</v>
      </c>
      <c r="I380" s="59">
        <f t="shared" si="53"/>
        <v>5.4527406748168241E-3</v>
      </c>
      <c r="J380" s="46">
        <f t="shared" si="55"/>
        <v>5.4527406748168241E-3</v>
      </c>
      <c r="K380" s="6">
        <f t="shared" si="56"/>
        <v>2.9732380866801834E-5</v>
      </c>
      <c r="L380" s="6">
        <f t="shared" si="57"/>
        <v>1.6212296251155586E-7</v>
      </c>
      <c r="M380" s="46">
        <f t="shared" si="58"/>
        <v>0</v>
      </c>
      <c r="N380" s="6">
        <f t="shared" si="59"/>
        <v>2651.5</v>
      </c>
      <c r="O380" s="6">
        <f t="shared" si="54"/>
        <v>0</v>
      </c>
      <c r="Q380" s="46"/>
      <c r="R380">
        <v>0</v>
      </c>
      <c r="S380" s="46"/>
    </row>
    <row r="381" spans="4:19">
      <c r="D381" s="38">
        <v>43080</v>
      </c>
      <c r="E381" s="6">
        <v>2659.98999</v>
      </c>
      <c r="F381" s="6">
        <f t="shared" si="60"/>
        <v>3.1968420335846677E-3</v>
      </c>
      <c r="G381" s="6">
        <f t="shared" si="61"/>
        <v>3.2019573826136405E-3</v>
      </c>
      <c r="H381" s="6">
        <f t="shared" si="62"/>
        <v>1.0032019573826136</v>
      </c>
      <c r="I381" s="59">
        <f t="shared" si="53"/>
        <v>3.1583804951231293E-3</v>
      </c>
      <c r="J381" s="46">
        <f t="shared" si="55"/>
        <v>3.1583804951231293E-3</v>
      </c>
      <c r="K381" s="6">
        <f t="shared" si="56"/>
        <v>9.9753673519742235E-6</v>
      </c>
      <c r="L381" s="6">
        <f t="shared" si="57"/>
        <v>3.1506005676163448E-8</v>
      </c>
      <c r="M381" s="46">
        <f t="shared" si="58"/>
        <v>0</v>
      </c>
      <c r="N381" s="6">
        <f t="shared" si="59"/>
        <v>2659.98999</v>
      </c>
      <c r="O381" s="6">
        <f t="shared" si="54"/>
        <v>0</v>
      </c>
      <c r="Q381" s="46"/>
      <c r="R381">
        <v>2.0510794403162998E-3</v>
      </c>
      <c r="S381" s="46"/>
    </row>
    <row r="382" spans="4:19">
      <c r="D382" s="38">
        <v>43081</v>
      </c>
      <c r="E382" s="6">
        <v>2664.110107</v>
      </c>
      <c r="F382" s="6">
        <f t="shared" si="60"/>
        <v>1.5477236518457054E-3</v>
      </c>
      <c r="G382" s="6">
        <f t="shared" si="61"/>
        <v>1.5489219942514953E-3</v>
      </c>
      <c r="H382" s="6">
        <f t="shared" si="62"/>
        <v>1.0015489219942515</v>
      </c>
      <c r="I382" s="59">
        <f t="shared" si="53"/>
        <v>1.509262113384167E-3</v>
      </c>
      <c r="J382" s="46">
        <f t="shared" si="55"/>
        <v>1.509262113384167E-3</v>
      </c>
      <c r="K382" s="6">
        <f t="shared" si="56"/>
        <v>2.277872126896842E-6</v>
      </c>
      <c r="L382" s="6">
        <f t="shared" si="57"/>
        <v>3.4379061002592154E-9</v>
      </c>
      <c r="M382" s="46">
        <f t="shared" si="58"/>
        <v>0</v>
      </c>
      <c r="N382" s="6">
        <f t="shared" si="59"/>
        <v>2664.110107</v>
      </c>
      <c r="O382" s="6">
        <f t="shared" si="54"/>
        <v>0</v>
      </c>
      <c r="Q382" s="46"/>
      <c r="R382">
        <v>-3.8378848265678702E-4</v>
      </c>
      <c r="S382" s="46"/>
    </row>
    <row r="383" spans="4:19">
      <c r="D383" s="38">
        <v>43082</v>
      </c>
      <c r="E383" s="6">
        <v>2662.8500979999999</v>
      </c>
      <c r="F383" s="6">
        <f t="shared" si="60"/>
        <v>-4.7306868270428188E-4</v>
      </c>
      <c r="G383" s="6">
        <f t="shared" si="61"/>
        <v>-4.7295680335790458E-4</v>
      </c>
      <c r="H383" s="6">
        <f t="shared" si="62"/>
        <v>0.9995270431966421</v>
      </c>
      <c r="I383" s="59">
        <f t="shared" si="53"/>
        <v>-5.1153022116582031E-4</v>
      </c>
      <c r="J383" s="46">
        <f t="shared" si="55"/>
        <v>0</v>
      </c>
      <c r="K383" s="6">
        <f t="shared" si="56"/>
        <v>0</v>
      </c>
      <c r="L383" s="6">
        <f t="shared" si="57"/>
        <v>0</v>
      </c>
      <c r="M383" s="46">
        <f t="shared" si="58"/>
        <v>5.1153022116582031E-4</v>
      </c>
      <c r="N383" s="6">
        <f t="shared" si="59"/>
        <v>2664.110107</v>
      </c>
      <c r="O383" s="6">
        <f t="shared" si="54"/>
        <v>-4.7295680335785833E-4</v>
      </c>
      <c r="Q383" s="46"/>
      <c r="R383">
        <v>9.7865480454074893E-3</v>
      </c>
      <c r="S383" s="46"/>
    </row>
    <row r="384" spans="4:19">
      <c r="D384" s="38">
        <v>43083</v>
      </c>
      <c r="E384" s="6">
        <v>2652.01001</v>
      </c>
      <c r="F384" s="6">
        <f t="shared" si="60"/>
        <v>-4.0791677714772118E-3</v>
      </c>
      <c r="G384" s="6">
        <f t="shared" si="61"/>
        <v>-4.0708592677227706E-3</v>
      </c>
      <c r="H384" s="6">
        <f t="shared" si="62"/>
        <v>0.99592914073227723</v>
      </c>
      <c r="I384" s="59">
        <f t="shared" si="53"/>
        <v>-4.1176293099387503E-3</v>
      </c>
      <c r="J384" s="46">
        <f t="shared" si="55"/>
        <v>0</v>
      </c>
      <c r="K384" s="6">
        <f t="shared" si="56"/>
        <v>0</v>
      </c>
      <c r="L384" s="6">
        <f t="shared" si="57"/>
        <v>0</v>
      </c>
      <c r="M384" s="46">
        <f t="shared" si="58"/>
        <v>4.1176293099387503E-3</v>
      </c>
      <c r="N384" s="6">
        <f t="shared" si="59"/>
        <v>2664.110107</v>
      </c>
      <c r="O384" s="6">
        <f t="shared" si="54"/>
        <v>-4.541890730494498E-3</v>
      </c>
      <c r="Q384" s="46"/>
      <c r="R384">
        <v>-3.6877702929648699E-4</v>
      </c>
      <c r="S384" s="46"/>
    </row>
    <row r="385" spans="4:19">
      <c r="D385" s="38">
        <v>43084</v>
      </c>
      <c r="E385" s="6">
        <v>2675.8100589999999</v>
      </c>
      <c r="F385" s="6">
        <f t="shared" si="60"/>
        <v>8.934313473589495E-3</v>
      </c>
      <c r="G385" s="6">
        <f t="shared" si="61"/>
        <v>8.9743435772324798E-3</v>
      </c>
      <c r="H385" s="6">
        <f t="shared" si="62"/>
        <v>1.0089743435772325</v>
      </c>
      <c r="I385" s="59">
        <f t="shared" si="53"/>
        <v>8.8958519351279557E-3</v>
      </c>
      <c r="J385" s="46">
        <f t="shared" si="55"/>
        <v>8.8958519351279557E-3</v>
      </c>
      <c r="K385" s="6">
        <f t="shared" si="56"/>
        <v>7.9136181651719799E-5</v>
      </c>
      <c r="L385" s="6">
        <f t="shared" si="57"/>
        <v>7.0398375468508903E-7</v>
      </c>
      <c r="M385" s="46">
        <f t="shared" si="58"/>
        <v>0</v>
      </c>
      <c r="N385" s="6">
        <f t="shared" si="59"/>
        <v>2675.8100589999999</v>
      </c>
      <c r="O385" s="6">
        <f t="shared" si="54"/>
        <v>0</v>
      </c>
      <c r="Q385" s="46"/>
      <c r="R385">
        <v>8.1462114159470706E-3</v>
      </c>
      <c r="S385" s="46"/>
    </row>
    <row r="386" spans="4:19">
      <c r="D386" s="38">
        <v>43087</v>
      </c>
      <c r="E386" s="6">
        <v>2690.1599120000001</v>
      </c>
      <c r="F386" s="6">
        <f t="shared" si="60"/>
        <v>5.3484783871170635E-3</v>
      </c>
      <c r="G386" s="6">
        <f t="shared" si="61"/>
        <v>5.3628070317379706E-3</v>
      </c>
      <c r="H386" s="6">
        <f t="shared" si="62"/>
        <v>1.005362807031738</v>
      </c>
      <c r="I386" s="59">
        <f t="shared" si="53"/>
        <v>5.3100168486555251E-3</v>
      </c>
      <c r="J386" s="46">
        <f t="shared" si="55"/>
        <v>5.3100168486555251E-3</v>
      </c>
      <c r="K386" s="6">
        <f t="shared" si="56"/>
        <v>2.8196278933005554E-5</v>
      </c>
      <c r="L386" s="6">
        <f t="shared" si="57"/>
        <v>1.4972271620365033E-7</v>
      </c>
      <c r="M386" s="46">
        <f t="shared" si="58"/>
        <v>0</v>
      </c>
      <c r="N386" s="6">
        <f t="shared" si="59"/>
        <v>2690.1599120000001</v>
      </c>
      <c r="O386" s="6">
        <f t="shared" si="54"/>
        <v>0</v>
      </c>
      <c r="Q386" s="46"/>
      <c r="R386">
        <v>-2.0237654554658901E-3</v>
      </c>
      <c r="S386" s="46"/>
    </row>
    <row r="387" spans="4:19">
      <c r="D387" s="38">
        <v>43088</v>
      </c>
      <c r="E387" s="6">
        <v>2681.469971</v>
      </c>
      <c r="F387" s="6">
        <f t="shared" si="60"/>
        <v>-3.2354978917475585E-3</v>
      </c>
      <c r="G387" s="6">
        <f t="shared" si="61"/>
        <v>-3.2302693089867329E-3</v>
      </c>
      <c r="H387" s="6">
        <f t="shared" si="62"/>
        <v>0.99676973069101327</v>
      </c>
      <c r="I387" s="59">
        <f t="shared" ref="I387:I450" si="63">F387-$B$8</f>
        <v>-3.273959430209097E-3</v>
      </c>
      <c r="J387" s="46">
        <f t="shared" si="55"/>
        <v>0</v>
      </c>
      <c r="K387" s="6">
        <f t="shared" si="56"/>
        <v>0</v>
      </c>
      <c r="L387" s="6">
        <f t="shared" si="57"/>
        <v>0</v>
      </c>
      <c r="M387" s="46">
        <f t="shared" si="58"/>
        <v>3.273959430209097E-3</v>
      </c>
      <c r="N387" s="6">
        <f t="shared" si="59"/>
        <v>2690.1599120000001</v>
      </c>
      <c r="O387" s="6">
        <f t="shared" ref="O387:O450" si="64">MIN(0,(E387-N387)/N387)</f>
        <v>-3.2302693089867477E-3</v>
      </c>
      <c r="Q387" s="46"/>
      <c r="R387">
        <v>-1.0512451033346201E-3</v>
      </c>
      <c r="S387" s="46"/>
    </row>
    <row r="388" spans="4:19">
      <c r="D388" s="38">
        <v>43089</v>
      </c>
      <c r="E388" s="6">
        <v>2679.25</v>
      </c>
      <c r="F388" s="6">
        <f t="shared" si="60"/>
        <v>-8.2823618428607023E-4</v>
      </c>
      <c r="G388" s="6">
        <f t="shared" si="61"/>
        <v>-8.2789329136956358E-4</v>
      </c>
      <c r="H388" s="6">
        <f t="shared" si="62"/>
        <v>0.99917210670863044</v>
      </c>
      <c r="I388" s="59">
        <f t="shared" si="63"/>
        <v>-8.6669772274760865E-4</v>
      </c>
      <c r="J388" s="46">
        <f t="shared" ref="J388:J451" si="65">MAX(0,F388-$B$11)</f>
        <v>0</v>
      </c>
      <c r="K388" s="6">
        <f t="shared" ref="K388:K451" si="66">J388^2</f>
        <v>0</v>
      </c>
      <c r="L388" s="6">
        <f t="shared" ref="L388:L451" si="67">J388^3</f>
        <v>0</v>
      </c>
      <c r="M388" s="46">
        <f t="shared" ref="M388:M451" si="68">MAX(0,$B$11-F388)</f>
        <v>8.6669772274760865E-4</v>
      </c>
      <c r="N388" s="6">
        <f t="shared" ref="N388:N451" si="69">IF(N387&lt;E388,E388,N387)</f>
        <v>2690.1599120000001</v>
      </c>
      <c r="O388" s="6">
        <f t="shared" si="64"/>
        <v>-4.055488282066139E-3</v>
      </c>
      <c r="Q388" s="46"/>
      <c r="R388">
        <v>-3.7411618106691202E-3</v>
      </c>
      <c r="S388" s="46"/>
    </row>
    <row r="389" spans="4:19">
      <c r="D389" s="38">
        <v>43090</v>
      </c>
      <c r="E389" s="6">
        <v>2684.570068</v>
      </c>
      <c r="F389" s="6">
        <f t="shared" ref="F389:F452" si="70">LN(E389/E388)</f>
        <v>1.9836868787915067E-3</v>
      </c>
      <c r="G389" s="6">
        <f t="shared" ref="G389:G452" si="71">E389/E388-1</f>
        <v>1.9856556872259734E-3</v>
      </c>
      <c r="H389" s="6">
        <f t="shared" ref="H389:H452" si="72">1+G389</f>
        <v>1.001985655687226</v>
      </c>
      <c r="I389" s="59">
        <f t="shared" si="63"/>
        <v>1.9452253403299683E-3</v>
      </c>
      <c r="J389" s="46">
        <f t="shared" si="65"/>
        <v>1.9452253403299683E-3</v>
      </c>
      <c r="K389" s="6">
        <f t="shared" si="66"/>
        <v>3.7839016246618409E-6</v>
      </c>
      <c r="L389" s="6">
        <f t="shared" si="67"/>
        <v>7.3605413256079491E-9</v>
      </c>
      <c r="M389" s="46">
        <f t="shared" si="68"/>
        <v>0</v>
      </c>
      <c r="N389" s="6">
        <f t="shared" si="69"/>
        <v>2690.1599120000001</v>
      </c>
      <c r="O389" s="6">
        <f t="shared" si="64"/>
        <v>-2.0778853982120022E-3</v>
      </c>
      <c r="Q389" s="46"/>
      <c r="R389">
        <v>-1.1395228671604299E-4</v>
      </c>
      <c r="S389" s="46"/>
    </row>
    <row r="390" spans="4:19">
      <c r="D390" s="38">
        <v>43091</v>
      </c>
      <c r="E390" s="6">
        <v>2683.3400879999999</v>
      </c>
      <c r="F390" s="6">
        <f t="shared" si="70"/>
        <v>-4.5827146348614839E-4</v>
      </c>
      <c r="G390" s="6">
        <f t="shared" si="71"/>
        <v>-4.5816647315766179E-4</v>
      </c>
      <c r="H390" s="6">
        <f t="shared" si="72"/>
        <v>0.99954183352684234</v>
      </c>
      <c r="I390" s="59">
        <f t="shared" si="63"/>
        <v>-4.9673300194768687E-4</v>
      </c>
      <c r="J390" s="46">
        <f t="shared" si="65"/>
        <v>0</v>
      </c>
      <c r="K390" s="6">
        <f t="shared" si="66"/>
        <v>0</v>
      </c>
      <c r="L390" s="6">
        <f t="shared" si="67"/>
        <v>0</v>
      </c>
      <c r="M390" s="46">
        <f t="shared" si="68"/>
        <v>4.9673300194768687E-4</v>
      </c>
      <c r="N390" s="6">
        <f t="shared" si="69"/>
        <v>2690.1599120000001</v>
      </c>
      <c r="O390" s="6">
        <f t="shared" si="64"/>
        <v>-2.5350998539450964E-3</v>
      </c>
      <c r="Q390" s="46"/>
      <c r="R390">
        <v>2.9239779251756001E-3</v>
      </c>
      <c r="S390" s="46"/>
    </row>
    <row r="391" spans="4:19">
      <c r="D391" s="38">
        <v>43095</v>
      </c>
      <c r="E391" s="6">
        <v>2680.5</v>
      </c>
      <c r="F391" s="6">
        <f t="shared" si="70"/>
        <v>-1.0589757408193626E-3</v>
      </c>
      <c r="G391" s="6">
        <f t="shared" si="71"/>
        <v>-1.0584152238849454E-3</v>
      </c>
      <c r="H391" s="6">
        <f t="shared" si="72"/>
        <v>0.99894158477611505</v>
      </c>
      <c r="I391" s="59">
        <f t="shared" si="63"/>
        <v>-1.0974372792809011E-3</v>
      </c>
      <c r="J391" s="46">
        <f t="shared" si="65"/>
        <v>0</v>
      </c>
      <c r="K391" s="6">
        <f t="shared" si="66"/>
        <v>0</v>
      </c>
      <c r="L391" s="6">
        <f t="shared" si="67"/>
        <v>0</v>
      </c>
      <c r="M391" s="46">
        <f t="shared" si="68"/>
        <v>1.0974372792809011E-3</v>
      </c>
      <c r="N391" s="6">
        <f t="shared" si="69"/>
        <v>2690.1599120000001</v>
      </c>
      <c r="O391" s="6">
        <f t="shared" si="64"/>
        <v>-3.5908318895505409E-3</v>
      </c>
      <c r="Q391" s="46"/>
      <c r="R391">
        <v>5.4835665018208701E-3</v>
      </c>
      <c r="S391" s="46"/>
    </row>
    <row r="392" spans="4:19">
      <c r="D392" s="38">
        <v>43096</v>
      </c>
      <c r="E392" s="6">
        <v>2682.6201169999999</v>
      </c>
      <c r="F392" s="6">
        <f t="shared" si="70"/>
        <v>7.9062824034794189E-4</v>
      </c>
      <c r="G392" s="6">
        <f t="shared" si="71"/>
        <v>7.909408692408082E-4</v>
      </c>
      <c r="H392" s="6">
        <f t="shared" si="72"/>
        <v>1.0007909408692408</v>
      </c>
      <c r="I392" s="59">
        <f t="shared" si="63"/>
        <v>7.5216670188640346E-4</v>
      </c>
      <c r="J392" s="46">
        <f t="shared" si="65"/>
        <v>7.5216670188640346E-4</v>
      </c>
      <c r="K392" s="6">
        <f t="shared" si="66"/>
        <v>5.6575474742666977E-7</v>
      </c>
      <c r="L392" s="6">
        <f t="shared" si="67"/>
        <v>4.255418824484934E-10</v>
      </c>
      <c r="M392" s="46">
        <f t="shared" si="68"/>
        <v>0</v>
      </c>
      <c r="N392" s="6">
        <f t="shared" si="69"/>
        <v>2690.1599120000001</v>
      </c>
      <c r="O392" s="6">
        <f t="shared" si="64"/>
        <v>-2.8027311560057696E-3</v>
      </c>
      <c r="Q392" s="46"/>
      <c r="R392">
        <v>3.19241595701994E-3</v>
      </c>
      <c r="S392" s="46"/>
    </row>
    <row r="393" spans="4:19">
      <c r="D393" s="38">
        <v>43097</v>
      </c>
      <c r="E393" s="6">
        <v>2687.540039</v>
      </c>
      <c r="F393" s="6">
        <f t="shared" si="70"/>
        <v>1.832319049558422E-3</v>
      </c>
      <c r="G393" s="6">
        <f t="shared" si="71"/>
        <v>1.8339987718805073E-3</v>
      </c>
      <c r="H393" s="6">
        <f t="shared" si="72"/>
        <v>1.0018339987718805</v>
      </c>
      <c r="I393" s="59">
        <f t="shared" si="63"/>
        <v>1.7938575110968836E-3</v>
      </c>
      <c r="J393" s="46">
        <f t="shared" si="65"/>
        <v>1.7938575110968836E-3</v>
      </c>
      <c r="K393" s="6">
        <f t="shared" si="66"/>
        <v>3.2179247701187057E-6</v>
      </c>
      <c r="L393" s="6">
        <f t="shared" si="67"/>
        <v>5.7724985190221527E-9</v>
      </c>
      <c r="M393" s="46">
        <f t="shared" si="68"/>
        <v>0</v>
      </c>
      <c r="N393" s="6">
        <f t="shared" si="69"/>
        <v>2690.1599120000001</v>
      </c>
      <c r="O393" s="6">
        <f t="shared" si="64"/>
        <v>-9.7387258962325124E-4</v>
      </c>
      <c r="Q393" s="46"/>
      <c r="R393">
        <v>1.5455858759338499E-3</v>
      </c>
      <c r="S393" s="46"/>
    </row>
    <row r="394" spans="4:19">
      <c r="D394" s="38">
        <v>43098</v>
      </c>
      <c r="E394" s="6">
        <v>2673.610107</v>
      </c>
      <c r="F394" s="6">
        <f t="shared" si="70"/>
        <v>-5.1966324272850065E-3</v>
      </c>
      <c r="G394" s="6">
        <f t="shared" si="71"/>
        <v>-5.1831532918047429E-3</v>
      </c>
      <c r="H394" s="6">
        <f t="shared" si="72"/>
        <v>0.99481684670819526</v>
      </c>
      <c r="I394" s="59">
        <f t="shared" si="63"/>
        <v>-5.2350939657465449E-3</v>
      </c>
      <c r="J394" s="46">
        <f t="shared" si="65"/>
        <v>0</v>
      </c>
      <c r="K394" s="6">
        <f t="shared" si="66"/>
        <v>0</v>
      </c>
      <c r="L394" s="6">
        <f t="shared" si="67"/>
        <v>0</v>
      </c>
      <c r="M394" s="46">
        <f t="shared" si="68"/>
        <v>5.2350939657465449E-3</v>
      </c>
      <c r="N394" s="6">
        <f t="shared" si="69"/>
        <v>2690.1599120000001</v>
      </c>
      <c r="O394" s="6">
        <f t="shared" si="64"/>
        <v>-6.1519781505093313E-3</v>
      </c>
      <c r="Q394" s="46"/>
      <c r="R394">
        <v>-4.72415612480179E-4</v>
      </c>
      <c r="S394" s="46"/>
    </row>
    <row r="395" spans="4:19">
      <c r="D395" s="38">
        <v>43102</v>
      </c>
      <c r="E395" s="6">
        <v>2695.8100589999999</v>
      </c>
      <c r="F395" s="6">
        <f t="shared" si="70"/>
        <v>8.2690785268871494E-3</v>
      </c>
      <c r="G395" s="6">
        <f t="shared" si="71"/>
        <v>8.3033617885706068E-3</v>
      </c>
      <c r="H395" s="6">
        <f t="shared" si="72"/>
        <v>1.0083033617885706</v>
      </c>
      <c r="I395" s="59">
        <f t="shared" si="63"/>
        <v>8.2306169884256101E-3</v>
      </c>
      <c r="J395" s="46">
        <f t="shared" si="65"/>
        <v>8.2306169884256101E-3</v>
      </c>
      <c r="K395" s="6">
        <f t="shared" si="66"/>
        <v>6.774305601016026E-5</v>
      </c>
      <c r="L395" s="6">
        <f t="shared" si="67"/>
        <v>5.5756714764509268E-7</v>
      </c>
      <c r="M395" s="46">
        <f t="shared" si="68"/>
        <v>0</v>
      </c>
      <c r="N395" s="6">
        <f t="shared" si="69"/>
        <v>2695.8100589999999</v>
      </c>
      <c r="O395" s="6">
        <f t="shared" si="64"/>
        <v>0</v>
      </c>
      <c r="Q395" s="46"/>
      <c r="R395">
        <v>-4.0735236716371E-3</v>
      </c>
      <c r="S395" s="46"/>
    </row>
    <row r="396" spans="4:19">
      <c r="D396" s="38">
        <v>43103</v>
      </c>
      <c r="E396" s="6">
        <v>2713.0600589999999</v>
      </c>
      <c r="F396" s="6">
        <f t="shared" si="70"/>
        <v>6.3784332429780467E-3</v>
      </c>
      <c r="G396" s="6">
        <f t="shared" si="71"/>
        <v>6.3988187678174491E-3</v>
      </c>
      <c r="H396" s="6">
        <f t="shared" si="72"/>
        <v>1.0063988187678174</v>
      </c>
      <c r="I396" s="59">
        <f t="shared" si="63"/>
        <v>6.3399717045165083E-3</v>
      </c>
      <c r="J396" s="46">
        <f t="shared" si="65"/>
        <v>6.3399717045165083E-3</v>
      </c>
      <c r="K396" s="6">
        <f t="shared" si="66"/>
        <v>4.0195241214069962E-5</v>
      </c>
      <c r="L396" s="6">
        <f t="shared" si="67"/>
        <v>2.5483669195341932E-7</v>
      </c>
      <c r="M396" s="46">
        <f t="shared" si="68"/>
        <v>0</v>
      </c>
      <c r="N396" s="6">
        <f t="shared" si="69"/>
        <v>2713.0600589999999</v>
      </c>
      <c r="O396" s="6">
        <f t="shared" si="64"/>
        <v>0</v>
      </c>
      <c r="Q396" s="46"/>
      <c r="R396">
        <v>8.9219814990292301E-3</v>
      </c>
      <c r="S396" s="46"/>
    </row>
    <row r="397" spans="4:19">
      <c r="D397" s="38">
        <v>43104</v>
      </c>
      <c r="E397" s="6">
        <v>2723.98999</v>
      </c>
      <c r="F397" s="6">
        <f t="shared" si="70"/>
        <v>4.0205426195473347E-3</v>
      </c>
      <c r="G397" s="6">
        <f t="shared" si="71"/>
        <v>4.0286358437744418E-3</v>
      </c>
      <c r="H397" s="6">
        <f t="shared" si="72"/>
        <v>1.0040286358437744</v>
      </c>
      <c r="I397" s="59">
        <f t="shared" si="63"/>
        <v>3.9820810810857962E-3</v>
      </c>
      <c r="J397" s="46">
        <f t="shared" si="65"/>
        <v>3.9820810810857962E-3</v>
      </c>
      <c r="K397" s="6">
        <f t="shared" si="66"/>
        <v>1.5856969736341424E-5</v>
      </c>
      <c r="L397" s="6">
        <f t="shared" si="67"/>
        <v>6.3143739190435207E-8</v>
      </c>
      <c r="M397" s="46">
        <f t="shared" si="68"/>
        <v>0</v>
      </c>
      <c r="N397" s="6">
        <f t="shared" si="69"/>
        <v>2723.98999</v>
      </c>
      <c r="O397" s="6">
        <f t="shared" si="64"/>
        <v>0</v>
      </c>
      <c r="Q397" s="46"/>
      <c r="R397">
        <v>5.3411483942337598E-3</v>
      </c>
      <c r="S397" s="46"/>
    </row>
    <row r="398" spans="4:19">
      <c r="D398" s="38">
        <v>43105</v>
      </c>
      <c r="E398" s="6">
        <v>2743.1499020000001</v>
      </c>
      <c r="F398" s="6">
        <f t="shared" si="70"/>
        <v>7.0091458493143173E-3</v>
      </c>
      <c r="G398" s="6">
        <f t="shared" si="71"/>
        <v>7.033767403822333E-3</v>
      </c>
      <c r="H398" s="6">
        <f t="shared" si="72"/>
        <v>1.0070337674038223</v>
      </c>
      <c r="I398" s="59">
        <f t="shared" si="63"/>
        <v>6.9706843108527788E-3</v>
      </c>
      <c r="J398" s="46">
        <f t="shared" si="65"/>
        <v>6.9706843108527788E-3</v>
      </c>
      <c r="K398" s="6">
        <f t="shared" si="66"/>
        <v>4.8590439761569079E-5</v>
      </c>
      <c r="L398" s="6">
        <f t="shared" si="67"/>
        <v>3.3870861610340663E-7</v>
      </c>
      <c r="M398" s="46">
        <f t="shared" si="68"/>
        <v>0</v>
      </c>
      <c r="N398" s="6">
        <f t="shared" si="69"/>
        <v>2743.1499020000001</v>
      </c>
      <c r="O398" s="6">
        <f t="shared" si="64"/>
        <v>0</v>
      </c>
      <c r="Q398" s="46"/>
      <c r="R398">
        <v>-3.2310683795421101E-3</v>
      </c>
      <c r="S398" s="46"/>
    </row>
    <row r="399" spans="4:19">
      <c r="D399" s="38">
        <v>43108</v>
      </c>
      <c r="E399" s="6">
        <v>2747.709961</v>
      </c>
      <c r="F399" s="6">
        <f t="shared" si="70"/>
        <v>1.660963915355335E-3</v>
      </c>
      <c r="G399" s="6">
        <f t="shared" si="71"/>
        <v>1.6623440799481415E-3</v>
      </c>
      <c r="H399" s="6">
        <f t="shared" si="72"/>
        <v>1.0016623440799481</v>
      </c>
      <c r="I399" s="59">
        <f t="shared" si="63"/>
        <v>1.6225023768937966E-3</v>
      </c>
      <c r="J399" s="46">
        <f t="shared" si="65"/>
        <v>1.6225023768937966E-3</v>
      </c>
      <c r="K399" s="6">
        <f t="shared" si="66"/>
        <v>2.6325139630260197E-6</v>
      </c>
      <c r="L399" s="6">
        <f t="shared" si="67"/>
        <v>4.2712601622158248E-9</v>
      </c>
      <c r="M399" s="46">
        <f t="shared" si="68"/>
        <v>0</v>
      </c>
      <c r="N399" s="6">
        <f t="shared" si="69"/>
        <v>2747.709961</v>
      </c>
      <c r="O399" s="6">
        <f t="shared" si="64"/>
        <v>0</v>
      </c>
      <c r="Q399" s="46"/>
      <c r="R399">
        <v>-8.2709999673976102E-4</v>
      </c>
      <c r="S399" s="46"/>
    </row>
    <row r="400" spans="4:19">
      <c r="D400" s="38">
        <v>43109</v>
      </c>
      <c r="E400" s="6">
        <v>2751.290039</v>
      </c>
      <c r="F400" s="6">
        <f t="shared" si="70"/>
        <v>1.3020834718354051E-3</v>
      </c>
      <c r="G400" s="6">
        <f t="shared" si="71"/>
        <v>1.302931550569042E-3</v>
      </c>
      <c r="H400" s="6">
        <f t="shared" si="72"/>
        <v>1.001302931550569</v>
      </c>
      <c r="I400" s="59">
        <f t="shared" si="63"/>
        <v>1.2636219333738666E-3</v>
      </c>
      <c r="J400" s="46">
        <f t="shared" si="65"/>
        <v>1.2636219333738666E-3</v>
      </c>
      <c r="K400" s="6">
        <f t="shared" si="66"/>
        <v>1.5967403905035087E-6</v>
      </c>
      <c r="L400" s="6">
        <f t="shared" si="67"/>
        <v>2.0176761793441863E-9</v>
      </c>
      <c r="M400" s="46">
        <f t="shared" si="68"/>
        <v>0</v>
      </c>
      <c r="N400" s="6">
        <f t="shared" si="69"/>
        <v>2751.290039</v>
      </c>
      <c r="O400" s="6">
        <f t="shared" si="64"/>
        <v>0</v>
      </c>
      <c r="Q400" s="46"/>
      <c r="R400">
        <v>1.9809671948002199E-3</v>
      </c>
      <c r="S400" s="46"/>
    </row>
    <row r="401" spans="4:19">
      <c r="D401" s="38">
        <v>43110</v>
      </c>
      <c r="E401" s="6">
        <v>2748.2299800000001</v>
      </c>
      <c r="F401" s="6">
        <f t="shared" si="70"/>
        <v>-1.1128459593683269E-3</v>
      </c>
      <c r="G401" s="6">
        <f t="shared" si="71"/>
        <v>-1.1122269759360481E-3</v>
      </c>
      <c r="H401" s="6">
        <f t="shared" si="72"/>
        <v>0.99888777302406395</v>
      </c>
      <c r="I401" s="59">
        <f t="shared" si="63"/>
        <v>-1.1513074978298653E-3</v>
      </c>
      <c r="J401" s="46">
        <f t="shared" si="65"/>
        <v>0</v>
      </c>
      <c r="K401" s="6">
        <f t="shared" si="66"/>
        <v>0</v>
      </c>
      <c r="L401" s="6">
        <f t="shared" si="67"/>
        <v>0</v>
      </c>
      <c r="M401" s="46">
        <f t="shared" si="68"/>
        <v>1.1513074978298653E-3</v>
      </c>
      <c r="N401" s="6">
        <f t="shared" si="69"/>
        <v>2751.290039</v>
      </c>
      <c r="O401" s="6">
        <f t="shared" si="64"/>
        <v>-1.1122269759360366E-3</v>
      </c>
      <c r="Q401" s="46"/>
      <c r="R401">
        <v>-4.5764364039341802E-4</v>
      </c>
      <c r="S401" s="46"/>
    </row>
    <row r="402" spans="4:19">
      <c r="D402" s="38">
        <v>43111</v>
      </c>
      <c r="E402" s="6">
        <v>2767.5600589999999</v>
      </c>
      <c r="F402" s="6">
        <f t="shared" si="70"/>
        <v>7.0090260862362194E-3</v>
      </c>
      <c r="G402" s="6">
        <f t="shared" si="71"/>
        <v>7.0336467983658224E-3</v>
      </c>
      <c r="H402" s="6">
        <f t="shared" si="72"/>
        <v>1.0070336467983658</v>
      </c>
      <c r="I402" s="59">
        <f t="shared" si="63"/>
        <v>6.9705645477746809E-3</v>
      </c>
      <c r="J402" s="46">
        <f t="shared" si="65"/>
        <v>6.9705645477746809E-3</v>
      </c>
      <c r="K402" s="6">
        <f t="shared" si="66"/>
        <v>4.8588770114693244E-5</v>
      </c>
      <c r="L402" s="6">
        <f t="shared" si="67"/>
        <v>3.3869115838145466E-7</v>
      </c>
      <c r="M402" s="46">
        <f t="shared" si="68"/>
        <v>0</v>
      </c>
      <c r="N402" s="6">
        <f t="shared" si="69"/>
        <v>2767.5600589999999</v>
      </c>
      <c r="O402" s="6">
        <f t="shared" si="64"/>
        <v>0</v>
      </c>
      <c r="Q402" s="46"/>
      <c r="R402">
        <v>0</v>
      </c>
      <c r="S402" s="46"/>
    </row>
    <row r="403" spans="4:19">
      <c r="D403" s="38">
        <v>43112</v>
      </c>
      <c r="E403" s="6">
        <v>2786.23999</v>
      </c>
      <c r="F403" s="6">
        <f t="shared" si="70"/>
        <v>6.7269261681854198E-3</v>
      </c>
      <c r="G403" s="6">
        <f t="shared" si="71"/>
        <v>6.7496027554139193E-3</v>
      </c>
      <c r="H403" s="6">
        <f t="shared" si="72"/>
        <v>1.0067496027554139</v>
      </c>
      <c r="I403" s="59">
        <f t="shared" si="63"/>
        <v>6.6884646297238814E-3</v>
      </c>
      <c r="J403" s="46">
        <f t="shared" si="65"/>
        <v>6.6884646297238814E-3</v>
      </c>
      <c r="K403" s="6">
        <f t="shared" si="66"/>
        <v>4.4735559103067417E-5</v>
      </c>
      <c r="L403" s="6">
        <f t="shared" si="67"/>
        <v>2.9921220475178864E-7</v>
      </c>
      <c r="M403" s="46">
        <f t="shared" si="68"/>
        <v>0</v>
      </c>
      <c r="N403" s="6">
        <f t="shared" si="69"/>
        <v>2786.23999</v>
      </c>
      <c r="O403" s="6">
        <f t="shared" si="64"/>
        <v>0</v>
      </c>
      <c r="Q403" s="46"/>
      <c r="R403">
        <v>-1.0575238648615399E-3</v>
      </c>
      <c r="S403" s="46"/>
    </row>
    <row r="404" spans="4:19">
      <c r="D404" s="38">
        <v>43116</v>
      </c>
      <c r="E404" s="6">
        <v>2776.419922</v>
      </c>
      <c r="F404" s="6">
        <f t="shared" si="70"/>
        <v>-3.5307131324618969E-3</v>
      </c>
      <c r="G404" s="6">
        <f t="shared" si="71"/>
        <v>-3.5244874939864834E-3</v>
      </c>
      <c r="H404" s="6">
        <f t="shared" si="72"/>
        <v>0.99647551250601352</v>
      </c>
      <c r="I404" s="59">
        <f t="shared" si="63"/>
        <v>-3.5691746709234353E-3</v>
      </c>
      <c r="J404" s="46">
        <f t="shared" si="65"/>
        <v>0</v>
      </c>
      <c r="K404" s="6">
        <f t="shared" si="66"/>
        <v>0</v>
      </c>
      <c r="L404" s="6">
        <f t="shared" si="67"/>
        <v>0</v>
      </c>
      <c r="M404" s="46">
        <f t="shared" si="68"/>
        <v>3.5691746709234353E-3</v>
      </c>
      <c r="N404" s="6">
        <f t="shared" si="69"/>
        <v>2786.23999</v>
      </c>
      <c r="O404" s="6">
        <f t="shared" si="64"/>
        <v>-3.5244874939864717E-3</v>
      </c>
      <c r="Q404" s="46"/>
      <c r="R404">
        <v>7.8954412870900297E-4</v>
      </c>
      <c r="S404" s="46"/>
    </row>
    <row r="405" spans="4:19">
      <c r="D405" s="38">
        <v>43117</v>
      </c>
      <c r="E405" s="6">
        <v>2802.5600589999999</v>
      </c>
      <c r="F405" s="6">
        <f t="shared" si="70"/>
        <v>9.3710063064367261E-3</v>
      </c>
      <c r="G405" s="6">
        <f t="shared" si="71"/>
        <v>9.4150516616267055E-3</v>
      </c>
      <c r="H405" s="6">
        <f t="shared" si="72"/>
        <v>1.0094150516616267</v>
      </c>
      <c r="I405" s="59">
        <f t="shared" si="63"/>
        <v>9.3325447679751868E-3</v>
      </c>
      <c r="J405" s="46">
        <f t="shared" si="65"/>
        <v>9.3325447679751868E-3</v>
      </c>
      <c r="K405" s="6">
        <f t="shared" si="66"/>
        <v>8.709639184626104E-5</v>
      </c>
      <c r="L405" s="6">
        <f t="shared" si="67"/>
        <v>8.128309760343402E-7</v>
      </c>
      <c r="M405" s="46">
        <f t="shared" si="68"/>
        <v>0</v>
      </c>
      <c r="N405" s="6">
        <f t="shared" si="69"/>
        <v>2802.5600589999999</v>
      </c>
      <c r="O405" s="6">
        <f t="shared" si="64"/>
        <v>0</v>
      </c>
      <c r="Q405" s="46"/>
      <c r="R405">
        <v>1.8298098566865901E-3</v>
      </c>
      <c r="S405" s="46"/>
    </row>
    <row r="406" spans="4:19">
      <c r="D406" s="38">
        <v>43118</v>
      </c>
      <c r="E406" s="6">
        <v>2798.030029</v>
      </c>
      <c r="F406" s="6">
        <f t="shared" si="70"/>
        <v>-1.6176977485318196E-3</v>
      </c>
      <c r="G406" s="6">
        <f t="shared" si="71"/>
        <v>-1.6163899808150362E-3</v>
      </c>
      <c r="H406" s="6">
        <f t="shared" si="72"/>
        <v>0.99838361001918496</v>
      </c>
      <c r="I406" s="59">
        <f t="shared" si="63"/>
        <v>-1.656159286993358E-3</v>
      </c>
      <c r="J406" s="46">
        <f t="shared" si="65"/>
        <v>0</v>
      </c>
      <c r="K406" s="6">
        <f t="shared" si="66"/>
        <v>0</v>
      </c>
      <c r="L406" s="6">
        <f t="shared" si="67"/>
        <v>0</v>
      </c>
      <c r="M406" s="46">
        <f t="shared" si="68"/>
        <v>1.656159286993358E-3</v>
      </c>
      <c r="N406" s="6">
        <f t="shared" si="69"/>
        <v>2802.5600589999999</v>
      </c>
      <c r="O406" s="6">
        <f t="shared" si="64"/>
        <v>-1.6163899808150006E-3</v>
      </c>
      <c r="Q406" s="46"/>
      <c r="R406">
        <v>-5.1895041444440498E-3</v>
      </c>
      <c r="S406" s="46"/>
    </row>
    <row r="407" spans="4:19">
      <c r="D407" s="38">
        <v>43119</v>
      </c>
      <c r="E407" s="6">
        <v>2810.3000489999999</v>
      </c>
      <c r="F407" s="6">
        <f t="shared" si="70"/>
        <v>4.3756481542505214E-3</v>
      </c>
      <c r="G407" s="6">
        <f t="shared" si="71"/>
        <v>4.3852352808326778E-3</v>
      </c>
      <c r="H407" s="6">
        <f t="shared" si="72"/>
        <v>1.0043852352808327</v>
      </c>
      <c r="I407" s="59">
        <f t="shared" si="63"/>
        <v>4.337186615788983E-3</v>
      </c>
      <c r="J407" s="46">
        <f t="shared" si="65"/>
        <v>4.337186615788983E-3</v>
      </c>
      <c r="K407" s="6">
        <f t="shared" si="66"/>
        <v>1.8811187740179092E-5</v>
      </c>
      <c r="L407" s="6">
        <f t="shared" si="67"/>
        <v>8.158763169379856E-8</v>
      </c>
      <c r="M407" s="46">
        <f t="shared" si="68"/>
        <v>0</v>
      </c>
      <c r="N407" s="6">
        <f t="shared" si="69"/>
        <v>2810.3000489999999</v>
      </c>
      <c r="O407" s="6">
        <f t="shared" si="64"/>
        <v>0</v>
      </c>
      <c r="Q407" s="46"/>
      <c r="R407">
        <v>0</v>
      </c>
      <c r="S407" s="46"/>
    </row>
    <row r="408" spans="4:19">
      <c r="D408" s="38">
        <v>43122</v>
      </c>
      <c r="E408" s="6">
        <v>2832.969971</v>
      </c>
      <c r="F408" s="6">
        <f t="shared" si="70"/>
        <v>8.0343644258471826E-3</v>
      </c>
      <c r="G408" s="6">
        <f t="shared" si="71"/>
        <v>8.0667265433336244E-3</v>
      </c>
      <c r="H408" s="6">
        <f t="shared" si="72"/>
        <v>1.0080667265433336</v>
      </c>
      <c r="I408" s="59">
        <f t="shared" si="63"/>
        <v>7.9959028873856433E-3</v>
      </c>
      <c r="J408" s="46">
        <f t="shared" si="65"/>
        <v>7.9959028873856433E-3</v>
      </c>
      <c r="K408" s="6">
        <f t="shared" si="66"/>
        <v>6.393446298450207E-5</v>
      </c>
      <c r="L408" s="6">
        <f t="shared" si="67"/>
        <v>5.1121375718123065E-7</v>
      </c>
      <c r="M408" s="46">
        <f t="shared" si="68"/>
        <v>0</v>
      </c>
      <c r="N408" s="6">
        <f t="shared" si="69"/>
        <v>2832.969971</v>
      </c>
      <c r="O408" s="6">
        <f t="shared" si="64"/>
        <v>0</v>
      </c>
      <c r="Q408" s="46"/>
      <c r="R408">
        <v>8.2577531013846208E-3</v>
      </c>
      <c r="S408" s="46"/>
    </row>
    <row r="409" spans="4:19">
      <c r="D409" s="38">
        <v>43123</v>
      </c>
      <c r="E409" s="6">
        <v>2839.1298830000001</v>
      </c>
      <c r="F409" s="6">
        <f t="shared" si="70"/>
        <v>2.172004929470756E-3</v>
      </c>
      <c r="G409" s="6">
        <f t="shared" si="71"/>
        <v>2.1743654408823421E-3</v>
      </c>
      <c r="H409" s="6">
        <f t="shared" si="72"/>
        <v>1.0021743654408823</v>
      </c>
      <c r="I409" s="59">
        <f t="shared" si="63"/>
        <v>2.1335433910092175E-3</v>
      </c>
      <c r="J409" s="46">
        <f t="shared" si="65"/>
        <v>2.1335433910092175E-3</v>
      </c>
      <c r="K409" s="6">
        <f t="shared" si="66"/>
        <v>4.552007401319111E-6</v>
      </c>
      <c r="L409" s="6">
        <f t="shared" si="67"/>
        <v>9.7119053069094322E-9</v>
      </c>
      <c r="M409" s="46">
        <f t="shared" si="68"/>
        <v>0</v>
      </c>
      <c r="N409" s="6">
        <f t="shared" si="69"/>
        <v>2839.1298830000001</v>
      </c>
      <c r="O409" s="6">
        <f t="shared" si="64"/>
        <v>0</v>
      </c>
      <c r="Q409" s="46"/>
      <c r="R409">
        <v>6.3697609368352096E-3</v>
      </c>
      <c r="S409" s="46"/>
    </row>
    <row r="410" spans="4:19">
      <c r="D410" s="38">
        <v>43124</v>
      </c>
      <c r="E410" s="6">
        <v>2837.540039</v>
      </c>
      <c r="F410" s="6">
        <f t="shared" si="70"/>
        <v>-5.601326352995111E-4</v>
      </c>
      <c r="G410" s="6">
        <f t="shared" si="71"/>
        <v>-5.5997579030098166E-4</v>
      </c>
      <c r="H410" s="6">
        <f t="shared" si="72"/>
        <v>0.99944002420969902</v>
      </c>
      <c r="I410" s="59">
        <f t="shared" si="63"/>
        <v>-5.9859417376104953E-4</v>
      </c>
      <c r="J410" s="46">
        <f t="shared" si="65"/>
        <v>0</v>
      </c>
      <c r="K410" s="6">
        <f t="shared" si="66"/>
        <v>0</v>
      </c>
      <c r="L410" s="6">
        <f t="shared" si="67"/>
        <v>0</v>
      </c>
      <c r="M410" s="46">
        <f t="shared" si="68"/>
        <v>5.9859417376104953E-4</v>
      </c>
      <c r="N410" s="6">
        <f t="shared" si="69"/>
        <v>2839.1298830000001</v>
      </c>
      <c r="O410" s="6">
        <f t="shared" si="64"/>
        <v>-5.5997579030099087E-4</v>
      </c>
      <c r="Q410" s="46"/>
      <c r="R410">
        <v>4.0151044872639898E-3</v>
      </c>
      <c r="S410" s="46"/>
    </row>
    <row r="411" spans="4:19">
      <c r="D411" s="38">
        <v>43125</v>
      </c>
      <c r="E411" s="6">
        <v>2839.25</v>
      </c>
      <c r="F411" s="6">
        <f t="shared" si="70"/>
        <v>6.0243942085909743E-4</v>
      </c>
      <c r="G411" s="6">
        <f t="shared" si="71"/>
        <v>6.0262092393337241E-4</v>
      </c>
      <c r="H411" s="6">
        <f t="shared" si="72"/>
        <v>1.0006026209239334</v>
      </c>
      <c r="I411" s="59">
        <f t="shared" si="63"/>
        <v>5.63977882397559E-4</v>
      </c>
      <c r="J411" s="46">
        <f t="shared" si="65"/>
        <v>5.63977882397559E-4</v>
      </c>
      <c r="K411" s="6">
        <f t="shared" si="66"/>
        <v>3.1807105183363489E-7</v>
      </c>
      <c r="L411" s="6">
        <f t="shared" si="67"/>
        <v>1.7938503826509764E-10</v>
      </c>
      <c r="M411" s="46">
        <f t="shared" si="68"/>
        <v>0</v>
      </c>
      <c r="N411" s="6">
        <f t="shared" si="69"/>
        <v>2839.25</v>
      </c>
      <c r="O411" s="6">
        <f t="shared" si="64"/>
        <v>0</v>
      </c>
      <c r="Q411" s="46"/>
      <c r="R411">
        <v>6.9997174286115203E-3</v>
      </c>
      <c r="S411" s="46"/>
    </row>
    <row r="412" spans="4:19">
      <c r="D412" s="38">
        <v>43126</v>
      </c>
      <c r="E412" s="6">
        <v>2872.8701169999999</v>
      </c>
      <c r="F412" s="6">
        <f t="shared" si="70"/>
        <v>1.1771638040818483E-2</v>
      </c>
      <c r="G412" s="6">
        <f t="shared" si="71"/>
        <v>1.1841196442722524E-2</v>
      </c>
      <c r="H412" s="6">
        <f t="shared" si="72"/>
        <v>1.0118411964427225</v>
      </c>
      <c r="I412" s="59">
        <f t="shared" si="63"/>
        <v>1.1733176502356944E-2</v>
      </c>
      <c r="J412" s="46">
        <f t="shared" si="65"/>
        <v>1.1733176502356944E-2</v>
      </c>
      <c r="K412" s="6">
        <f t="shared" si="66"/>
        <v>1.3766743083546112E-4</v>
      </c>
      <c r="L412" s="6">
        <f t="shared" si="67"/>
        <v>1.6152762646184822E-6</v>
      </c>
      <c r="M412" s="46">
        <f t="shared" si="68"/>
        <v>0</v>
      </c>
      <c r="N412" s="6">
        <f t="shared" si="69"/>
        <v>2872.8701169999999</v>
      </c>
      <c r="O412" s="6">
        <f t="shared" si="64"/>
        <v>0</v>
      </c>
      <c r="Q412" s="46"/>
      <c r="R412">
        <v>1.6587393096117399E-3</v>
      </c>
      <c r="S412" s="46"/>
    </row>
    <row r="413" spans="4:19">
      <c r="D413" s="38">
        <v>43129</v>
      </c>
      <c r="E413" s="6">
        <v>2853.530029</v>
      </c>
      <c r="F413" s="6">
        <f t="shared" si="70"/>
        <v>-6.754736323635129E-3</v>
      </c>
      <c r="G413" s="6">
        <f t="shared" si="71"/>
        <v>-6.7319743713982749E-3</v>
      </c>
      <c r="H413" s="6">
        <f t="shared" si="72"/>
        <v>0.99326802562860173</v>
      </c>
      <c r="I413" s="59">
        <f t="shared" si="63"/>
        <v>-6.7931978620966674E-3</v>
      </c>
      <c r="J413" s="46">
        <f t="shared" si="65"/>
        <v>0</v>
      </c>
      <c r="K413" s="6">
        <f t="shared" si="66"/>
        <v>0</v>
      </c>
      <c r="L413" s="6">
        <f t="shared" si="67"/>
        <v>0</v>
      </c>
      <c r="M413" s="46">
        <f t="shared" si="68"/>
        <v>6.7931978620966674E-3</v>
      </c>
      <c r="N413" s="6">
        <f t="shared" si="69"/>
        <v>2872.8701169999999</v>
      </c>
      <c r="O413" s="6">
        <f t="shared" si="64"/>
        <v>-6.731974371398261E-3</v>
      </c>
      <c r="Q413" s="46"/>
      <c r="R413">
        <v>1.3003421096582199E-3</v>
      </c>
      <c r="S413" s="46"/>
    </row>
    <row r="414" spans="4:19">
      <c r="D414" s="38">
        <v>43130</v>
      </c>
      <c r="E414" s="6">
        <v>2822.429932</v>
      </c>
      <c r="F414" s="6">
        <f t="shared" si="70"/>
        <v>-1.0958642573971082E-2</v>
      </c>
      <c r="G414" s="6">
        <f t="shared" si="71"/>
        <v>-1.0898815391439554E-2</v>
      </c>
      <c r="H414" s="6">
        <f t="shared" si="72"/>
        <v>0.98910118460856045</v>
      </c>
      <c r="I414" s="59">
        <f t="shared" si="63"/>
        <v>-1.0997104112432621E-2</v>
      </c>
      <c r="J414" s="46">
        <f t="shared" si="65"/>
        <v>0</v>
      </c>
      <c r="K414" s="6">
        <f t="shared" si="66"/>
        <v>0</v>
      </c>
      <c r="L414" s="6">
        <f t="shared" si="67"/>
        <v>0</v>
      </c>
      <c r="M414" s="46">
        <f t="shared" si="68"/>
        <v>1.0997104112432621E-2</v>
      </c>
      <c r="N414" s="6">
        <f t="shared" si="69"/>
        <v>2872.8701169999999</v>
      </c>
      <c r="O414" s="6">
        <f t="shared" si="64"/>
        <v>-1.7557419216943992E-2</v>
      </c>
      <c r="Q414" s="46"/>
      <c r="R414">
        <v>-1.1113578176605099E-3</v>
      </c>
      <c r="S414" s="46"/>
    </row>
    <row r="415" spans="4:19">
      <c r="D415" s="38">
        <v>43131</v>
      </c>
      <c r="E415" s="6">
        <v>2823.8100589999999</v>
      </c>
      <c r="F415" s="6">
        <f t="shared" si="70"/>
        <v>4.8886587523235534E-4</v>
      </c>
      <c r="G415" s="6">
        <f t="shared" si="71"/>
        <v>4.8898538962904858E-4</v>
      </c>
      <c r="H415" s="6">
        <f t="shared" si="72"/>
        <v>1.000488985389629</v>
      </c>
      <c r="I415" s="59">
        <f t="shared" si="63"/>
        <v>4.5040433677081686E-4</v>
      </c>
      <c r="J415" s="46">
        <f t="shared" si="65"/>
        <v>4.5040433677081686E-4</v>
      </c>
      <c r="K415" s="6">
        <f t="shared" si="66"/>
        <v>2.028640665819594E-7</v>
      </c>
      <c r="L415" s="6">
        <f t="shared" si="67"/>
        <v>9.1370855363478257E-11</v>
      </c>
      <c r="M415" s="46">
        <f t="shared" si="68"/>
        <v>0</v>
      </c>
      <c r="N415" s="6">
        <f t="shared" si="69"/>
        <v>2872.8701169999999</v>
      </c>
      <c r="O415" s="6">
        <f t="shared" si="64"/>
        <v>-1.7077019148791551E-2</v>
      </c>
      <c r="Q415" s="46"/>
      <c r="R415">
        <v>6.9996808745111296E-3</v>
      </c>
      <c r="S415" s="46"/>
    </row>
    <row r="416" spans="4:19">
      <c r="D416" s="38">
        <v>43132</v>
      </c>
      <c r="E416" s="6">
        <v>2821.9799800000001</v>
      </c>
      <c r="F416" s="6">
        <f t="shared" si="70"/>
        <v>-6.4829866199597882E-4</v>
      </c>
      <c r="G416" s="6">
        <f t="shared" si="71"/>
        <v>-6.4808856182341223E-4</v>
      </c>
      <c r="H416" s="6">
        <f t="shared" si="72"/>
        <v>0.99935191143817659</v>
      </c>
      <c r="I416" s="59">
        <f t="shared" si="63"/>
        <v>-6.8676020045751725E-4</v>
      </c>
      <c r="J416" s="46">
        <f t="shared" si="65"/>
        <v>0</v>
      </c>
      <c r="K416" s="6">
        <f t="shared" si="66"/>
        <v>0</v>
      </c>
      <c r="L416" s="6">
        <f t="shared" si="67"/>
        <v>0</v>
      </c>
      <c r="M416" s="46">
        <f t="shared" si="68"/>
        <v>6.8676020045751725E-4</v>
      </c>
      <c r="N416" s="6">
        <f t="shared" si="69"/>
        <v>2872.8701169999999</v>
      </c>
      <c r="O416" s="6">
        <f t="shared" si="64"/>
        <v>-1.7714040289834608E-2</v>
      </c>
      <c r="Q416" s="46"/>
      <c r="R416">
        <v>6.7180183919435098E-3</v>
      </c>
      <c r="S416" s="46"/>
    </row>
    <row r="417" spans="4:19">
      <c r="D417" s="38">
        <v>43133</v>
      </c>
      <c r="E417" s="6">
        <v>2762.1298830000001</v>
      </c>
      <c r="F417" s="6">
        <f t="shared" si="70"/>
        <v>-2.1436680282709664E-2</v>
      </c>
      <c r="G417" s="6">
        <f t="shared" si="71"/>
        <v>-2.1208547694941515E-2</v>
      </c>
      <c r="H417" s="6">
        <f t="shared" si="72"/>
        <v>0.97879145230505848</v>
      </c>
      <c r="I417" s="59">
        <f t="shared" si="63"/>
        <v>-2.1475141821171204E-2</v>
      </c>
      <c r="J417" s="46">
        <f t="shared" si="65"/>
        <v>0</v>
      </c>
      <c r="K417" s="6">
        <f t="shared" si="66"/>
        <v>0</v>
      </c>
      <c r="L417" s="6">
        <f t="shared" si="67"/>
        <v>0</v>
      </c>
      <c r="M417" s="46">
        <f t="shared" si="68"/>
        <v>2.1475141821171204E-2</v>
      </c>
      <c r="N417" s="6">
        <f t="shared" si="69"/>
        <v>2872.8701169999999</v>
      </c>
      <c r="O417" s="6">
        <f t="shared" si="64"/>
        <v>-3.854689891641902E-2</v>
      </c>
      <c r="Q417" s="46"/>
      <c r="R417">
        <v>0</v>
      </c>
      <c r="S417" s="46"/>
    </row>
    <row r="418" spans="4:19">
      <c r="D418" s="38">
        <v>43136</v>
      </c>
      <c r="E418" s="6">
        <v>2648.9399410000001</v>
      </c>
      <c r="F418" s="6">
        <f t="shared" si="70"/>
        <v>-4.1842541159627059E-2</v>
      </c>
      <c r="G418" s="6">
        <f t="shared" si="71"/>
        <v>-4.0979225016407383E-2</v>
      </c>
      <c r="H418" s="6">
        <f t="shared" si="72"/>
        <v>0.95902077498359262</v>
      </c>
      <c r="I418" s="59">
        <f t="shared" si="63"/>
        <v>-4.1881002698088594E-2</v>
      </c>
      <c r="J418" s="46">
        <f t="shared" si="65"/>
        <v>0</v>
      </c>
      <c r="K418" s="6">
        <f t="shared" si="66"/>
        <v>0</v>
      </c>
      <c r="L418" s="6">
        <f t="shared" si="67"/>
        <v>0</v>
      </c>
      <c r="M418" s="46">
        <f t="shared" si="68"/>
        <v>4.1881002698088594E-2</v>
      </c>
      <c r="N418" s="6">
        <f t="shared" si="69"/>
        <v>2872.8701169999999</v>
      </c>
      <c r="O418" s="6">
        <f t="shared" si="64"/>
        <v>-7.7946501888445749E-2</v>
      </c>
      <c r="Q418" s="46"/>
      <c r="R418">
        <v>-3.5260452345466098E-3</v>
      </c>
      <c r="S418" s="46"/>
    </row>
    <row r="419" spans="4:19">
      <c r="D419" s="38">
        <v>43137</v>
      </c>
      <c r="E419" s="6">
        <v>2695.139893</v>
      </c>
      <c r="F419" s="6">
        <f t="shared" si="70"/>
        <v>1.729057365883202E-2</v>
      </c>
      <c r="G419" s="6">
        <f t="shared" si="71"/>
        <v>1.7440920907613622E-2</v>
      </c>
      <c r="H419" s="6">
        <f t="shared" si="72"/>
        <v>1.0174409209076136</v>
      </c>
      <c r="I419" s="59">
        <f t="shared" si="63"/>
        <v>1.7252112120370481E-2</v>
      </c>
      <c r="J419" s="46">
        <f t="shared" si="65"/>
        <v>1.7252112120370481E-2</v>
      </c>
      <c r="K419" s="6">
        <f t="shared" si="66"/>
        <v>2.9763537261383403E-4</v>
      </c>
      <c r="L419" s="6">
        <f t="shared" si="67"/>
        <v>5.1348388193221104E-6</v>
      </c>
      <c r="M419" s="46">
        <f t="shared" si="68"/>
        <v>0</v>
      </c>
      <c r="N419" s="6">
        <f t="shared" si="69"/>
        <v>2872.8701169999999</v>
      </c>
      <c r="O419" s="6">
        <f t="shared" si="64"/>
        <v>-6.1865039755293574E-2</v>
      </c>
      <c r="Q419" s="46"/>
      <c r="R419">
        <v>9.3586530921312295E-3</v>
      </c>
      <c r="S419" s="46"/>
    </row>
    <row r="420" spans="4:19">
      <c r="D420" s="38">
        <v>43138</v>
      </c>
      <c r="E420" s="6">
        <v>2681.6599120000001</v>
      </c>
      <c r="F420" s="6">
        <f t="shared" si="70"/>
        <v>-5.0141384210705929E-3</v>
      </c>
      <c r="G420" s="6">
        <f t="shared" si="71"/>
        <v>-5.0015886132704912E-3</v>
      </c>
      <c r="H420" s="6">
        <f t="shared" si="72"/>
        <v>0.99499841138672951</v>
      </c>
      <c r="I420" s="59">
        <f t="shared" si="63"/>
        <v>-5.0525999595321313E-3</v>
      </c>
      <c r="J420" s="46">
        <f t="shared" si="65"/>
        <v>0</v>
      </c>
      <c r="K420" s="6">
        <f t="shared" si="66"/>
        <v>0</v>
      </c>
      <c r="L420" s="6">
        <f t="shared" si="67"/>
        <v>0</v>
      </c>
      <c r="M420" s="46">
        <f t="shared" si="68"/>
        <v>5.0525999595321313E-3</v>
      </c>
      <c r="N420" s="6">
        <f t="shared" si="69"/>
        <v>2872.8701169999999</v>
      </c>
      <c r="O420" s="6">
        <f t="shared" si="64"/>
        <v>-6.6557204890164506E-2</v>
      </c>
      <c r="Q420" s="46"/>
      <c r="R420">
        <v>-1.61557348596334E-3</v>
      </c>
      <c r="S420" s="46"/>
    </row>
    <row r="421" spans="4:19">
      <c r="D421" s="38">
        <v>43139</v>
      </c>
      <c r="E421" s="6">
        <v>2581</v>
      </c>
      <c r="F421" s="6">
        <f t="shared" si="70"/>
        <v>-3.8259052205015347E-2</v>
      </c>
      <c r="G421" s="6">
        <f t="shared" si="71"/>
        <v>-3.7536419718832703E-2</v>
      </c>
      <c r="H421" s="6">
        <f t="shared" si="72"/>
        <v>0.9624635802811673</v>
      </c>
      <c r="I421" s="59">
        <f t="shared" si="63"/>
        <v>-3.8297513743476883E-2</v>
      </c>
      <c r="J421" s="46">
        <f t="shared" si="65"/>
        <v>0</v>
      </c>
      <c r="K421" s="6">
        <f t="shared" si="66"/>
        <v>0</v>
      </c>
      <c r="L421" s="6">
        <f t="shared" si="67"/>
        <v>0</v>
      </c>
      <c r="M421" s="46">
        <f t="shared" si="68"/>
        <v>3.8297513743476883E-2</v>
      </c>
      <c r="N421" s="6">
        <f t="shared" si="69"/>
        <v>2872.8701169999999</v>
      </c>
      <c r="O421" s="6">
        <f t="shared" si="64"/>
        <v>-0.10159530543092768</v>
      </c>
      <c r="Q421" s="46"/>
      <c r="R421">
        <v>4.3699102220665703E-3</v>
      </c>
      <c r="S421" s="46"/>
    </row>
    <row r="422" spans="4:19">
      <c r="D422" s="38">
        <v>43140</v>
      </c>
      <c r="E422" s="6">
        <v>2619.5500489999999</v>
      </c>
      <c r="F422" s="6">
        <f t="shared" si="70"/>
        <v>1.4825645265136861E-2</v>
      </c>
      <c r="G422" s="6">
        <f t="shared" si="71"/>
        <v>1.4936090275087244E-2</v>
      </c>
      <c r="H422" s="6">
        <f t="shared" si="72"/>
        <v>1.0149360902750872</v>
      </c>
      <c r="I422" s="59">
        <f t="shared" si="63"/>
        <v>1.4787183726675321E-2</v>
      </c>
      <c r="J422" s="46">
        <f t="shared" si="65"/>
        <v>1.4787183726675321E-2</v>
      </c>
      <c r="K422" s="6">
        <f t="shared" si="66"/>
        <v>2.1866080256645144E-4</v>
      </c>
      <c r="L422" s="6">
        <f t="shared" si="67"/>
        <v>3.233377461372396E-6</v>
      </c>
      <c r="M422" s="46">
        <f t="shared" si="68"/>
        <v>0</v>
      </c>
      <c r="N422" s="6">
        <f t="shared" si="69"/>
        <v>2872.8701169999999</v>
      </c>
      <c r="O422" s="6">
        <f t="shared" si="64"/>
        <v>-8.8176651809281914E-2</v>
      </c>
      <c r="Q422" s="46"/>
      <c r="R422">
        <v>8.0238937651621999E-3</v>
      </c>
      <c r="S422" s="46"/>
    </row>
    <row r="423" spans="4:19">
      <c r="D423" s="38">
        <v>43143</v>
      </c>
      <c r="E423" s="6">
        <v>2656</v>
      </c>
      <c r="F423" s="6">
        <f t="shared" si="70"/>
        <v>1.3818665612573789E-2</v>
      </c>
      <c r="G423" s="6">
        <f t="shared" si="71"/>
        <v>1.3914584687517051E-2</v>
      </c>
      <c r="H423" s="6">
        <f t="shared" si="72"/>
        <v>1.0139145846875171</v>
      </c>
      <c r="I423" s="59">
        <f t="shared" si="63"/>
        <v>1.378020407411225E-2</v>
      </c>
      <c r="J423" s="46">
        <f t="shared" si="65"/>
        <v>1.378020407411225E-2</v>
      </c>
      <c r="K423" s="6">
        <f t="shared" si="66"/>
        <v>1.8989402432417985E-4</v>
      </c>
      <c r="L423" s="6">
        <f t="shared" si="67"/>
        <v>2.616778407641634E-6</v>
      </c>
      <c r="M423" s="46">
        <f t="shared" si="68"/>
        <v>0</v>
      </c>
      <c r="N423" s="6">
        <f t="shared" si="69"/>
        <v>2872.8701169999999</v>
      </c>
      <c r="O423" s="6">
        <f t="shared" si="64"/>
        <v>-7.5489008610826774E-2</v>
      </c>
      <c r="Q423" s="46"/>
      <c r="R423">
        <v>2.1691886945243702E-3</v>
      </c>
      <c r="S423" s="46"/>
    </row>
    <row r="424" spans="4:19">
      <c r="D424" s="38">
        <v>43144</v>
      </c>
      <c r="E424" s="6">
        <v>2662.9399410000001</v>
      </c>
      <c r="F424" s="6">
        <f t="shared" si="70"/>
        <v>2.6095218277205311E-3</v>
      </c>
      <c r="G424" s="6">
        <f t="shared" si="71"/>
        <v>2.6129295933734475E-3</v>
      </c>
      <c r="H424" s="6">
        <f t="shared" si="72"/>
        <v>1.0026129295933734</v>
      </c>
      <c r="I424" s="59">
        <f t="shared" si="63"/>
        <v>2.5710602892589926E-3</v>
      </c>
      <c r="J424" s="46">
        <f t="shared" si="65"/>
        <v>2.5710602892589926E-3</v>
      </c>
      <c r="K424" s="6">
        <f t="shared" si="66"/>
        <v>6.6103510110045347E-6</v>
      </c>
      <c r="L424" s="6">
        <f t="shared" si="67"/>
        <v>1.6995610982456793E-8</v>
      </c>
      <c r="M424" s="46">
        <f t="shared" si="68"/>
        <v>0</v>
      </c>
      <c r="N424" s="6">
        <f t="shared" si="69"/>
        <v>2872.8701169999999</v>
      </c>
      <c r="O424" s="6">
        <f t="shared" si="64"/>
        <v>-7.3073326482026912E-2</v>
      </c>
      <c r="Q424" s="46"/>
      <c r="R424">
        <v>-5.5940694834783703E-4</v>
      </c>
      <c r="S424" s="46"/>
    </row>
    <row r="425" spans="4:19">
      <c r="D425" s="38">
        <v>43145</v>
      </c>
      <c r="E425" s="6">
        <v>2698.6298830000001</v>
      </c>
      <c r="F425" s="6">
        <f t="shared" si="70"/>
        <v>1.331344003093363E-2</v>
      </c>
      <c r="G425" s="6">
        <f t="shared" si="71"/>
        <v>1.3402458482258295E-2</v>
      </c>
      <c r="H425" s="6">
        <f t="shared" si="72"/>
        <v>1.0134024584822583</v>
      </c>
      <c r="I425" s="59">
        <f t="shared" si="63"/>
        <v>1.3274978492472091E-2</v>
      </c>
      <c r="J425" s="46">
        <f t="shared" si="65"/>
        <v>1.3274978492472091E-2</v>
      </c>
      <c r="K425" s="6">
        <f t="shared" si="66"/>
        <v>1.7622505397559658E-4</v>
      </c>
      <c r="L425" s="6">
        <f t="shared" si="67"/>
        <v>2.339383801360778E-6</v>
      </c>
      <c r="M425" s="46">
        <f t="shared" si="68"/>
        <v>0</v>
      </c>
      <c r="N425" s="6">
        <f t="shared" si="69"/>
        <v>2872.8701169999999</v>
      </c>
      <c r="O425" s="6">
        <f t="shared" si="64"/>
        <v>-6.065023022410445E-2</v>
      </c>
      <c r="Q425" s="46"/>
      <c r="R425">
        <v>6.0165893930079104E-4</v>
      </c>
      <c r="S425" s="46"/>
    </row>
    <row r="426" spans="4:19">
      <c r="D426" s="38">
        <v>43146</v>
      </c>
      <c r="E426" s="6">
        <v>2731.1999510000001</v>
      </c>
      <c r="F426" s="6">
        <f t="shared" si="70"/>
        <v>1.1996861644365414E-2</v>
      </c>
      <c r="G426" s="6">
        <f t="shared" si="71"/>
        <v>1.2069112628291467E-2</v>
      </c>
      <c r="H426" s="6">
        <f t="shared" si="72"/>
        <v>1.0120691126282915</v>
      </c>
      <c r="I426" s="59">
        <f t="shared" si="63"/>
        <v>1.1958400105903875E-2</v>
      </c>
      <c r="J426" s="46">
        <f t="shared" si="65"/>
        <v>1.1958400105903875E-2</v>
      </c>
      <c r="K426" s="6">
        <f t="shared" si="66"/>
        <v>1.4300333309288181E-4</v>
      </c>
      <c r="L426" s="6">
        <f t="shared" si="67"/>
        <v>1.7100910736025249E-6</v>
      </c>
      <c r="M426" s="46">
        <f t="shared" si="68"/>
        <v>0</v>
      </c>
      <c r="N426" s="6">
        <f t="shared" si="69"/>
        <v>2872.8701169999999</v>
      </c>
      <c r="O426" s="6">
        <f t="shared" si="64"/>
        <v>-4.9313112055319512E-2</v>
      </c>
      <c r="Q426" s="46"/>
      <c r="R426">
        <v>1.17564813242953E-2</v>
      </c>
      <c r="S426" s="46"/>
    </row>
    <row r="427" spans="4:19">
      <c r="D427" s="38">
        <v>43147</v>
      </c>
      <c r="E427" s="6">
        <v>2732.219971</v>
      </c>
      <c r="F427" s="6">
        <f t="shared" si="70"/>
        <v>3.7339982150897137E-4</v>
      </c>
      <c r="G427" s="6">
        <f t="shared" si="71"/>
        <v>3.7346954390016229E-4</v>
      </c>
      <c r="H427" s="6">
        <f t="shared" si="72"/>
        <v>1.0003734695439002</v>
      </c>
      <c r="I427" s="59">
        <f t="shared" si="63"/>
        <v>3.3493828304743289E-4</v>
      </c>
      <c r="J427" s="46">
        <f t="shared" si="65"/>
        <v>3.3493828304743289E-4</v>
      </c>
      <c r="K427" s="6">
        <f t="shared" si="66"/>
        <v>1.1218365345076227E-7</v>
      </c>
      <c r="L427" s="6">
        <f t="shared" si="67"/>
        <v>3.7574600272786535E-11</v>
      </c>
      <c r="M427" s="46">
        <f t="shared" si="68"/>
        <v>0</v>
      </c>
      <c r="N427" s="6">
        <f t="shared" si="69"/>
        <v>2872.8701169999999</v>
      </c>
      <c r="O427" s="6">
        <f t="shared" si="64"/>
        <v>-4.8958059456887013E-2</v>
      </c>
      <c r="Q427" s="46"/>
      <c r="R427">
        <v>-6.7460609747730998E-3</v>
      </c>
      <c r="S427" s="46"/>
    </row>
    <row r="428" spans="4:19">
      <c r="D428" s="38">
        <v>43151</v>
      </c>
      <c r="E428" s="6">
        <v>2716.26001</v>
      </c>
      <c r="F428" s="6">
        <f t="shared" si="70"/>
        <v>-5.8585171292084527E-3</v>
      </c>
      <c r="G428" s="6">
        <f t="shared" si="71"/>
        <v>-5.8413894815938505E-3</v>
      </c>
      <c r="H428" s="6">
        <f t="shared" si="72"/>
        <v>0.99415861051840615</v>
      </c>
      <c r="I428" s="59">
        <f t="shared" si="63"/>
        <v>-5.8969786676699911E-3</v>
      </c>
      <c r="J428" s="46">
        <f t="shared" si="65"/>
        <v>0</v>
      </c>
      <c r="K428" s="6">
        <f t="shared" si="66"/>
        <v>0</v>
      </c>
      <c r="L428" s="6">
        <f t="shared" si="67"/>
        <v>0</v>
      </c>
      <c r="M428" s="46">
        <f t="shared" si="68"/>
        <v>5.8969786676699911E-3</v>
      </c>
      <c r="N428" s="6">
        <f t="shared" si="69"/>
        <v>2872.8701169999999</v>
      </c>
      <c r="O428" s="6">
        <f t="shared" si="64"/>
        <v>-5.4513465844930144E-2</v>
      </c>
      <c r="Q428" s="46"/>
      <c r="R428">
        <v>-1.0944442908882E-2</v>
      </c>
      <c r="S428" s="46"/>
    </row>
    <row r="429" spans="4:19">
      <c r="D429" s="38">
        <v>43152</v>
      </c>
      <c r="E429" s="6">
        <v>2701.330078</v>
      </c>
      <c r="F429" s="6">
        <f t="shared" si="70"/>
        <v>-5.51166461587029E-3</v>
      </c>
      <c r="G429" s="6">
        <f t="shared" si="71"/>
        <v>-5.496503260010055E-3</v>
      </c>
      <c r="H429" s="6">
        <f t="shared" si="72"/>
        <v>0.99450349673998995</v>
      </c>
      <c r="I429" s="59">
        <f t="shared" si="63"/>
        <v>-5.5501261543318284E-3</v>
      </c>
      <c r="J429" s="46">
        <f t="shared" si="65"/>
        <v>0</v>
      </c>
      <c r="K429" s="6">
        <f t="shared" si="66"/>
        <v>0</v>
      </c>
      <c r="L429" s="6">
        <f t="shared" si="67"/>
        <v>0</v>
      </c>
      <c r="M429" s="46">
        <f t="shared" si="68"/>
        <v>5.5501261543318284E-3</v>
      </c>
      <c r="N429" s="6">
        <f t="shared" si="69"/>
        <v>2872.8701169999999</v>
      </c>
      <c r="O429" s="6">
        <f t="shared" si="64"/>
        <v>-5.9710335662209117E-2</v>
      </c>
      <c r="Q429" s="46"/>
      <c r="R429">
        <v>4.88229109870725E-4</v>
      </c>
      <c r="S429" s="46"/>
    </row>
    <row r="430" spans="4:19">
      <c r="D430" s="38">
        <v>43153</v>
      </c>
      <c r="E430" s="6">
        <v>2703.959961</v>
      </c>
      <c r="F430" s="6">
        <f t="shared" si="70"/>
        <v>9.7307755496563826E-4</v>
      </c>
      <c r="G430" s="6">
        <f t="shared" si="71"/>
        <v>9.7355114853159286E-4</v>
      </c>
      <c r="H430" s="6">
        <f t="shared" si="72"/>
        <v>1.0009735511485316</v>
      </c>
      <c r="I430" s="59">
        <f t="shared" si="63"/>
        <v>9.3461601650409983E-4</v>
      </c>
      <c r="J430" s="46">
        <f t="shared" si="65"/>
        <v>9.3461601650409983E-4</v>
      </c>
      <c r="K430" s="6">
        <f t="shared" si="66"/>
        <v>8.7350709830599182E-7</v>
      </c>
      <c r="L430" s="6">
        <f t="shared" si="67"/>
        <v>8.163937246068012E-10</v>
      </c>
      <c r="M430" s="46">
        <f t="shared" si="68"/>
        <v>0</v>
      </c>
      <c r="N430" s="6">
        <f t="shared" si="69"/>
        <v>2872.8701169999999</v>
      </c>
      <c r="O430" s="6">
        <f t="shared" si="64"/>
        <v>-5.8794915579540599E-2</v>
      </c>
      <c r="Q430" s="46"/>
      <c r="R430">
        <v>-6.4745416246636002E-4</v>
      </c>
      <c r="S430" s="46"/>
    </row>
    <row r="431" spans="4:19">
      <c r="D431" s="38">
        <v>43154</v>
      </c>
      <c r="E431" s="6">
        <v>2747.3000489999999</v>
      </c>
      <c r="F431" s="6">
        <f t="shared" si="70"/>
        <v>1.5901278284568242E-2</v>
      </c>
      <c r="G431" s="6">
        <f t="shared" si="71"/>
        <v>1.6028376390592625E-2</v>
      </c>
      <c r="H431" s="6">
        <f t="shared" si="72"/>
        <v>1.0160283763905926</v>
      </c>
      <c r="I431" s="59">
        <f t="shared" si="63"/>
        <v>1.5862816746106703E-2</v>
      </c>
      <c r="J431" s="46">
        <f t="shared" si="65"/>
        <v>1.5862816746106703E-2</v>
      </c>
      <c r="K431" s="6">
        <f t="shared" si="66"/>
        <v>2.5162895512056326E-4</v>
      </c>
      <c r="L431" s="6">
        <f t="shared" si="67"/>
        <v>3.9915440030918026E-6</v>
      </c>
      <c r="M431" s="46">
        <f t="shared" si="68"/>
        <v>0</v>
      </c>
      <c r="N431" s="6">
        <f t="shared" si="69"/>
        <v>2872.8701169999999</v>
      </c>
      <c r="O431" s="6">
        <f t="shared" si="64"/>
        <v>-4.370892622571005E-2</v>
      </c>
      <c r="Q431" s="46"/>
      <c r="R431">
        <v>-2.1408445821595099E-2</v>
      </c>
      <c r="S431" s="46"/>
    </row>
    <row r="432" spans="4:19">
      <c r="D432" s="38">
        <v>43157</v>
      </c>
      <c r="E432" s="6">
        <v>2779.6000979999999</v>
      </c>
      <c r="F432" s="6">
        <f t="shared" si="70"/>
        <v>1.1688438681734836E-2</v>
      </c>
      <c r="G432" s="6">
        <f t="shared" si="71"/>
        <v>1.1757015405636784E-2</v>
      </c>
      <c r="H432" s="6">
        <f t="shared" si="72"/>
        <v>1.0117570154056368</v>
      </c>
      <c r="I432" s="59">
        <f t="shared" si="63"/>
        <v>1.1649977143273297E-2</v>
      </c>
      <c r="J432" s="46">
        <f t="shared" si="65"/>
        <v>1.1649977143273297E-2</v>
      </c>
      <c r="K432" s="6">
        <f t="shared" si="66"/>
        <v>1.3572196743879024E-4</v>
      </c>
      <c r="L432" s="6">
        <f t="shared" si="67"/>
        <v>1.5811578185019889E-6</v>
      </c>
      <c r="M432" s="46">
        <f t="shared" si="68"/>
        <v>0</v>
      </c>
      <c r="N432" s="6">
        <f t="shared" si="69"/>
        <v>2872.8701169999999</v>
      </c>
      <c r="O432" s="6">
        <f t="shared" si="64"/>
        <v>-3.2465797339072691E-2</v>
      </c>
      <c r="Q432" s="46"/>
      <c r="R432">
        <v>-4.1785657724447201E-2</v>
      </c>
      <c r="S432" s="46"/>
    </row>
    <row r="433" spans="4:19">
      <c r="D433" s="38">
        <v>43158</v>
      </c>
      <c r="E433" s="6">
        <v>2744.280029</v>
      </c>
      <c r="F433" s="6">
        <f t="shared" si="70"/>
        <v>-1.2788311673315955E-2</v>
      </c>
      <c r="G433" s="6">
        <f t="shared" si="71"/>
        <v>-1.270688867273162E-2</v>
      </c>
      <c r="H433" s="6">
        <f t="shared" si="72"/>
        <v>0.98729311132726838</v>
      </c>
      <c r="I433" s="59">
        <f t="shared" si="63"/>
        <v>-1.2826773211777494E-2</v>
      </c>
      <c r="J433" s="46">
        <f t="shared" si="65"/>
        <v>0</v>
      </c>
      <c r="K433" s="6">
        <f t="shared" si="66"/>
        <v>0</v>
      </c>
      <c r="L433" s="6">
        <f t="shared" si="67"/>
        <v>0</v>
      </c>
      <c r="M433" s="46">
        <f t="shared" si="68"/>
        <v>1.2826773211777494E-2</v>
      </c>
      <c r="N433" s="6">
        <f t="shared" si="69"/>
        <v>2872.8701169999999</v>
      </c>
      <c r="O433" s="6">
        <f t="shared" si="64"/>
        <v>-4.4760146739345238E-2</v>
      </c>
      <c r="Q433" s="46"/>
      <c r="R433">
        <v>1.72667792400285E-2</v>
      </c>
      <c r="S433" s="46"/>
    </row>
    <row r="434" spans="4:19">
      <c r="D434" s="38">
        <v>43159</v>
      </c>
      <c r="E434" s="6">
        <v>2713.830078</v>
      </c>
      <c r="F434" s="6">
        <f t="shared" si="70"/>
        <v>-1.1157806021536957E-2</v>
      </c>
      <c r="G434" s="6">
        <f t="shared" si="71"/>
        <v>-1.1095788577777155E-2</v>
      </c>
      <c r="H434" s="6">
        <f t="shared" si="72"/>
        <v>0.98890421142222285</v>
      </c>
      <c r="I434" s="59">
        <f t="shared" si="63"/>
        <v>-1.1196267559998497E-2</v>
      </c>
      <c r="J434" s="46">
        <f t="shared" si="65"/>
        <v>0</v>
      </c>
      <c r="K434" s="6">
        <f t="shared" si="66"/>
        <v>0</v>
      </c>
      <c r="L434" s="6">
        <f t="shared" si="67"/>
        <v>0</v>
      </c>
      <c r="M434" s="46">
        <f t="shared" si="68"/>
        <v>1.1196267559998497E-2</v>
      </c>
      <c r="N434" s="6">
        <f t="shared" si="69"/>
        <v>2872.8701169999999</v>
      </c>
      <c r="O434" s="6">
        <f t="shared" si="64"/>
        <v>-5.5359286192192304E-2</v>
      </c>
      <c r="Q434" s="46"/>
      <c r="R434">
        <v>-5.0072804610872598E-3</v>
      </c>
      <c r="S434" s="46"/>
    </row>
    <row r="435" spans="4:19">
      <c r="D435" s="38">
        <v>43160</v>
      </c>
      <c r="E435" s="6">
        <v>2677.669922</v>
      </c>
      <c r="F435" s="6">
        <f t="shared" si="70"/>
        <v>-1.3413965762133684E-2</v>
      </c>
      <c r="G435" s="6">
        <f t="shared" si="71"/>
        <v>-1.3324399450480251E-2</v>
      </c>
      <c r="H435" s="6">
        <f t="shared" si="72"/>
        <v>0.98667560054951975</v>
      </c>
      <c r="I435" s="59">
        <f t="shared" si="63"/>
        <v>-1.3452427300595223E-2</v>
      </c>
      <c r="J435" s="46">
        <f t="shared" si="65"/>
        <v>0</v>
      </c>
      <c r="K435" s="6">
        <f t="shared" si="66"/>
        <v>0</v>
      </c>
      <c r="L435" s="6">
        <f t="shared" si="67"/>
        <v>0</v>
      </c>
      <c r="M435" s="46">
        <f t="shared" si="68"/>
        <v>1.3452427300595223E-2</v>
      </c>
      <c r="N435" s="6">
        <f t="shared" si="69"/>
        <v>2872.8701169999999</v>
      </c>
      <c r="O435" s="6">
        <f t="shared" si="64"/>
        <v>-6.7946056400154303E-2</v>
      </c>
      <c r="Q435" s="46"/>
      <c r="R435">
        <v>-3.8205578236019097E-2</v>
      </c>
      <c r="S435" s="46"/>
    </row>
    <row r="436" spans="4:19">
      <c r="D436" s="38">
        <v>43161</v>
      </c>
      <c r="E436" s="6">
        <v>2691.25</v>
      </c>
      <c r="F436" s="6">
        <f t="shared" si="70"/>
        <v>5.0587854385161684E-3</v>
      </c>
      <c r="G436" s="6">
        <f t="shared" si="71"/>
        <v>5.0716026977128958E-3</v>
      </c>
      <c r="H436" s="6">
        <f t="shared" si="72"/>
        <v>1.0050716026977129</v>
      </c>
      <c r="I436" s="59">
        <f t="shared" si="63"/>
        <v>5.0203239000546299E-3</v>
      </c>
      <c r="J436" s="46">
        <f t="shared" si="65"/>
        <v>5.0203239000546299E-3</v>
      </c>
      <c r="K436" s="6">
        <f t="shared" si="66"/>
        <v>2.5203652061459731E-5</v>
      </c>
      <c r="L436" s="6">
        <f t="shared" si="67"/>
        <v>1.2653049681280742E-7</v>
      </c>
      <c r="M436" s="46">
        <f t="shared" si="68"/>
        <v>0</v>
      </c>
      <c r="N436" s="6">
        <f t="shared" si="69"/>
        <v>2872.8701169999999</v>
      </c>
      <c r="O436" s="6">
        <f t="shared" si="64"/>
        <v>-6.3219049105379357E-2</v>
      </c>
      <c r="Q436" s="46"/>
      <c r="R436">
        <v>1.48046809466929E-2</v>
      </c>
      <c r="S436" s="46"/>
    </row>
    <row r="437" spans="4:19">
      <c r="D437" s="38">
        <v>43164</v>
      </c>
      <c r="E437" s="6">
        <v>2720.9399410000001</v>
      </c>
      <c r="F437" s="6">
        <f t="shared" si="70"/>
        <v>1.0971617461221566E-2</v>
      </c>
      <c r="G437" s="6">
        <f t="shared" si="71"/>
        <v>1.1032026381792903E-2</v>
      </c>
      <c r="H437" s="6">
        <f t="shared" si="72"/>
        <v>1.0110320263817929</v>
      </c>
      <c r="I437" s="59">
        <f t="shared" si="63"/>
        <v>1.0933155922760026E-2</v>
      </c>
      <c r="J437" s="46">
        <f t="shared" si="65"/>
        <v>1.0933155922760026E-2</v>
      </c>
      <c r="K437" s="6">
        <f t="shared" si="66"/>
        <v>1.1953389843138264E-4</v>
      </c>
      <c r="L437" s="6">
        <f t="shared" si="67"/>
        <v>1.3068827496056666E-6</v>
      </c>
      <c r="M437" s="46">
        <f t="shared" si="68"/>
        <v>0</v>
      </c>
      <c r="N437" s="6">
        <f t="shared" si="69"/>
        <v>2872.8701169999999</v>
      </c>
      <c r="O437" s="6">
        <f t="shared" si="64"/>
        <v>-5.2884456941148884E-2</v>
      </c>
      <c r="Q437" s="46"/>
      <c r="R437">
        <v>1.3799402723159E-2</v>
      </c>
      <c r="S437" s="46"/>
    </row>
    <row r="438" spans="4:19">
      <c r="D438" s="38">
        <v>43165</v>
      </c>
      <c r="E438" s="6">
        <v>2728.1201169999999</v>
      </c>
      <c r="F438" s="6">
        <f t="shared" si="70"/>
        <v>2.6353830125731121E-3</v>
      </c>
      <c r="G438" s="6">
        <f t="shared" si="71"/>
        <v>2.6388586869583452E-3</v>
      </c>
      <c r="H438" s="6">
        <f t="shared" si="72"/>
        <v>1.0026388586869583</v>
      </c>
      <c r="I438" s="59">
        <f t="shared" si="63"/>
        <v>2.5969214741115737E-3</v>
      </c>
      <c r="J438" s="46">
        <f t="shared" si="65"/>
        <v>2.5969214741115737E-3</v>
      </c>
      <c r="K438" s="6">
        <f t="shared" si="66"/>
        <v>6.7440011427018289E-6</v>
      </c>
      <c r="L438" s="6">
        <f t="shared" si="67"/>
        <v>1.7513641388915372E-8</v>
      </c>
      <c r="M438" s="46">
        <f t="shared" si="68"/>
        <v>0</v>
      </c>
      <c r="N438" s="6">
        <f t="shared" si="69"/>
        <v>2872.8701169999999</v>
      </c>
      <c r="O438" s="6">
        <f t="shared" si="64"/>
        <v>-5.0385152862794741E-2</v>
      </c>
      <c r="Q438" s="46"/>
      <c r="R438">
        <v>2.6059139604158602E-3</v>
      </c>
      <c r="S438" s="46"/>
    </row>
    <row r="439" spans="4:19">
      <c r="D439" s="38">
        <v>43166</v>
      </c>
      <c r="E439" s="6">
        <v>2726.8000489999999</v>
      </c>
      <c r="F439" s="6">
        <f t="shared" si="70"/>
        <v>-4.8399169395596596E-4</v>
      </c>
      <c r="G439" s="6">
        <f t="shared" si="71"/>
        <v>-4.8387458886944845E-4</v>
      </c>
      <c r="H439" s="6">
        <f t="shared" si="72"/>
        <v>0.99951612541113055</v>
      </c>
      <c r="I439" s="59">
        <f t="shared" si="63"/>
        <v>-5.2245323241750438E-4</v>
      </c>
      <c r="J439" s="46">
        <f t="shared" si="65"/>
        <v>0</v>
      </c>
      <c r="K439" s="6">
        <f t="shared" si="66"/>
        <v>0</v>
      </c>
      <c r="L439" s="6">
        <f t="shared" si="67"/>
        <v>0</v>
      </c>
      <c r="M439" s="46">
        <f t="shared" si="68"/>
        <v>5.2245323241750438E-4</v>
      </c>
      <c r="N439" s="6">
        <f t="shared" si="69"/>
        <v>2872.8701169999999</v>
      </c>
      <c r="O439" s="6">
        <f t="shared" si="64"/>
        <v>-5.0844647356537626E-2</v>
      </c>
      <c r="Q439" s="46"/>
      <c r="R439">
        <v>1.32951787972395E-2</v>
      </c>
      <c r="S439" s="46"/>
    </row>
    <row r="440" spans="4:19">
      <c r="D440" s="38">
        <v>43167</v>
      </c>
      <c r="E440" s="6">
        <v>2738.969971</v>
      </c>
      <c r="F440" s="6">
        <f t="shared" si="70"/>
        <v>4.4531482542421938E-3</v>
      </c>
      <c r="G440" s="6">
        <f t="shared" si="71"/>
        <v>4.4630782533772173E-3</v>
      </c>
      <c r="H440" s="6">
        <f t="shared" si="72"/>
        <v>1.0044630782533772</v>
      </c>
      <c r="I440" s="59">
        <f t="shared" si="63"/>
        <v>4.4146867157806554E-3</v>
      </c>
      <c r="J440" s="46">
        <f t="shared" si="65"/>
        <v>4.4146867157806554E-3</v>
      </c>
      <c r="K440" s="6">
        <f t="shared" si="66"/>
        <v>1.9489458798490189E-5</v>
      </c>
      <c r="L440" s="6">
        <f t="shared" si="67"/>
        <v>8.6039854855449048E-8</v>
      </c>
      <c r="M440" s="46">
        <f t="shared" si="68"/>
        <v>0</v>
      </c>
      <c r="N440" s="6">
        <f t="shared" si="69"/>
        <v>2872.8701169999999</v>
      </c>
      <c r="O440" s="6">
        <f t="shared" si="64"/>
        <v>-4.6608492743077934E-2</v>
      </c>
      <c r="Q440" s="46"/>
      <c r="R440">
        <v>1.19806129560979E-2</v>
      </c>
      <c r="S440" s="46"/>
    </row>
    <row r="441" spans="4:19">
      <c r="D441" s="38">
        <v>43168</v>
      </c>
      <c r="E441" s="6">
        <v>2786.570068</v>
      </c>
      <c r="F441" s="6">
        <f t="shared" si="70"/>
        <v>1.7229546503851501E-2</v>
      </c>
      <c r="G441" s="6">
        <f t="shared" si="71"/>
        <v>1.7378831277445883E-2</v>
      </c>
      <c r="H441" s="6">
        <f t="shared" si="72"/>
        <v>1.0173788312774459</v>
      </c>
      <c r="I441" s="59">
        <f t="shared" si="63"/>
        <v>1.7191084965389961E-2</v>
      </c>
      <c r="J441" s="46">
        <f t="shared" si="65"/>
        <v>1.7191084965389961E-2</v>
      </c>
      <c r="K441" s="6">
        <f t="shared" si="66"/>
        <v>2.9553340228725679E-4</v>
      </c>
      <c r="L441" s="6">
        <f t="shared" si="67"/>
        <v>5.0805398288310036E-6</v>
      </c>
      <c r="M441" s="46">
        <f t="shared" si="68"/>
        <v>0</v>
      </c>
      <c r="N441" s="6">
        <f t="shared" si="69"/>
        <v>2872.8701169999999</v>
      </c>
      <c r="O441" s="6">
        <f t="shared" si="64"/>
        <v>-3.0039662597110005E-2</v>
      </c>
      <c r="Q441" s="46"/>
      <c r="R441">
        <v>3.7289720166634402E-4</v>
      </c>
      <c r="S441" s="46"/>
    </row>
    <row r="442" spans="4:19">
      <c r="D442" s="38">
        <v>43171</v>
      </c>
      <c r="E442" s="6">
        <v>2783.0200199999999</v>
      </c>
      <c r="F442" s="6">
        <f t="shared" si="70"/>
        <v>-1.2747970405995702E-3</v>
      </c>
      <c r="G442" s="6">
        <f t="shared" si="71"/>
        <v>-1.2739848320225677E-3</v>
      </c>
      <c r="H442" s="6">
        <f t="shared" si="72"/>
        <v>0.99872601516797743</v>
      </c>
      <c r="I442" s="59">
        <f t="shared" si="63"/>
        <v>-1.3132585790611086E-3</v>
      </c>
      <c r="J442" s="46">
        <f t="shared" si="65"/>
        <v>0</v>
      </c>
      <c r="K442" s="6">
        <f t="shared" si="66"/>
        <v>0</v>
      </c>
      <c r="L442" s="6">
        <f t="shared" si="67"/>
        <v>0</v>
      </c>
      <c r="M442" s="46">
        <f t="shared" si="68"/>
        <v>1.3132585790611086E-3</v>
      </c>
      <c r="N442" s="6">
        <f t="shared" si="69"/>
        <v>2872.8701169999999</v>
      </c>
      <c r="O442" s="6">
        <f t="shared" si="64"/>
        <v>-3.1275377354624767E-2</v>
      </c>
      <c r="Q442" s="46"/>
      <c r="R442">
        <v>0</v>
      </c>
      <c r="S442" s="46"/>
    </row>
    <row r="443" spans="4:19">
      <c r="D443" s="38">
        <v>43172</v>
      </c>
      <c r="E443" s="6">
        <v>2765.3100589999999</v>
      </c>
      <c r="F443" s="6">
        <f t="shared" si="70"/>
        <v>-6.3839104358374464E-3</v>
      </c>
      <c r="G443" s="6">
        <f t="shared" si="71"/>
        <v>-6.3635765724746607E-3</v>
      </c>
      <c r="H443" s="6">
        <f t="shared" si="72"/>
        <v>0.99363642342752534</v>
      </c>
      <c r="I443" s="59">
        <f t="shared" si="63"/>
        <v>-6.4223719742989849E-3</v>
      </c>
      <c r="J443" s="46">
        <f t="shared" si="65"/>
        <v>0</v>
      </c>
      <c r="K443" s="6">
        <f t="shared" si="66"/>
        <v>0</v>
      </c>
      <c r="L443" s="6">
        <f t="shared" si="67"/>
        <v>0</v>
      </c>
      <c r="M443" s="46">
        <f t="shared" si="68"/>
        <v>6.4223719742989849E-3</v>
      </c>
      <c r="N443" s="6">
        <f t="shared" si="69"/>
        <v>2872.8701169999999</v>
      </c>
      <c r="O443" s="6">
        <f t="shared" si="64"/>
        <v>-3.7439930668470255E-2</v>
      </c>
      <c r="Q443" s="46"/>
      <c r="R443">
        <v>-5.8506095542632999E-3</v>
      </c>
      <c r="S443" s="46"/>
    </row>
    <row r="444" spans="4:19">
      <c r="D444" s="38">
        <v>43173</v>
      </c>
      <c r="E444" s="6">
        <v>2749.4799800000001</v>
      </c>
      <c r="F444" s="6">
        <f t="shared" si="70"/>
        <v>-5.7409701425848447E-3</v>
      </c>
      <c r="G444" s="6">
        <f t="shared" si="71"/>
        <v>-5.7245222641414406E-3</v>
      </c>
      <c r="H444" s="6">
        <f t="shared" si="72"/>
        <v>0.99427547773585856</v>
      </c>
      <c r="I444" s="59">
        <f t="shared" si="63"/>
        <v>-5.7794316810463832E-3</v>
      </c>
      <c r="J444" s="46">
        <f t="shared" si="65"/>
        <v>0</v>
      </c>
      <c r="K444" s="6">
        <f t="shared" si="66"/>
        <v>0</v>
      </c>
      <c r="L444" s="6">
        <f t="shared" si="67"/>
        <v>0</v>
      </c>
      <c r="M444" s="46">
        <f t="shared" si="68"/>
        <v>5.7794316810463832E-3</v>
      </c>
      <c r="N444" s="6">
        <f t="shared" si="69"/>
        <v>2872.8701169999999</v>
      </c>
      <c r="O444" s="6">
        <f t="shared" si="64"/>
        <v>-4.2950127215932145E-2</v>
      </c>
      <c r="Q444" s="46"/>
      <c r="R444">
        <v>-5.5041828521963897E-3</v>
      </c>
      <c r="S444" s="46"/>
    </row>
    <row r="445" spans="4:19">
      <c r="D445" s="38">
        <v>43174</v>
      </c>
      <c r="E445" s="6">
        <v>2747.330078</v>
      </c>
      <c r="F445" s="6">
        <f t="shared" si="70"/>
        <v>-7.8223627410849855E-4</v>
      </c>
      <c r="G445" s="6">
        <f t="shared" si="71"/>
        <v>-7.8193040707286166E-4</v>
      </c>
      <c r="H445" s="6">
        <f t="shared" si="72"/>
        <v>0.99921806959292714</v>
      </c>
      <c r="I445" s="59">
        <f t="shared" si="63"/>
        <v>-8.2069781257003698E-4</v>
      </c>
      <c r="J445" s="46">
        <f t="shared" si="65"/>
        <v>0</v>
      </c>
      <c r="K445" s="6">
        <f t="shared" si="66"/>
        <v>0</v>
      </c>
      <c r="L445" s="6">
        <f t="shared" si="67"/>
        <v>0</v>
      </c>
      <c r="M445" s="46">
        <f t="shared" si="68"/>
        <v>8.2069781257003698E-4</v>
      </c>
      <c r="N445" s="6">
        <f t="shared" si="69"/>
        <v>2872.8701169999999</v>
      </c>
      <c r="O445" s="6">
        <f t="shared" si="64"/>
        <v>-4.369847361254723E-2</v>
      </c>
      <c r="Q445" s="46"/>
      <c r="R445">
        <v>9.7175366365938602E-4</v>
      </c>
      <c r="S445" s="46"/>
    </row>
    <row r="446" spans="4:19">
      <c r="D446" s="38">
        <v>43175</v>
      </c>
      <c r="E446" s="6">
        <v>2752.01001</v>
      </c>
      <c r="F446" s="6">
        <f t="shared" si="70"/>
        <v>1.7019980778953542E-3</v>
      </c>
      <c r="G446" s="6">
        <f t="shared" si="71"/>
        <v>1.7034472986976468E-3</v>
      </c>
      <c r="H446" s="6">
        <f t="shared" si="72"/>
        <v>1.0017034472986976</v>
      </c>
      <c r="I446" s="59">
        <f t="shared" si="63"/>
        <v>1.6635365394338157E-3</v>
      </c>
      <c r="J446" s="46">
        <f t="shared" si="65"/>
        <v>1.6635365394338157E-3</v>
      </c>
      <c r="K446" s="6">
        <f t="shared" si="66"/>
        <v>2.767353818031435E-6</v>
      </c>
      <c r="L446" s="6">
        <f t="shared" si="67"/>
        <v>4.6035941938369708E-9</v>
      </c>
      <c r="M446" s="46">
        <f t="shared" si="68"/>
        <v>0</v>
      </c>
      <c r="N446" s="6">
        <f t="shared" si="69"/>
        <v>2872.8701169999999</v>
      </c>
      <c r="O446" s="6">
        <f t="shared" si="64"/>
        <v>-4.2069464360682048E-2</v>
      </c>
      <c r="Q446" s="46"/>
      <c r="R446">
        <v>1.5879825572810501E-2</v>
      </c>
      <c r="S446" s="46"/>
    </row>
    <row r="447" spans="4:19">
      <c r="D447" s="38">
        <v>43178</v>
      </c>
      <c r="E447" s="6">
        <v>2712.919922</v>
      </c>
      <c r="F447" s="6">
        <f t="shared" si="70"/>
        <v>-1.4306040580462488E-2</v>
      </c>
      <c r="G447" s="6">
        <f t="shared" si="71"/>
        <v>-1.4204195427326871E-2</v>
      </c>
      <c r="H447" s="6">
        <f t="shared" si="72"/>
        <v>0.98579580457267313</v>
      </c>
      <c r="I447" s="59">
        <f t="shared" si="63"/>
        <v>-1.4344502118924027E-2</v>
      </c>
      <c r="J447" s="46">
        <f t="shared" si="65"/>
        <v>0</v>
      </c>
      <c r="K447" s="6">
        <f t="shared" si="66"/>
        <v>0</v>
      </c>
      <c r="L447" s="6">
        <f t="shared" si="67"/>
        <v>0</v>
      </c>
      <c r="M447" s="46">
        <f t="shared" si="68"/>
        <v>1.4344502118924027E-2</v>
      </c>
      <c r="N447" s="6">
        <f t="shared" si="69"/>
        <v>2872.8701169999999</v>
      </c>
      <c r="O447" s="6">
        <f t="shared" si="64"/>
        <v>-5.5676096894706879E-2</v>
      </c>
      <c r="Q447" s="46"/>
      <c r="R447">
        <v>1.16728854170153E-2</v>
      </c>
      <c r="S447" s="46"/>
    </row>
    <row r="448" spans="4:19">
      <c r="D448" s="38">
        <v>43179</v>
      </c>
      <c r="E448" s="6">
        <v>2716.9399410000001</v>
      </c>
      <c r="F448" s="6">
        <f t="shared" si="70"/>
        <v>1.4807084661183528E-3</v>
      </c>
      <c r="G448" s="6">
        <f t="shared" si="71"/>
        <v>1.4818052561744732E-3</v>
      </c>
      <c r="H448" s="6">
        <f t="shared" si="72"/>
        <v>1.0014818052561745</v>
      </c>
      <c r="I448" s="59">
        <f t="shared" si="63"/>
        <v>1.4422469276568143E-3</v>
      </c>
      <c r="J448" s="46">
        <f t="shared" si="65"/>
        <v>1.4422469276568143E-3</v>
      </c>
      <c r="K448" s="6">
        <f t="shared" si="66"/>
        <v>2.0800762003355202E-6</v>
      </c>
      <c r="L448" s="6">
        <f t="shared" si="67"/>
        <v>2.999983509225964E-9</v>
      </c>
      <c r="M448" s="46">
        <f t="shared" si="68"/>
        <v>0</v>
      </c>
      <c r="N448" s="6">
        <f t="shared" si="69"/>
        <v>2872.8701169999999</v>
      </c>
      <c r="O448" s="6">
        <f t="shared" si="64"/>
        <v>-5.4276792771554262E-2</v>
      </c>
      <c r="Q448" s="46"/>
      <c r="R448">
        <v>-1.27712854911795E-2</v>
      </c>
      <c r="S448" s="46"/>
    </row>
    <row r="449" spans="4:19">
      <c r="D449" s="38">
        <v>43180</v>
      </c>
      <c r="E449" s="6">
        <v>2711.929932</v>
      </c>
      <c r="F449" s="6">
        <f t="shared" si="70"/>
        <v>-1.8456918435882967E-3</v>
      </c>
      <c r="G449" s="6">
        <f t="shared" si="71"/>
        <v>-1.8439896018298541E-3</v>
      </c>
      <c r="H449" s="6">
        <f t="shared" si="72"/>
        <v>0.99815601039817015</v>
      </c>
      <c r="I449" s="59">
        <f t="shared" si="63"/>
        <v>-1.8841533820498351E-3</v>
      </c>
      <c r="J449" s="46">
        <f t="shared" si="65"/>
        <v>0</v>
      </c>
      <c r="K449" s="6">
        <f t="shared" si="66"/>
        <v>0</v>
      </c>
      <c r="L449" s="6">
        <f t="shared" si="67"/>
        <v>0</v>
      </c>
      <c r="M449" s="46">
        <f t="shared" si="68"/>
        <v>1.8841533820498351E-3</v>
      </c>
      <c r="N449" s="6">
        <f t="shared" si="69"/>
        <v>2872.8701169999999</v>
      </c>
      <c r="O449" s="6">
        <f t="shared" si="64"/>
        <v>-5.602069653189265E-2</v>
      </c>
      <c r="Q449" s="46"/>
      <c r="R449">
        <v>-1.11427720046167E-2</v>
      </c>
      <c r="S449" s="46"/>
    </row>
    <row r="450" spans="4:19">
      <c r="D450" s="38">
        <v>43181</v>
      </c>
      <c r="E450" s="6">
        <v>2643.6899410000001</v>
      </c>
      <c r="F450" s="6">
        <f t="shared" si="70"/>
        <v>-2.5484887259038472E-2</v>
      </c>
      <c r="G450" s="6">
        <f t="shared" si="71"/>
        <v>-2.5162888684839291E-2</v>
      </c>
      <c r="H450" s="6">
        <f t="shared" si="72"/>
        <v>0.97483711131516071</v>
      </c>
      <c r="I450" s="59">
        <f t="shared" si="63"/>
        <v>-2.5523348797500012E-2</v>
      </c>
      <c r="J450" s="46">
        <f t="shared" si="65"/>
        <v>0</v>
      </c>
      <c r="K450" s="6">
        <f t="shared" si="66"/>
        <v>0</v>
      </c>
      <c r="L450" s="6">
        <f t="shared" si="67"/>
        <v>0</v>
      </c>
      <c r="M450" s="46">
        <f t="shared" si="68"/>
        <v>2.5523348797500012E-2</v>
      </c>
      <c r="N450" s="6">
        <f t="shared" si="69"/>
        <v>2872.8701169999999</v>
      </c>
      <c r="O450" s="6">
        <f t="shared" si="64"/>
        <v>-7.9773942665852804E-2</v>
      </c>
      <c r="Q450" s="46"/>
      <c r="R450">
        <v>-1.33956686361189E-2</v>
      </c>
      <c r="S450" s="46"/>
    </row>
    <row r="451" spans="4:19">
      <c r="D451" s="38">
        <v>43182</v>
      </c>
      <c r="E451" s="6">
        <v>2588.26001</v>
      </c>
      <c r="F451" s="6">
        <f t="shared" si="70"/>
        <v>-2.1189807067529817E-2</v>
      </c>
      <c r="G451" s="6">
        <f t="shared" si="71"/>
        <v>-2.0966880472765737E-2</v>
      </c>
      <c r="H451" s="6">
        <f t="shared" si="72"/>
        <v>0.97903311952723426</v>
      </c>
      <c r="I451" s="59">
        <f t="shared" ref="I451:I514" si="73">F451-$B$8</f>
        <v>-2.1228268605991356E-2</v>
      </c>
      <c r="J451" s="46">
        <f t="shared" si="65"/>
        <v>0</v>
      </c>
      <c r="K451" s="6">
        <f t="shared" si="66"/>
        <v>0</v>
      </c>
      <c r="L451" s="6">
        <f t="shared" si="67"/>
        <v>0</v>
      </c>
      <c r="M451" s="46">
        <f t="shared" si="68"/>
        <v>2.1228268605991356E-2</v>
      </c>
      <c r="N451" s="6">
        <f t="shared" si="69"/>
        <v>2872.8701169999999</v>
      </c>
      <c r="O451" s="6">
        <f t="shared" ref="O451:O514" si="74">MIN(0,(E451-N451)/N451)</f>
        <v>-9.9068212417902354E-2</v>
      </c>
      <c r="Q451" s="46"/>
      <c r="R451">
        <v>5.0518562721552796E-3</v>
      </c>
      <c r="S451" s="46"/>
    </row>
    <row r="452" spans="4:19">
      <c r="D452" s="38">
        <v>43185</v>
      </c>
      <c r="E452" s="6">
        <v>2658.5500489999999</v>
      </c>
      <c r="F452" s="6">
        <f t="shared" si="70"/>
        <v>2.6795040680132134E-2</v>
      </c>
      <c r="G452" s="6">
        <f t="shared" si="71"/>
        <v>2.7157255734905794E-2</v>
      </c>
      <c r="H452" s="6">
        <f t="shared" si="72"/>
        <v>1.0271572557349058</v>
      </c>
      <c r="I452" s="59">
        <f t="shared" si="73"/>
        <v>2.6756579141670594E-2</v>
      </c>
      <c r="J452" s="46">
        <f t="shared" ref="J452:J515" si="75">MAX(0,F452-$B$11)</f>
        <v>2.6756579141670594E-2</v>
      </c>
      <c r="K452" s="6">
        <f t="shared" ref="K452:K515" si="76">J452^2</f>
        <v>7.1591452736448195E-4</v>
      </c>
      <c r="L452" s="6">
        <f t="shared" ref="L452:L515" si="77">J452^3</f>
        <v>1.9155423710099459E-5</v>
      </c>
      <c r="M452" s="46">
        <f t="shared" ref="M452:M515" si="78">MAX(0,$B$11-F452)</f>
        <v>0</v>
      </c>
      <c r="N452" s="6">
        <f t="shared" ref="N452:N515" si="79">IF(N451&lt;E452,E452,N451)</f>
        <v>2872.8701169999999</v>
      </c>
      <c r="O452" s="6">
        <f t="shared" si="74"/>
        <v>-7.4601377462829452E-2</v>
      </c>
      <c r="Q452" s="46"/>
      <c r="R452">
        <v>1.09567090664279E-2</v>
      </c>
      <c r="S452" s="46"/>
    </row>
    <row r="453" spans="4:19">
      <c r="D453" s="38">
        <v>43186</v>
      </c>
      <c r="E453" s="6">
        <v>2612.6201169999999</v>
      </c>
      <c r="F453" s="6">
        <f t="shared" ref="F453:F516" si="80">LN(E453/E452)</f>
        <v>-1.7427285781738779E-2</v>
      </c>
      <c r="G453" s="6">
        <f t="shared" ref="G453:G516" si="81">E453/E452-1</f>
        <v>-1.7276308947907992E-2</v>
      </c>
      <c r="H453" s="6">
        <f t="shared" ref="H453:H516" si="82">1+G453</f>
        <v>0.98272369105209201</v>
      </c>
      <c r="I453" s="59">
        <f t="shared" si="73"/>
        <v>-1.7465747320200318E-2</v>
      </c>
      <c r="J453" s="46">
        <f t="shared" si="75"/>
        <v>0</v>
      </c>
      <c r="K453" s="6">
        <f t="shared" si="76"/>
        <v>0</v>
      </c>
      <c r="L453" s="6">
        <f t="shared" si="77"/>
        <v>0</v>
      </c>
      <c r="M453" s="46">
        <f t="shared" si="78"/>
        <v>1.7465747320200318E-2</v>
      </c>
      <c r="N453" s="6">
        <f t="shared" si="79"/>
        <v>2872.8701169999999</v>
      </c>
      <c r="O453" s="6">
        <f t="shared" si="74"/>
        <v>-9.0588849965750118E-2</v>
      </c>
      <c r="Q453" s="46"/>
      <c r="R453">
        <v>2.6318262800637199E-3</v>
      </c>
      <c r="S453" s="46"/>
    </row>
    <row r="454" spans="4:19">
      <c r="D454" s="38">
        <v>43187</v>
      </c>
      <c r="E454" s="6">
        <v>2605</v>
      </c>
      <c r="F454" s="6">
        <f t="shared" si="80"/>
        <v>-2.9209188276955976E-3</v>
      </c>
      <c r="G454" s="6">
        <f t="shared" si="81"/>
        <v>-2.9166570946984605E-3</v>
      </c>
      <c r="H454" s="6">
        <f t="shared" si="82"/>
        <v>0.99708334290530154</v>
      </c>
      <c r="I454" s="59">
        <f t="shared" si="73"/>
        <v>-2.959380366157136E-3</v>
      </c>
      <c r="J454" s="46">
        <f t="shared" si="75"/>
        <v>0</v>
      </c>
      <c r="K454" s="6">
        <f t="shared" si="76"/>
        <v>0</v>
      </c>
      <c r="L454" s="6">
        <f t="shared" si="77"/>
        <v>0</v>
      </c>
      <c r="M454" s="46">
        <f t="shared" si="78"/>
        <v>2.959380366157136E-3</v>
      </c>
      <c r="N454" s="6">
        <f t="shared" si="79"/>
        <v>2872.8701169999999</v>
      </c>
      <c r="O454" s="6">
        <f t="shared" si="74"/>
        <v>-9.3241290448495398E-2</v>
      </c>
      <c r="Q454" s="46"/>
      <c r="R454">
        <v>-4.8333919666762999E-4</v>
      </c>
      <c r="S454" s="46"/>
    </row>
    <row r="455" spans="4:19">
      <c r="D455" s="38">
        <v>43188</v>
      </c>
      <c r="E455" s="6">
        <v>2640.8701169999999</v>
      </c>
      <c r="F455" s="6">
        <f t="shared" si="80"/>
        <v>1.3675777422843996E-2</v>
      </c>
      <c r="G455" s="6">
        <f t="shared" si="81"/>
        <v>1.3769718618042104E-2</v>
      </c>
      <c r="H455" s="6">
        <f t="shared" si="82"/>
        <v>1.0137697186180421</v>
      </c>
      <c r="I455" s="59">
        <f t="shared" si="73"/>
        <v>1.3637315884382457E-2</v>
      </c>
      <c r="J455" s="46">
        <f t="shared" si="75"/>
        <v>1.3637315884382457E-2</v>
      </c>
      <c r="K455" s="6">
        <f t="shared" si="76"/>
        <v>1.8597638453043006E-4</v>
      </c>
      <c r="L455" s="6">
        <f t="shared" si="77"/>
        <v>2.5362187028768538E-6</v>
      </c>
      <c r="M455" s="46">
        <f t="shared" si="78"/>
        <v>0</v>
      </c>
      <c r="N455" s="6">
        <f t="shared" si="79"/>
        <v>2872.8701169999999</v>
      </c>
      <c r="O455" s="6">
        <f t="shared" si="74"/>
        <v>-8.0755478163512112E-2</v>
      </c>
      <c r="Q455" s="46"/>
      <c r="R455">
        <v>4.4471565884716896E-3</v>
      </c>
      <c r="S455" s="46"/>
    </row>
    <row r="456" spans="4:19">
      <c r="D456" s="38">
        <v>43192</v>
      </c>
      <c r="E456" s="6">
        <v>2581.8798830000001</v>
      </c>
      <c r="F456" s="6">
        <f t="shared" si="80"/>
        <v>-2.2590682199874954E-2</v>
      </c>
      <c r="G456" s="6">
        <f t="shared" si="81"/>
        <v>-2.2337423419752311E-2</v>
      </c>
      <c r="H456" s="6">
        <f t="shared" si="82"/>
        <v>0.97766257658024769</v>
      </c>
      <c r="I456" s="59">
        <f t="shared" si="73"/>
        <v>-2.2629143738336494E-2</v>
      </c>
      <c r="J456" s="46">
        <f t="shared" si="75"/>
        <v>0</v>
      </c>
      <c r="K456" s="6">
        <f t="shared" si="76"/>
        <v>0</v>
      </c>
      <c r="L456" s="6">
        <f t="shared" si="77"/>
        <v>0</v>
      </c>
      <c r="M456" s="46">
        <f t="shared" si="78"/>
        <v>2.2629143738336494E-2</v>
      </c>
      <c r="N456" s="6">
        <f t="shared" si="79"/>
        <v>2872.8701169999999</v>
      </c>
      <c r="O456" s="6">
        <f t="shared" si="74"/>
        <v>-0.10128903227406151</v>
      </c>
      <c r="Q456" s="46"/>
      <c r="R456">
        <v>1.72066136961938E-2</v>
      </c>
      <c r="S456" s="46"/>
    </row>
    <row r="457" spans="4:19">
      <c r="D457" s="38">
        <v>43193</v>
      </c>
      <c r="E457" s="6">
        <v>2614.4499510000001</v>
      </c>
      <c r="F457" s="6">
        <f t="shared" si="80"/>
        <v>1.2535961177379224E-2</v>
      </c>
      <c r="G457" s="6">
        <f t="shared" si="81"/>
        <v>1.2614865708684864E-2</v>
      </c>
      <c r="H457" s="6">
        <f t="shared" si="82"/>
        <v>1.0126148657086849</v>
      </c>
      <c r="I457" s="59">
        <f t="shared" si="73"/>
        <v>1.2497499638917685E-2</v>
      </c>
      <c r="J457" s="46">
        <f t="shared" si="75"/>
        <v>1.2497499638917685E-2</v>
      </c>
      <c r="K457" s="6">
        <f t="shared" si="76"/>
        <v>1.5618749722474766E-4</v>
      </c>
      <c r="L457" s="6">
        <f t="shared" si="77"/>
        <v>1.9519531901697407E-6</v>
      </c>
      <c r="M457" s="46">
        <f t="shared" si="78"/>
        <v>0</v>
      </c>
      <c r="N457" s="6">
        <f t="shared" si="79"/>
        <v>2872.8701169999999</v>
      </c>
      <c r="O457" s="6">
        <f t="shared" si="74"/>
        <v>-8.9951914105276587E-2</v>
      </c>
      <c r="Q457" s="46"/>
      <c r="R457">
        <v>-1.2731137497189299E-3</v>
      </c>
      <c r="S457" s="46"/>
    </row>
    <row r="458" spans="4:19">
      <c r="D458" s="38">
        <v>43194</v>
      </c>
      <c r="E458" s="6">
        <v>2644.6899410000001</v>
      </c>
      <c r="F458" s="6">
        <f t="shared" si="80"/>
        <v>1.150010225857756E-2</v>
      </c>
      <c r="G458" s="6">
        <f t="shared" si="81"/>
        <v>1.1566482650942955E-2</v>
      </c>
      <c r="H458" s="6">
        <f t="shared" si="82"/>
        <v>1.011566482650943</v>
      </c>
      <c r="I458" s="59">
        <f t="shared" si="73"/>
        <v>1.1461640720116021E-2</v>
      </c>
      <c r="J458" s="46">
        <f t="shared" si="75"/>
        <v>1.1461640720116021E-2</v>
      </c>
      <c r="K458" s="6">
        <f t="shared" si="76"/>
        <v>1.313692079970217E-4</v>
      </c>
      <c r="L458" s="6">
        <f t="shared" si="77"/>
        <v>1.5057066637480552E-6</v>
      </c>
      <c r="M458" s="46">
        <f t="shared" si="78"/>
        <v>0</v>
      </c>
      <c r="N458" s="6">
        <f t="shared" si="79"/>
        <v>2872.8701169999999</v>
      </c>
      <c r="O458" s="6">
        <f t="shared" si="74"/>
        <v>-7.9425858708251459E-2</v>
      </c>
      <c r="Q458" s="46"/>
      <c r="R458">
        <v>-6.3754485632521703E-3</v>
      </c>
      <c r="S458" s="46"/>
    </row>
    <row r="459" spans="4:19">
      <c r="D459" s="38">
        <v>43195</v>
      </c>
      <c r="E459" s="6">
        <v>2662.8400879999999</v>
      </c>
      <c r="F459" s="6">
        <f t="shared" si="80"/>
        <v>6.8394215963354203E-3</v>
      </c>
      <c r="G459" s="6">
        <f t="shared" si="81"/>
        <v>6.8628638535741526E-3</v>
      </c>
      <c r="H459" s="6">
        <f t="shared" si="82"/>
        <v>1.0068628638535742</v>
      </c>
      <c r="I459" s="59">
        <f t="shared" si="73"/>
        <v>6.8009600578738819E-3</v>
      </c>
      <c r="J459" s="46">
        <f t="shared" si="75"/>
        <v>6.8009600578738819E-3</v>
      </c>
      <c r="K459" s="6">
        <f t="shared" si="76"/>
        <v>4.6253057708795912E-5</v>
      </c>
      <c r="L459" s="6">
        <f t="shared" si="77"/>
        <v>3.1456519803205664E-7</v>
      </c>
      <c r="M459" s="46">
        <f t="shared" si="78"/>
        <v>0</v>
      </c>
      <c r="N459" s="6">
        <f t="shared" si="79"/>
        <v>2872.8701169999999</v>
      </c>
      <c r="O459" s="6">
        <f t="shared" si="74"/>
        <v>-7.310808370944534E-2</v>
      </c>
      <c r="Q459" s="46"/>
      <c r="R459">
        <v>-5.7333142782690499E-3</v>
      </c>
      <c r="S459" s="46"/>
    </row>
    <row r="460" spans="4:19">
      <c r="D460" s="38">
        <v>43196</v>
      </c>
      <c r="E460" s="6">
        <v>2604.469971</v>
      </c>
      <c r="F460" s="6">
        <f t="shared" si="80"/>
        <v>-2.216406698415278E-2</v>
      </c>
      <c r="G460" s="6">
        <f t="shared" si="81"/>
        <v>-2.1920248708528489E-2</v>
      </c>
      <c r="H460" s="6">
        <f t="shared" si="82"/>
        <v>0.97807975129147151</v>
      </c>
      <c r="I460" s="59">
        <f t="shared" si="73"/>
        <v>-2.2202528522614319E-2</v>
      </c>
      <c r="J460" s="46">
        <f t="shared" si="75"/>
        <v>0</v>
      </c>
      <c r="K460" s="6">
        <f t="shared" si="76"/>
        <v>0</v>
      </c>
      <c r="L460" s="6">
        <f t="shared" si="77"/>
        <v>0</v>
      </c>
      <c r="M460" s="46">
        <f t="shared" si="78"/>
        <v>2.2202528522614319E-2</v>
      </c>
      <c r="N460" s="6">
        <f t="shared" si="79"/>
        <v>2872.8701169999999</v>
      </c>
      <c r="O460" s="6">
        <f t="shared" si="74"/>
        <v>-9.3425785040458884E-2</v>
      </c>
      <c r="Q460" s="46"/>
      <c r="R460">
        <v>-7.8118972186665798E-4</v>
      </c>
      <c r="S460" s="46"/>
    </row>
    <row r="461" spans="4:19">
      <c r="D461" s="38">
        <v>43199</v>
      </c>
      <c r="E461" s="6">
        <v>2613.1599120000001</v>
      </c>
      <c r="F461" s="6">
        <f t="shared" si="80"/>
        <v>3.3309948117507698E-3</v>
      </c>
      <c r="G461" s="6">
        <f t="shared" si="81"/>
        <v>3.3365487399585891E-3</v>
      </c>
      <c r="H461" s="6">
        <f t="shared" si="82"/>
        <v>1.0033365487399586</v>
      </c>
      <c r="I461" s="59">
        <f t="shared" si="73"/>
        <v>3.2925332732892314E-3</v>
      </c>
      <c r="J461" s="46">
        <f t="shared" si="75"/>
        <v>3.2925332732892314E-3</v>
      </c>
      <c r="K461" s="6">
        <f t="shared" si="76"/>
        <v>1.08407753557167E-5</v>
      </c>
      <c r="L461" s="6">
        <f t="shared" si="77"/>
        <v>3.5693613566951141E-8</v>
      </c>
      <c r="M461" s="46">
        <f t="shared" si="78"/>
        <v>0</v>
      </c>
      <c r="N461" s="6">
        <f t="shared" si="79"/>
        <v>2872.8701169999999</v>
      </c>
      <c r="O461" s="6">
        <f t="shared" si="74"/>
        <v>-9.0400955985856651E-2</v>
      </c>
      <c r="Q461" s="46"/>
      <c r="R461">
        <v>1.6997220236374499E-3</v>
      </c>
      <c r="S461" s="46"/>
    </row>
    <row r="462" spans="4:19">
      <c r="D462" s="38">
        <v>43200</v>
      </c>
      <c r="E462" s="6">
        <v>2656.8701169999999</v>
      </c>
      <c r="F462" s="6">
        <f t="shared" si="80"/>
        <v>1.658859896759754E-2</v>
      </c>
      <c r="G462" s="6">
        <f t="shared" si="81"/>
        <v>1.6726953754064633E-2</v>
      </c>
      <c r="H462" s="6">
        <f t="shared" si="82"/>
        <v>1.0167269537540646</v>
      </c>
      <c r="I462" s="59">
        <f t="shared" si="73"/>
        <v>1.6550137429136001E-2</v>
      </c>
      <c r="J462" s="46">
        <f t="shared" si="75"/>
        <v>1.6550137429136001E-2</v>
      </c>
      <c r="K462" s="6">
        <f t="shared" si="76"/>
        <v>2.7390704892328837E-4</v>
      </c>
      <c r="L462" s="6">
        <f t="shared" si="77"/>
        <v>4.5331993024895006E-6</v>
      </c>
      <c r="M462" s="46">
        <f t="shared" si="78"/>
        <v>0</v>
      </c>
      <c r="N462" s="6">
        <f t="shared" si="79"/>
        <v>2872.8701169999999</v>
      </c>
      <c r="O462" s="6">
        <f t="shared" si="74"/>
        <v>-7.5186134841890587E-2</v>
      </c>
      <c r="Q462" s="46"/>
      <c r="R462">
        <v>-1.4286788401242E-2</v>
      </c>
      <c r="S462" s="46"/>
    </row>
    <row r="463" spans="4:19">
      <c r="D463" s="38">
        <v>43201</v>
      </c>
      <c r="E463" s="6">
        <v>2642.1899410000001</v>
      </c>
      <c r="F463" s="6">
        <f t="shared" si="80"/>
        <v>-5.5406858556443965E-3</v>
      </c>
      <c r="G463" s="6">
        <f t="shared" si="81"/>
        <v>-5.5253645656476724E-3</v>
      </c>
      <c r="H463" s="6">
        <f t="shared" si="82"/>
        <v>0.99447463543435233</v>
      </c>
      <c r="I463" s="59">
        <f t="shared" si="73"/>
        <v>-5.579147394105935E-3</v>
      </c>
      <c r="J463" s="46">
        <f t="shared" si="75"/>
        <v>0</v>
      </c>
      <c r="K463" s="6">
        <f t="shared" si="76"/>
        <v>0</v>
      </c>
      <c r="L463" s="6">
        <f t="shared" si="77"/>
        <v>0</v>
      </c>
      <c r="M463" s="46">
        <f t="shared" si="78"/>
        <v>5.579147394105935E-3</v>
      </c>
      <c r="N463" s="6">
        <f t="shared" si="79"/>
        <v>2872.8701169999999</v>
      </c>
      <c r="O463" s="6">
        <f t="shared" si="74"/>
        <v>-8.0296068602254828E-2</v>
      </c>
      <c r="Q463" s="46"/>
      <c r="R463">
        <v>1.4787030357858201E-3</v>
      </c>
      <c r="S463" s="46"/>
    </row>
    <row r="464" spans="4:19">
      <c r="D464" s="38">
        <v>43202</v>
      </c>
      <c r="E464" s="6">
        <v>2663.98999</v>
      </c>
      <c r="F464" s="6">
        <f t="shared" si="80"/>
        <v>8.2168987634330705E-3</v>
      </c>
      <c r="G464" s="6">
        <f t="shared" si="81"/>
        <v>8.2507501303064057E-3</v>
      </c>
      <c r="H464" s="6">
        <f t="shared" si="82"/>
        <v>1.0082507501303064</v>
      </c>
      <c r="I464" s="59">
        <f t="shared" si="73"/>
        <v>8.1784372249715312E-3</v>
      </c>
      <c r="J464" s="46">
        <f t="shared" si="75"/>
        <v>8.1784372249715312E-3</v>
      </c>
      <c r="K464" s="6">
        <f t="shared" si="76"/>
        <v>6.6886835442800046E-5</v>
      </c>
      <c r="L464" s="6">
        <f t="shared" si="77"/>
        <v>5.4702978484594107E-7</v>
      </c>
      <c r="M464" s="46">
        <f t="shared" si="78"/>
        <v>0</v>
      </c>
      <c r="N464" s="6">
        <f t="shared" si="79"/>
        <v>2872.8701169999999</v>
      </c>
      <c r="O464" s="6">
        <f t="shared" si="74"/>
        <v>-7.27078212704316E-2</v>
      </c>
      <c r="Q464" s="46"/>
      <c r="R464">
        <v>-1.8431916341944399E-3</v>
      </c>
      <c r="S464" s="46"/>
    </row>
    <row r="465" spans="4:19">
      <c r="D465" s="38">
        <v>43203</v>
      </c>
      <c r="E465" s="6">
        <v>2656.3000489999999</v>
      </c>
      <c r="F465" s="6">
        <f t="shared" si="80"/>
        <v>-2.8907996740231202E-3</v>
      </c>
      <c r="G465" s="6">
        <f t="shared" si="81"/>
        <v>-2.8866253360059213E-3</v>
      </c>
      <c r="H465" s="6">
        <f t="shared" si="82"/>
        <v>0.99711337466399408</v>
      </c>
      <c r="I465" s="59">
        <f t="shared" si="73"/>
        <v>-2.9292612124846586E-3</v>
      </c>
      <c r="J465" s="46">
        <f t="shared" si="75"/>
        <v>0</v>
      </c>
      <c r="K465" s="6">
        <f t="shared" si="76"/>
        <v>0</v>
      </c>
      <c r="L465" s="6">
        <f t="shared" si="77"/>
        <v>0</v>
      </c>
      <c r="M465" s="46">
        <f t="shared" si="78"/>
        <v>2.9292612124846586E-3</v>
      </c>
      <c r="N465" s="6">
        <f t="shared" si="79"/>
        <v>2872.8701169999999</v>
      </c>
      <c r="O465" s="6">
        <f t="shared" si="74"/>
        <v>-7.5384566367432473E-2</v>
      </c>
      <c r="Q465" s="46"/>
      <c r="R465">
        <v>-2.5449889662956301E-2</v>
      </c>
      <c r="S465" s="46"/>
    </row>
    <row r="466" spans="4:19">
      <c r="D466" s="38">
        <v>43206</v>
      </c>
      <c r="E466" s="6">
        <v>2677.8400879999999</v>
      </c>
      <c r="F466" s="6">
        <f t="shared" si="80"/>
        <v>8.076336777702902E-3</v>
      </c>
      <c r="G466" s="6">
        <f t="shared" si="81"/>
        <v>8.1090383626312157E-3</v>
      </c>
      <c r="H466" s="6">
        <f t="shared" si="82"/>
        <v>1.0081090383626312</v>
      </c>
      <c r="I466" s="59">
        <f t="shared" si="73"/>
        <v>8.0378752392413627E-3</v>
      </c>
      <c r="J466" s="46">
        <f t="shared" si="75"/>
        <v>8.0378752392413627E-3</v>
      </c>
      <c r="K466" s="6">
        <f t="shared" si="76"/>
        <v>6.4607438361609395E-5</v>
      </c>
      <c r="L466" s="6">
        <f t="shared" si="77"/>
        <v>5.1930652907759268E-7</v>
      </c>
      <c r="M466" s="46">
        <f t="shared" si="78"/>
        <v>0</v>
      </c>
      <c r="N466" s="6">
        <f t="shared" si="79"/>
        <v>2872.8701169999999</v>
      </c>
      <c r="O466" s="6">
        <f t="shared" si="74"/>
        <v>-6.7886824345425159E-2</v>
      </c>
      <c r="Q466" s="46"/>
      <c r="R466">
        <v>-2.11600218973092E-2</v>
      </c>
      <c r="S466" s="46"/>
    </row>
    <row r="467" spans="4:19">
      <c r="D467" s="38">
        <v>43207</v>
      </c>
      <c r="E467" s="6">
        <v>2706.389893</v>
      </c>
      <c r="F467" s="6">
        <f t="shared" si="80"/>
        <v>1.0605071728903286E-2</v>
      </c>
      <c r="G467" s="6">
        <f t="shared" si="81"/>
        <v>1.0661504817983003E-2</v>
      </c>
      <c r="H467" s="6">
        <f t="shared" si="82"/>
        <v>1.010661504817983</v>
      </c>
      <c r="I467" s="59">
        <f t="shared" si="73"/>
        <v>1.0566610190441746E-2</v>
      </c>
      <c r="J467" s="46">
        <f t="shared" si="75"/>
        <v>1.0566610190441746E-2</v>
      </c>
      <c r="K467" s="6">
        <f t="shared" si="76"/>
        <v>1.1165325091674736E-4</v>
      </c>
      <c r="L467" s="6">
        <f t="shared" si="77"/>
        <v>1.1797963789328519E-6</v>
      </c>
      <c r="M467" s="46">
        <f t="shared" si="78"/>
        <v>0</v>
      </c>
      <c r="N467" s="6">
        <f t="shared" si="79"/>
        <v>2872.8701169999999</v>
      </c>
      <c r="O467" s="6">
        <f t="shared" si="74"/>
        <v>-5.7949095232278446E-2</v>
      </c>
      <c r="Q467" s="46"/>
      <c r="R467">
        <v>2.6757481431229899E-2</v>
      </c>
      <c r="S467" s="46"/>
    </row>
    <row r="468" spans="4:19">
      <c r="D468" s="38">
        <v>43208</v>
      </c>
      <c r="E468" s="6">
        <v>2708.639893</v>
      </c>
      <c r="F468" s="6">
        <f t="shared" si="80"/>
        <v>8.3102040742370005E-4</v>
      </c>
      <c r="G468" s="6">
        <f t="shared" si="81"/>
        <v>8.3136580055209741E-4</v>
      </c>
      <c r="H468" s="6">
        <f t="shared" si="82"/>
        <v>1.0008313658005521</v>
      </c>
      <c r="I468" s="59">
        <f t="shared" si="73"/>
        <v>7.9255886896216162E-4</v>
      </c>
      <c r="J468" s="46">
        <f t="shared" si="75"/>
        <v>7.9255886896216162E-4</v>
      </c>
      <c r="K468" s="6">
        <f t="shared" si="76"/>
        <v>6.2814956077058088E-7</v>
      </c>
      <c r="L468" s="6">
        <f t="shared" si="77"/>
        <v>4.9784550542341021E-10</v>
      </c>
      <c r="M468" s="46">
        <f t="shared" si="78"/>
        <v>0</v>
      </c>
      <c r="N468" s="6">
        <f t="shared" si="79"/>
        <v>2872.8701169999999</v>
      </c>
      <c r="O468" s="6">
        <f t="shared" si="74"/>
        <v>-5.7165906327675417E-2</v>
      </c>
      <c r="Q468" s="46"/>
      <c r="R468">
        <v>-1.7402971948766301E-2</v>
      </c>
      <c r="S468" s="46"/>
    </row>
    <row r="469" spans="4:19">
      <c r="D469" s="38">
        <v>43209</v>
      </c>
      <c r="E469" s="6">
        <v>2693.1298830000001</v>
      </c>
      <c r="F469" s="6">
        <f t="shared" si="80"/>
        <v>-5.7425818819625924E-3</v>
      </c>
      <c r="G469" s="6">
        <f t="shared" si="81"/>
        <v>-5.7261247757898204E-3</v>
      </c>
      <c r="H469" s="6">
        <f t="shared" si="82"/>
        <v>0.99427387522421018</v>
      </c>
      <c r="I469" s="59">
        <f t="shared" si="73"/>
        <v>-5.7810434204241309E-3</v>
      </c>
      <c r="J469" s="46">
        <f t="shared" si="75"/>
        <v>0</v>
      </c>
      <c r="K469" s="6">
        <f t="shared" si="76"/>
        <v>0</v>
      </c>
      <c r="L469" s="6">
        <f t="shared" si="77"/>
        <v>0</v>
      </c>
      <c r="M469" s="46">
        <f t="shared" si="78"/>
        <v>5.7810434204241309E-3</v>
      </c>
      <c r="N469" s="6">
        <f t="shared" si="79"/>
        <v>2872.8701169999999</v>
      </c>
      <c r="O469" s="6">
        <f t="shared" si="74"/>
        <v>-6.2564691990911844E-2</v>
      </c>
      <c r="Q469" s="46"/>
      <c r="R469">
        <v>-2.9168021183490602E-3</v>
      </c>
      <c r="S469" s="46"/>
    </row>
    <row r="470" spans="4:19">
      <c r="D470" s="38">
        <v>43210</v>
      </c>
      <c r="E470" s="6">
        <v>2670.139893</v>
      </c>
      <c r="F470" s="6">
        <f t="shared" si="80"/>
        <v>-8.5731770999769308E-3</v>
      </c>
      <c r="G470" s="6">
        <f t="shared" si="81"/>
        <v>-8.5365322129916654E-3</v>
      </c>
      <c r="H470" s="6">
        <f t="shared" si="82"/>
        <v>0.99146346778700833</v>
      </c>
      <c r="I470" s="59">
        <f t="shared" si="73"/>
        <v>-8.6116386384384701E-3</v>
      </c>
      <c r="J470" s="46">
        <f t="shared" si="75"/>
        <v>0</v>
      </c>
      <c r="K470" s="6">
        <f t="shared" si="76"/>
        <v>0</v>
      </c>
      <c r="L470" s="6">
        <f t="shared" si="77"/>
        <v>0</v>
      </c>
      <c r="M470" s="46">
        <f t="shared" si="78"/>
        <v>8.6116386384384701E-3</v>
      </c>
      <c r="N470" s="6">
        <f t="shared" si="79"/>
        <v>2872.8701169999999</v>
      </c>
      <c r="O470" s="6">
        <f t="shared" si="74"/>
        <v>-7.0567138695327214E-2</v>
      </c>
      <c r="Q470" s="46"/>
      <c r="R470">
        <v>1.3656606021791201E-2</v>
      </c>
      <c r="S470" s="46"/>
    </row>
    <row r="471" spans="4:19">
      <c r="D471" s="38">
        <v>43213</v>
      </c>
      <c r="E471" s="6">
        <v>2670.290039</v>
      </c>
      <c r="F471" s="6">
        <f t="shared" si="80"/>
        <v>5.6229929781411334E-5</v>
      </c>
      <c r="G471" s="6">
        <f t="shared" si="81"/>
        <v>5.6231510713544708E-5</v>
      </c>
      <c r="H471" s="6">
        <f t="shared" si="82"/>
        <v>1.0000562315107135</v>
      </c>
      <c r="I471" s="59">
        <f t="shared" si="73"/>
        <v>1.7768391319872871E-5</v>
      </c>
      <c r="J471" s="46">
        <f t="shared" si="75"/>
        <v>1.7768391319872871E-5</v>
      </c>
      <c r="K471" s="6">
        <f t="shared" si="76"/>
        <v>3.1571573009613361E-10</v>
      </c>
      <c r="L471" s="6">
        <f t="shared" si="77"/>
        <v>5.6097606381874664E-15</v>
      </c>
      <c r="M471" s="46">
        <f t="shared" si="78"/>
        <v>0</v>
      </c>
      <c r="N471" s="6">
        <f t="shared" si="79"/>
        <v>2872.8701169999999</v>
      </c>
      <c r="O471" s="6">
        <f t="shared" si="74"/>
        <v>-7.0514875281429218E-2</v>
      </c>
      <c r="Q471" s="46"/>
      <c r="R471">
        <v>0</v>
      </c>
      <c r="S471" s="46"/>
    </row>
    <row r="472" spans="4:19">
      <c r="D472" s="38">
        <v>43214</v>
      </c>
      <c r="E472" s="6">
        <v>2634.5600589999999</v>
      </c>
      <c r="F472" s="6">
        <f t="shared" si="80"/>
        <v>-1.34708878288692E-2</v>
      </c>
      <c r="G472" s="6">
        <f t="shared" si="81"/>
        <v>-1.3380561466416863E-2</v>
      </c>
      <c r="H472" s="6">
        <f t="shared" si="82"/>
        <v>0.98661943853358314</v>
      </c>
      <c r="I472" s="59">
        <f t="shared" si="73"/>
        <v>-1.3509349367330739E-2</v>
      </c>
      <c r="J472" s="46">
        <f t="shared" si="75"/>
        <v>0</v>
      </c>
      <c r="K472" s="6">
        <f t="shared" si="76"/>
        <v>0</v>
      </c>
      <c r="L472" s="6">
        <f t="shared" si="77"/>
        <v>0</v>
      </c>
      <c r="M472" s="46">
        <f t="shared" si="78"/>
        <v>1.3509349367330739E-2</v>
      </c>
      <c r="N472" s="6">
        <f t="shared" si="79"/>
        <v>2872.8701169999999</v>
      </c>
      <c r="O472" s="6">
        <f t="shared" si="74"/>
        <v>-8.2951908124846152E-2</v>
      </c>
      <c r="Q472" s="46"/>
      <c r="R472">
        <v>-2.25588717268249E-2</v>
      </c>
      <c r="S472" s="46"/>
    </row>
    <row r="473" spans="4:19">
      <c r="D473" s="38">
        <v>43215</v>
      </c>
      <c r="E473" s="6">
        <v>2639.3999020000001</v>
      </c>
      <c r="F473" s="6">
        <f t="shared" si="80"/>
        <v>1.835373948385443E-3</v>
      </c>
      <c r="G473" s="6">
        <f t="shared" si="81"/>
        <v>1.8370592780629913E-3</v>
      </c>
      <c r="H473" s="6">
        <f t="shared" si="82"/>
        <v>1.001837059278063</v>
      </c>
      <c r="I473" s="59">
        <f t="shared" si="73"/>
        <v>1.7969124099239046E-3</v>
      </c>
      <c r="J473" s="46">
        <f t="shared" si="75"/>
        <v>1.7969124099239046E-3</v>
      </c>
      <c r="K473" s="6">
        <f t="shared" si="76"/>
        <v>3.2288942089385348E-6</v>
      </c>
      <c r="L473" s="6">
        <f t="shared" si="77"/>
        <v>5.8020400743730819E-9</v>
      </c>
      <c r="M473" s="46">
        <f t="shared" si="78"/>
        <v>0</v>
      </c>
      <c r="N473" s="6">
        <f t="shared" si="79"/>
        <v>2872.8701169999999</v>
      </c>
      <c r="O473" s="6">
        <f t="shared" si="74"/>
        <v>-8.1267236419236916E-2</v>
      </c>
      <c r="Q473" s="46"/>
      <c r="R473">
        <v>1.25182204129747E-2</v>
      </c>
      <c r="S473" s="46"/>
    </row>
    <row r="474" spans="4:19">
      <c r="D474" s="38">
        <v>43216</v>
      </c>
      <c r="E474" s="6">
        <v>2666.9399410000001</v>
      </c>
      <c r="F474" s="6">
        <f t="shared" si="80"/>
        <v>1.0380144165286856E-2</v>
      </c>
      <c r="G474" s="6">
        <f t="shared" si="81"/>
        <v>1.0434204752046705E-2</v>
      </c>
      <c r="H474" s="6">
        <f t="shared" si="82"/>
        <v>1.0104342047520467</v>
      </c>
      <c r="I474" s="59">
        <f t="shared" si="73"/>
        <v>1.0341682626825317E-2</v>
      </c>
      <c r="J474" s="46">
        <f t="shared" si="75"/>
        <v>1.0341682626825317E-2</v>
      </c>
      <c r="K474" s="6">
        <f t="shared" si="76"/>
        <v>1.0695039955398058E-4</v>
      </c>
      <c r="L474" s="6">
        <f t="shared" si="77"/>
        <v>1.1060470889994271E-6</v>
      </c>
      <c r="M474" s="46">
        <f t="shared" si="78"/>
        <v>0</v>
      </c>
      <c r="N474" s="6">
        <f t="shared" si="79"/>
        <v>2872.8701169999999</v>
      </c>
      <c r="O474" s="6">
        <f t="shared" si="74"/>
        <v>-7.1680990651621534E-2</v>
      </c>
      <c r="Q474" s="46"/>
      <c r="R474">
        <v>1.1484021596673799E-2</v>
      </c>
      <c r="S474" s="46"/>
    </row>
    <row r="475" spans="4:19">
      <c r="D475" s="38">
        <v>43217</v>
      </c>
      <c r="E475" s="6">
        <v>2669.9099120000001</v>
      </c>
      <c r="F475" s="6">
        <f t="shared" si="80"/>
        <v>1.1130053827261748E-3</v>
      </c>
      <c r="G475" s="6">
        <f t="shared" si="81"/>
        <v>1.1136250030761019E-3</v>
      </c>
      <c r="H475" s="6">
        <f t="shared" si="82"/>
        <v>1.0011136250030761</v>
      </c>
      <c r="I475" s="59">
        <f t="shared" si="73"/>
        <v>1.0745438442646364E-3</v>
      </c>
      <c r="J475" s="46">
        <f t="shared" si="75"/>
        <v>1.0745438442646364E-3</v>
      </c>
      <c r="K475" s="6">
        <f t="shared" si="76"/>
        <v>1.154644473247023E-6</v>
      </c>
      <c r="L475" s="6">
        <f t="shared" si="77"/>
        <v>1.240716111041772E-9</v>
      </c>
      <c r="M475" s="46">
        <f t="shared" si="78"/>
        <v>0</v>
      </c>
      <c r="N475" s="6">
        <f t="shared" si="79"/>
        <v>2872.8701169999999</v>
      </c>
      <c r="O475" s="6">
        <f t="shared" si="74"/>
        <v>-7.0647191391980307E-2</v>
      </c>
      <c r="Q475" s="46"/>
      <c r="R475">
        <v>6.8299451999110196E-3</v>
      </c>
      <c r="S475" s="46"/>
    </row>
    <row r="476" spans="4:19">
      <c r="D476" s="38">
        <v>43220</v>
      </c>
      <c r="E476" s="6">
        <v>2648.0500489999999</v>
      </c>
      <c r="F476" s="6">
        <f t="shared" si="80"/>
        <v>-8.221192443049306E-3</v>
      </c>
      <c r="G476" s="6">
        <f t="shared" si="81"/>
        <v>-8.1874908594294915E-3</v>
      </c>
      <c r="H476" s="6">
        <f t="shared" si="82"/>
        <v>0.99181250914057051</v>
      </c>
      <c r="I476" s="59">
        <f t="shared" si="73"/>
        <v>-8.2596539815108453E-3</v>
      </c>
      <c r="J476" s="46">
        <f t="shared" si="75"/>
        <v>0</v>
      </c>
      <c r="K476" s="6">
        <f t="shared" si="76"/>
        <v>0</v>
      </c>
      <c r="L476" s="6">
        <f t="shared" si="77"/>
        <v>0</v>
      </c>
      <c r="M476" s="46">
        <f t="shared" si="78"/>
        <v>8.2596539815108453E-3</v>
      </c>
      <c r="N476" s="6">
        <f t="shared" si="79"/>
        <v>2872.8701169999999</v>
      </c>
      <c r="O476" s="6">
        <f t="shared" si="74"/>
        <v>-7.8256259017643576E-2</v>
      </c>
      <c r="Q476" s="46"/>
      <c r="R476">
        <v>-2.2133120993922201E-2</v>
      </c>
      <c r="S476" s="46"/>
    </row>
    <row r="477" spans="4:19">
      <c r="D477" s="38">
        <v>43221</v>
      </c>
      <c r="E477" s="6">
        <v>2654.8000489999999</v>
      </c>
      <c r="F477" s="6">
        <f t="shared" si="80"/>
        <v>2.54580217086239E-3</v>
      </c>
      <c r="G477" s="6">
        <f t="shared" si="81"/>
        <v>2.5490454768968274E-3</v>
      </c>
      <c r="H477" s="6">
        <f t="shared" si="82"/>
        <v>1.0025490454768968</v>
      </c>
      <c r="I477" s="59">
        <f t="shared" si="73"/>
        <v>2.5073406324008516E-3</v>
      </c>
      <c r="J477" s="46">
        <f t="shared" si="75"/>
        <v>2.5073406324008516E-3</v>
      </c>
      <c r="K477" s="6">
        <f t="shared" si="76"/>
        <v>6.286757046888302E-6</v>
      </c>
      <c r="L477" s="6">
        <f t="shared" si="77"/>
        <v>1.5763041389695424E-8</v>
      </c>
      <c r="M477" s="46">
        <f t="shared" si="78"/>
        <v>0</v>
      </c>
      <c r="N477" s="6">
        <f t="shared" si="79"/>
        <v>2872.8701169999999</v>
      </c>
      <c r="O477" s="6">
        <f t="shared" si="74"/>
        <v>-7.5906692303834497E-2</v>
      </c>
      <c r="Q477" s="46"/>
      <c r="R477">
        <v>3.3263001528094599E-3</v>
      </c>
      <c r="S477" s="46"/>
    </row>
    <row r="478" spans="4:19">
      <c r="D478" s="38">
        <v>43222</v>
      </c>
      <c r="E478" s="6">
        <v>2635.669922</v>
      </c>
      <c r="F478" s="6">
        <f t="shared" si="80"/>
        <v>-7.2319512187172617E-3</v>
      </c>
      <c r="G478" s="6">
        <f t="shared" si="81"/>
        <v>-7.205863585547867E-3</v>
      </c>
      <c r="H478" s="6">
        <f t="shared" si="82"/>
        <v>0.99279413641445213</v>
      </c>
      <c r="I478" s="59">
        <f t="shared" si="73"/>
        <v>-7.2704127571788001E-3</v>
      </c>
      <c r="J478" s="46">
        <f t="shared" si="75"/>
        <v>0</v>
      </c>
      <c r="K478" s="6">
        <f t="shared" si="76"/>
        <v>0</v>
      </c>
      <c r="L478" s="6">
        <f t="shared" si="77"/>
        <v>0</v>
      </c>
      <c r="M478" s="46">
        <f t="shared" si="78"/>
        <v>7.2704127571788001E-3</v>
      </c>
      <c r="N478" s="6">
        <f t="shared" si="79"/>
        <v>2872.8701169999999</v>
      </c>
      <c r="O478" s="6">
        <f t="shared" si="74"/>
        <v>-8.2565582619410813E-2</v>
      </c>
      <c r="Q478" s="46"/>
      <c r="R478">
        <v>1.6565450345828601E-2</v>
      </c>
      <c r="S478" s="46"/>
    </row>
    <row r="479" spans="4:19">
      <c r="D479" s="38">
        <v>43223</v>
      </c>
      <c r="E479" s="6">
        <v>2629.7299800000001</v>
      </c>
      <c r="F479" s="6">
        <f t="shared" si="80"/>
        <v>-2.256217810740562E-3</v>
      </c>
      <c r="G479" s="6">
        <f t="shared" si="81"/>
        <v>-2.2536744644764406E-3</v>
      </c>
      <c r="H479" s="6">
        <f t="shared" si="82"/>
        <v>0.99774632553552356</v>
      </c>
      <c r="I479" s="59">
        <f t="shared" si="73"/>
        <v>-2.2946793492021004E-3</v>
      </c>
      <c r="J479" s="46">
        <f t="shared" si="75"/>
        <v>0</v>
      </c>
      <c r="K479" s="6">
        <f t="shared" si="76"/>
        <v>0</v>
      </c>
      <c r="L479" s="6">
        <f t="shared" si="77"/>
        <v>0</v>
      </c>
      <c r="M479" s="46">
        <f t="shared" si="78"/>
        <v>2.2946793492021004E-3</v>
      </c>
      <c r="N479" s="6">
        <f t="shared" si="79"/>
        <v>2872.8701169999999</v>
      </c>
      <c r="O479" s="6">
        <f t="shared" si="74"/>
        <v>-8.4633181138693253E-2</v>
      </c>
      <c r="Q479" s="46"/>
      <c r="R479">
        <v>-5.5329966961892999E-3</v>
      </c>
      <c r="S479" s="46"/>
    </row>
    <row r="480" spans="4:19">
      <c r="D480" s="38">
        <v>43224</v>
      </c>
      <c r="E480" s="6">
        <v>2663.419922</v>
      </c>
      <c r="F480" s="6">
        <f t="shared" si="80"/>
        <v>1.2729810253517449E-2</v>
      </c>
      <c r="G480" s="6">
        <f t="shared" si="81"/>
        <v>1.2811179191865252E-2</v>
      </c>
      <c r="H480" s="6">
        <f t="shared" si="82"/>
        <v>1.0128111791918653</v>
      </c>
      <c r="I480" s="59">
        <f t="shared" si="73"/>
        <v>1.269134871505591E-2</v>
      </c>
      <c r="J480" s="46">
        <f t="shared" si="75"/>
        <v>1.269134871505591E-2</v>
      </c>
      <c r="K480" s="6">
        <f t="shared" si="76"/>
        <v>1.610703322071513E-4</v>
      </c>
      <c r="L480" s="6">
        <f t="shared" si="77"/>
        <v>2.0441997536908584E-6</v>
      </c>
      <c r="M480" s="46">
        <f t="shared" si="78"/>
        <v>0</v>
      </c>
      <c r="N480" s="6">
        <f t="shared" si="79"/>
        <v>2872.8701169999999</v>
      </c>
      <c r="O480" s="6">
        <f t="shared" si="74"/>
        <v>-7.2906252795973472E-2</v>
      </c>
      <c r="Q480" s="46"/>
      <c r="R480">
        <v>8.2055108642589206E-3</v>
      </c>
      <c r="S480" s="46"/>
    </row>
    <row r="481" spans="4:19">
      <c r="D481" s="38">
        <v>43227</v>
      </c>
      <c r="E481" s="6">
        <v>2672.6298830000001</v>
      </c>
      <c r="F481" s="6">
        <f t="shared" si="80"/>
        <v>3.4519805782134557E-3</v>
      </c>
      <c r="G481" s="6">
        <f t="shared" si="81"/>
        <v>3.4579455248213709E-3</v>
      </c>
      <c r="H481" s="6">
        <f t="shared" si="82"/>
        <v>1.0034579455248214</v>
      </c>
      <c r="I481" s="59">
        <f t="shared" si="73"/>
        <v>3.4135190397519173E-3</v>
      </c>
      <c r="J481" s="46">
        <f t="shared" si="75"/>
        <v>3.4135190397519173E-3</v>
      </c>
      <c r="K481" s="6">
        <f t="shared" si="76"/>
        <v>1.1652112234748852E-5</v>
      </c>
      <c r="L481" s="6">
        <f t="shared" si="77"/>
        <v>3.9774706966641467E-8</v>
      </c>
      <c r="M481" s="46">
        <f t="shared" si="78"/>
        <v>0</v>
      </c>
      <c r="N481" s="6">
        <f t="shared" si="79"/>
        <v>2872.8701169999999</v>
      </c>
      <c r="O481" s="6">
        <f t="shared" si="74"/>
        <v>-6.9700413121739427E-2</v>
      </c>
      <c r="Q481" s="46"/>
      <c r="R481">
        <v>-2.8868039299764902E-3</v>
      </c>
      <c r="S481" s="46"/>
    </row>
    <row r="482" spans="4:19">
      <c r="D482" s="38">
        <v>43228</v>
      </c>
      <c r="E482" s="6">
        <v>2671.919922</v>
      </c>
      <c r="F482" s="6">
        <f t="shared" si="80"/>
        <v>-2.6567663510656126E-4</v>
      </c>
      <c r="G482" s="6">
        <f t="shared" si="81"/>
        <v>-2.6564134619455615E-4</v>
      </c>
      <c r="H482" s="6">
        <f t="shared" si="82"/>
        <v>0.99973435865380544</v>
      </c>
      <c r="I482" s="59">
        <f t="shared" si="73"/>
        <v>-3.0413817356809975E-4</v>
      </c>
      <c r="J482" s="46">
        <f t="shared" si="75"/>
        <v>0</v>
      </c>
      <c r="K482" s="6">
        <f t="shared" si="76"/>
        <v>0</v>
      </c>
      <c r="L482" s="6">
        <f t="shared" si="77"/>
        <v>0</v>
      </c>
      <c r="M482" s="46">
        <f t="shared" si="78"/>
        <v>3.0413817356809975E-4</v>
      </c>
      <c r="N482" s="6">
        <f t="shared" si="79"/>
        <v>2872.8701169999999</v>
      </c>
      <c r="O482" s="6">
        <f t="shared" si="74"/>
        <v>-6.9947539156362037E-2</v>
      </c>
      <c r="Q482" s="46"/>
      <c r="R482">
        <v>8.0652022797792298E-3</v>
      </c>
      <c r="S482" s="46"/>
    </row>
    <row r="483" spans="4:19">
      <c r="D483" s="38">
        <v>43229</v>
      </c>
      <c r="E483" s="6">
        <v>2697.790039</v>
      </c>
      <c r="F483" s="6">
        <f t="shared" si="80"/>
        <v>9.6356478649187744E-3</v>
      </c>
      <c r="G483" s="6">
        <f t="shared" si="81"/>
        <v>9.6822201844415368E-3</v>
      </c>
      <c r="H483" s="6">
        <f t="shared" si="82"/>
        <v>1.0096822201844415</v>
      </c>
      <c r="I483" s="59">
        <f t="shared" si="73"/>
        <v>9.5971863264572351E-3</v>
      </c>
      <c r="J483" s="46">
        <f t="shared" si="75"/>
        <v>9.5971863264572351E-3</v>
      </c>
      <c r="K483" s="6">
        <f t="shared" si="76"/>
        <v>9.2105985384737714E-5</v>
      </c>
      <c r="L483" s="6">
        <f t="shared" si="77"/>
        <v>8.8395830351927468E-7</v>
      </c>
      <c r="M483" s="46">
        <f t="shared" si="78"/>
        <v>0</v>
      </c>
      <c r="N483" s="6">
        <f t="shared" si="79"/>
        <v>2872.8701169999999</v>
      </c>
      <c r="O483" s="6">
        <f t="shared" si="74"/>
        <v>-6.0942566447392217E-2</v>
      </c>
      <c r="Q483" s="46"/>
      <c r="R483">
        <v>1.05905866911923E-2</v>
      </c>
      <c r="S483" s="46"/>
    </row>
    <row r="484" spans="4:19">
      <c r="D484" s="38">
        <v>43230</v>
      </c>
      <c r="E484" s="6">
        <v>2723.070068</v>
      </c>
      <c r="F484" s="6">
        <f t="shared" si="80"/>
        <v>9.3270114950413738E-3</v>
      </c>
      <c r="G484" s="6">
        <f t="shared" si="81"/>
        <v>9.3706436136782312E-3</v>
      </c>
      <c r="H484" s="6">
        <f t="shared" si="82"/>
        <v>1.0093706436136782</v>
      </c>
      <c r="I484" s="59">
        <f t="shared" si="73"/>
        <v>9.2885499565798346E-3</v>
      </c>
      <c r="J484" s="46">
        <f t="shared" si="75"/>
        <v>9.2885499565798346E-3</v>
      </c>
      <c r="K484" s="6">
        <f t="shared" si="76"/>
        <v>8.6277160295879246E-5</v>
      </c>
      <c r="L484" s="6">
        <f t="shared" si="77"/>
        <v>8.013897135201206E-7</v>
      </c>
      <c r="M484" s="46">
        <f t="shared" si="78"/>
        <v>0</v>
      </c>
      <c r="N484" s="6">
        <f t="shared" si="79"/>
        <v>2872.8701169999999</v>
      </c>
      <c r="O484" s="6">
        <f t="shared" si="74"/>
        <v>-5.2142993904795432E-2</v>
      </c>
      <c r="Q484" s="46"/>
      <c r="R484">
        <v>8.2989181855949701E-4</v>
      </c>
      <c r="S484" s="46"/>
    </row>
    <row r="485" spans="4:19">
      <c r="D485" s="38">
        <v>43231</v>
      </c>
      <c r="E485" s="6">
        <v>2727.719971</v>
      </c>
      <c r="F485" s="6">
        <f t="shared" si="80"/>
        <v>1.7061395117717584E-3</v>
      </c>
      <c r="G485" s="6">
        <f t="shared" si="81"/>
        <v>1.707595795878758E-3</v>
      </c>
      <c r="H485" s="6">
        <f t="shared" si="82"/>
        <v>1.0017075957958788</v>
      </c>
      <c r="I485" s="59">
        <f t="shared" si="73"/>
        <v>1.66767797331022E-3</v>
      </c>
      <c r="J485" s="46">
        <f t="shared" si="75"/>
        <v>1.66767797331022E-3</v>
      </c>
      <c r="K485" s="6">
        <f t="shared" si="76"/>
        <v>2.7811498226640828E-6</v>
      </c>
      <c r="L485" s="6">
        <f t="shared" si="77"/>
        <v>4.6380622997325153E-9</v>
      </c>
      <c r="M485" s="46">
        <f t="shared" si="78"/>
        <v>0</v>
      </c>
      <c r="N485" s="6">
        <f t="shared" si="79"/>
        <v>2872.8701169999999</v>
      </c>
      <c r="O485" s="6">
        <f t="shared" si="74"/>
        <v>-5.052443726609307E-2</v>
      </c>
      <c r="Q485" s="46"/>
      <c r="R485">
        <v>-5.7347638591754898E-3</v>
      </c>
      <c r="S485" s="46"/>
    </row>
    <row r="486" spans="4:19">
      <c r="D486" s="38">
        <v>43234</v>
      </c>
      <c r="E486" s="6">
        <v>2730.1298830000001</v>
      </c>
      <c r="F486" s="6">
        <f t="shared" si="80"/>
        <v>8.8309946996841199E-4</v>
      </c>
      <c r="G486" s="6">
        <f t="shared" si="81"/>
        <v>8.8348951711370027E-4</v>
      </c>
      <c r="H486" s="6">
        <f t="shared" si="82"/>
        <v>1.0008834895171137</v>
      </c>
      <c r="I486" s="59">
        <f t="shared" si="73"/>
        <v>8.4463793150687356E-4</v>
      </c>
      <c r="J486" s="46">
        <f t="shared" si="75"/>
        <v>8.4463793150687356E-4</v>
      </c>
      <c r="K486" s="6">
        <f t="shared" si="76"/>
        <v>7.1341323534021001E-7</v>
      </c>
      <c r="L486" s="6">
        <f t="shared" si="77"/>
        <v>6.0257587940738139E-10</v>
      </c>
      <c r="M486" s="46">
        <f t="shared" si="78"/>
        <v>0</v>
      </c>
      <c r="N486" s="6">
        <f t="shared" si="79"/>
        <v>2872.8701169999999</v>
      </c>
      <c r="O486" s="6">
        <f t="shared" si="74"/>
        <v>-4.9685585559662071E-2</v>
      </c>
      <c r="Q486" s="46"/>
      <c r="R486">
        <v>-8.5614217208225506E-3</v>
      </c>
      <c r="S486" s="46"/>
    </row>
    <row r="487" spans="4:19">
      <c r="D487" s="38">
        <v>43235</v>
      </c>
      <c r="E487" s="6">
        <v>2711.4499510000001</v>
      </c>
      <c r="F487" s="6">
        <f t="shared" si="80"/>
        <v>-6.8656551760573987E-3</v>
      </c>
      <c r="G487" s="6">
        <f t="shared" si="81"/>
        <v>-6.842140411090436E-3</v>
      </c>
      <c r="H487" s="6">
        <f t="shared" si="82"/>
        <v>0.99315785958890956</v>
      </c>
      <c r="I487" s="59">
        <f t="shared" si="73"/>
        <v>-6.9041167145189371E-3</v>
      </c>
      <c r="J487" s="46">
        <f t="shared" si="75"/>
        <v>0</v>
      </c>
      <c r="K487" s="6">
        <f t="shared" si="76"/>
        <v>0</v>
      </c>
      <c r="L487" s="6">
        <f t="shared" si="77"/>
        <v>0</v>
      </c>
      <c r="M487" s="46">
        <f t="shared" si="78"/>
        <v>6.9041167145189371E-3</v>
      </c>
      <c r="N487" s="6">
        <f t="shared" si="79"/>
        <v>2872.8701169999999</v>
      </c>
      <c r="O487" s="6">
        <f t="shared" si="74"/>
        <v>-5.6187770217946083E-2</v>
      </c>
      <c r="Q487" s="46"/>
      <c r="R487" s="60">
        <v>5.6152500014399697E-5</v>
      </c>
      <c r="S487" s="46"/>
    </row>
    <row r="488" spans="4:19">
      <c r="D488" s="38">
        <v>43236</v>
      </c>
      <c r="E488" s="6">
        <v>2722.459961</v>
      </c>
      <c r="F488" s="6">
        <f t="shared" si="80"/>
        <v>4.0523399338602221E-3</v>
      </c>
      <c r="G488" s="6">
        <f t="shared" si="81"/>
        <v>4.0605617654640991E-3</v>
      </c>
      <c r="H488" s="6">
        <f t="shared" si="82"/>
        <v>1.0040605617654641</v>
      </c>
      <c r="I488" s="59">
        <f t="shared" si="73"/>
        <v>4.0138783953986837E-3</v>
      </c>
      <c r="J488" s="46">
        <f t="shared" si="75"/>
        <v>4.0138783953986837E-3</v>
      </c>
      <c r="K488" s="6">
        <f t="shared" si="76"/>
        <v>1.611121977304831E-5</v>
      </c>
      <c r="L488" s="6">
        <f t="shared" si="77"/>
        <v>6.46684769705587E-8</v>
      </c>
      <c r="M488" s="46">
        <f t="shared" si="78"/>
        <v>0</v>
      </c>
      <c r="N488" s="6">
        <f t="shared" si="79"/>
        <v>2872.8701169999999</v>
      </c>
      <c r="O488" s="6">
        <f t="shared" si="74"/>
        <v>-5.2355362363915706E-2</v>
      </c>
      <c r="Q488" s="46"/>
      <c r="R488">
        <v>-1.3452213335304899E-2</v>
      </c>
      <c r="S488" s="46"/>
    </row>
    <row r="489" spans="4:19">
      <c r="D489" s="38">
        <v>43237</v>
      </c>
      <c r="E489" s="6">
        <v>2720.1298830000001</v>
      </c>
      <c r="F489" s="6">
        <f t="shared" si="80"/>
        <v>-8.5623874263671856E-4</v>
      </c>
      <c r="G489" s="6">
        <f t="shared" si="81"/>
        <v>-8.558722748466252E-4</v>
      </c>
      <c r="H489" s="6">
        <f t="shared" si="82"/>
        <v>0.99914412772515337</v>
      </c>
      <c r="I489" s="59">
        <f t="shared" si="73"/>
        <v>-8.9470028109825699E-4</v>
      </c>
      <c r="J489" s="46">
        <f t="shared" si="75"/>
        <v>0</v>
      </c>
      <c r="K489" s="6">
        <f t="shared" si="76"/>
        <v>0</v>
      </c>
      <c r="L489" s="6">
        <f t="shared" si="77"/>
        <v>0</v>
      </c>
      <c r="M489" s="46">
        <f t="shared" si="78"/>
        <v>8.9470028109825699E-4</v>
      </c>
      <c r="N489" s="6">
        <f t="shared" si="79"/>
        <v>2872.8701169999999</v>
      </c>
      <c r="O489" s="6">
        <f t="shared" si="74"/>
        <v>-5.3166425135675523E-2</v>
      </c>
      <c r="Q489" s="46"/>
      <c r="R489">
        <v>1.8328147905383001E-3</v>
      </c>
      <c r="S489" s="46"/>
    </row>
    <row r="490" spans="4:19">
      <c r="D490" s="38">
        <v>43238</v>
      </c>
      <c r="E490" s="6">
        <v>2712.969971</v>
      </c>
      <c r="F490" s="6">
        <f t="shared" si="80"/>
        <v>-2.6356652140528051E-3</v>
      </c>
      <c r="G490" s="6">
        <f t="shared" si="81"/>
        <v>-2.632194898025797E-3</v>
      </c>
      <c r="H490" s="6">
        <f t="shared" si="82"/>
        <v>0.9973678051019742</v>
      </c>
      <c r="I490" s="59">
        <f t="shared" si="73"/>
        <v>-2.6741267525143436E-3</v>
      </c>
      <c r="J490" s="46">
        <f t="shared" si="75"/>
        <v>0</v>
      </c>
      <c r="K490" s="6">
        <f t="shared" si="76"/>
        <v>0</v>
      </c>
      <c r="L490" s="6">
        <f t="shared" si="77"/>
        <v>0</v>
      </c>
      <c r="M490" s="46">
        <f t="shared" si="78"/>
        <v>2.6741267525143436E-3</v>
      </c>
      <c r="N490" s="6">
        <f t="shared" si="79"/>
        <v>2872.8701169999999</v>
      </c>
      <c r="O490" s="6">
        <f t="shared" si="74"/>
        <v>-5.5658675640712911E-2</v>
      </c>
      <c r="Q490" s="46"/>
      <c r="R490">
        <v>1.03657585348805E-2</v>
      </c>
      <c r="S490" s="46"/>
    </row>
    <row r="491" spans="4:19">
      <c r="D491" s="38">
        <v>43241</v>
      </c>
      <c r="E491" s="6">
        <v>2733.01001</v>
      </c>
      <c r="F491" s="6">
        <f t="shared" si="80"/>
        <v>7.3596045242624092E-3</v>
      </c>
      <c r="G491" s="6">
        <f t="shared" si="81"/>
        <v>7.38675297338931E-3</v>
      </c>
      <c r="H491" s="6">
        <f t="shared" si="82"/>
        <v>1.0073867529733893</v>
      </c>
      <c r="I491" s="59">
        <f t="shared" si="73"/>
        <v>7.3211429858008707E-3</v>
      </c>
      <c r="J491" s="46">
        <f t="shared" si="75"/>
        <v>7.3211429858008707E-3</v>
      </c>
      <c r="K491" s="6">
        <f t="shared" si="76"/>
        <v>5.3599134618541289E-5</v>
      </c>
      <c r="L491" s="6">
        <f t="shared" si="77"/>
        <v>3.9240692845753017E-7</v>
      </c>
      <c r="M491" s="46">
        <f t="shared" si="78"/>
        <v>0</v>
      </c>
      <c r="N491" s="6">
        <f t="shared" si="79"/>
        <v>2872.8701169999999</v>
      </c>
      <c r="O491" s="6">
        <f t="shared" si="74"/>
        <v>-4.8683059555107613E-2</v>
      </c>
      <c r="Q491" s="46"/>
      <c r="R491">
        <v>1.1114717244541E-3</v>
      </c>
      <c r="S491" s="46"/>
    </row>
    <row r="492" spans="4:19">
      <c r="D492" s="38">
        <v>43242</v>
      </c>
      <c r="E492" s="6">
        <v>2724.4399410000001</v>
      </c>
      <c r="F492" s="6">
        <f t="shared" si="80"/>
        <v>-3.1406888277453991E-3</v>
      </c>
      <c r="G492" s="6">
        <f t="shared" si="81"/>
        <v>-3.1357620237913997E-3</v>
      </c>
      <c r="H492" s="6">
        <f t="shared" si="82"/>
        <v>0.9968642379762086</v>
      </c>
      <c r="I492" s="59">
        <f t="shared" si="73"/>
        <v>-3.1791503662069375E-3</v>
      </c>
      <c r="J492" s="46">
        <f t="shared" si="75"/>
        <v>0</v>
      </c>
      <c r="K492" s="6">
        <f t="shared" si="76"/>
        <v>0</v>
      </c>
      <c r="L492" s="6">
        <f t="shared" si="77"/>
        <v>0</v>
      </c>
      <c r="M492" s="46">
        <f t="shared" si="78"/>
        <v>3.1791503662069375E-3</v>
      </c>
      <c r="N492" s="6">
        <f t="shared" si="79"/>
        <v>2872.8701169999999</v>
      </c>
      <c r="O492" s="6">
        <f t="shared" si="74"/>
        <v>-5.1666163089544172E-2</v>
      </c>
      <c r="Q492" s="46"/>
      <c r="R492">
        <v>-8.2098237971591596E-3</v>
      </c>
      <c r="S492" s="46"/>
    </row>
    <row r="493" spans="4:19">
      <c r="D493" s="38">
        <v>43243</v>
      </c>
      <c r="E493" s="6">
        <v>2733.290039</v>
      </c>
      <c r="F493" s="6">
        <f t="shared" si="80"/>
        <v>3.2431453331457786E-3</v>
      </c>
      <c r="G493" s="6">
        <f t="shared" si="81"/>
        <v>3.2484100188134857E-3</v>
      </c>
      <c r="H493" s="6">
        <f t="shared" si="82"/>
        <v>1.0032484100188135</v>
      </c>
      <c r="I493" s="59">
        <f t="shared" si="73"/>
        <v>3.2046837946842401E-3</v>
      </c>
      <c r="J493" s="46">
        <f t="shared" si="75"/>
        <v>3.2046837946842401E-3</v>
      </c>
      <c r="K493" s="6">
        <f t="shared" si="76"/>
        <v>1.026999822391178E-5</v>
      </c>
      <c r="L493" s="6">
        <f t="shared" si="77"/>
        <v>3.2912096879606011E-8</v>
      </c>
      <c r="M493" s="46">
        <f t="shared" si="78"/>
        <v>0</v>
      </c>
      <c r="N493" s="6">
        <f t="shared" si="79"/>
        <v>2872.8701169999999</v>
      </c>
      <c r="O493" s="6">
        <f t="shared" si="74"/>
        <v>-4.8585585952544461E-2</v>
      </c>
      <c r="Q493" s="46"/>
      <c r="R493">
        <v>2.54227173630948E-3</v>
      </c>
      <c r="S493" s="46"/>
    </row>
    <row r="494" spans="4:19">
      <c r="D494" s="38">
        <v>43244</v>
      </c>
      <c r="E494" s="6">
        <v>2727.76001</v>
      </c>
      <c r="F494" s="6">
        <f t="shared" si="80"/>
        <v>-2.0252628489341846E-3</v>
      </c>
      <c r="G494" s="6">
        <f t="shared" si="81"/>
        <v>-2.0232133879297676E-3</v>
      </c>
      <c r="H494" s="6">
        <f t="shared" si="82"/>
        <v>0.99797678661207023</v>
      </c>
      <c r="I494" s="59">
        <f t="shared" si="73"/>
        <v>-2.063724387395723E-3</v>
      </c>
      <c r="J494" s="46">
        <f t="shared" si="75"/>
        <v>0</v>
      </c>
      <c r="K494" s="6">
        <f t="shared" si="76"/>
        <v>0</v>
      </c>
      <c r="L494" s="6">
        <f t="shared" si="77"/>
        <v>0</v>
      </c>
      <c r="M494" s="46">
        <f t="shared" si="78"/>
        <v>2.063724387395723E-3</v>
      </c>
      <c r="N494" s="6">
        <f t="shared" si="79"/>
        <v>2872.8701169999999</v>
      </c>
      <c r="O494" s="6">
        <f t="shared" si="74"/>
        <v>-5.0510500332514675E-2</v>
      </c>
      <c r="Q494" s="46"/>
      <c r="R494">
        <v>-7.2218986743683797E-3</v>
      </c>
      <c r="S494" s="46"/>
    </row>
    <row r="495" spans="4:19">
      <c r="D495" s="38">
        <v>43245</v>
      </c>
      <c r="E495" s="6">
        <v>2721.330078</v>
      </c>
      <c r="F495" s="6">
        <f t="shared" si="80"/>
        <v>-2.3600031860415097E-3</v>
      </c>
      <c r="G495" s="6">
        <f t="shared" si="81"/>
        <v>-2.3572205679487368E-3</v>
      </c>
      <c r="H495" s="6">
        <f t="shared" si="82"/>
        <v>0.99764277943205126</v>
      </c>
      <c r="I495" s="59">
        <f t="shared" si="73"/>
        <v>-2.3984647245030482E-3</v>
      </c>
      <c r="J495" s="46">
        <f t="shared" si="75"/>
        <v>0</v>
      </c>
      <c r="K495" s="6">
        <f t="shared" si="76"/>
        <v>0</v>
      </c>
      <c r="L495" s="6">
        <f t="shared" si="77"/>
        <v>0</v>
      </c>
      <c r="M495" s="46">
        <f t="shared" si="78"/>
        <v>2.3984647245030482E-3</v>
      </c>
      <c r="N495" s="6">
        <f t="shared" si="79"/>
        <v>2872.8701169999999</v>
      </c>
      <c r="O495" s="6">
        <f t="shared" si="74"/>
        <v>-5.2748656510182214E-2</v>
      </c>
      <c r="Q495" s="46"/>
      <c r="R495">
        <v>-2.2530667400858101E-3</v>
      </c>
      <c r="S495" s="46"/>
    </row>
    <row r="496" spans="4:19">
      <c r="D496" s="38">
        <v>43249</v>
      </c>
      <c r="E496" s="6">
        <v>2689.860107</v>
      </c>
      <c r="F496" s="6">
        <f t="shared" si="80"/>
        <v>-1.1631572622697848E-2</v>
      </c>
      <c r="G496" s="6">
        <f t="shared" si="81"/>
        <v>-1.1564187400276094E-2</v>
      </c>
      <c r="H496" s="6">
        <f t="shared" si="82"/>
        <v>0.98843581259972391</v>
      </c>
      <c r="I496" s="59">
        <f t="shared" si="73"/>
        <v>-1.1670034161159387E-2</v>
      </c>
      <c r="J496" s="46">
        <f t="shared" si="75"/>
        <v>0</v>
      </c>
      <c r="K496" s="6">
        <f t="shared" si="76"/>
        <v>0</v>
      </c>
      <c r="L496" s="6">
        <f t="shared" si="77"/>
        <v>0</v>
      </c>
      <c r="M496" s="46">
        <f t="shared" si="78"/>
        <v>1.1670034161159387E-2</v>
      </c>
      <c r="N496" s="6">
        <f t="shared" si="79"/>
        <v>2872.8701169999999</v>
      </c>
      <c r="O496" s="6">
        <f t="shared" si="74"/>
        <v>-6.3702848561461772E-2</v>
      </c>
      <c r="Q496" s="46"/>
      <c r="R496">
        <v>1.27121242082196E-2</v>
      </c>
      <c r="S496" s="46"/>
    </row>
    <row r="497" spans="4:19">
      <c r="D497" s="38">
        <v>43250</v>
      </c>
      <c r="E497" s="6">
        <v>2724.01001</v>
      </c>
      <c r="F497" s="6">
        <f t="shared" si="80"/>
        <v>1.2615875594803282E-2</v>
      </c>
      <c r="G497" s="6">
        <f t="shared" si="81"/>
        <v>1.2695791469277351E-2</v>
      </c>
      <c r="H497" s="6">
        <f t="shared" si="82"/>
        <v>1.0126957914692774</v>
      </c>
      <c r="I497" s="59">
        <f t="shared" si="73"/>
        <v>1.2577414056341742E-2</v>
      </c>
      <c r="J497" s="46">
        <f t="shared" si="75"/>
        <v>1.2577414056341742E-2</v>
      </c>
      <c r="K497" s="6">
        <f t="shared" si="76"/>
        <v>1.5819134434466285E-4</v>
      </c>
      <c r="L497" s="6">
        <f t="shared" si="77"/>
        <v>1.9896380379521593E-6</v>
      </c>
      <c r="M497" s="46">
        <f t="shared" si="78"/>
        <v>0</v>
      </c>
      <c r="N497" s="6">
        <f t="shared" si="79"/>
        <v>2872.8701169999999</v>
      </c>
      <c r="O497" s="6">
        <f t="shared" si="74"/>
        <v>-5.1815815173519721E-2</v>
      </c>
      <c r="Q497" s="46"/>
      <c r="R497">
        <v>3.4472232241808199E-3</v>
      </c>
      <c r="S497" s="46"/>
    </row>
    <row r="498" spans="4:19">
      <c r="D498" s="38">
        <v>43251</v>
      </c>
      <c r="E498" s="6">
        <v>2705.2700199999999</v>
      </c>
      <c r="F498" s="6">
        <f t="shared" si="80"/>
        <v>-6.9033331562017184E-3</v>
      </c>
      <c r="G498" s="6">
        <f t="shared" si="81"/>
        <v>-6.8795598882546161E-3</v>
      </c>
      <c r="H498" s="6">
        <f t="shared" si="82"/>
        <v>0.99312044011174538</v>
      </c>
      <c r="I498" s="59">
        <f t="shared" si="73"/>
        <v>-6.9417946946632569E-3</v>
      </c>
      <c r="J498" s="46">
        <f t="shared" si="75"/>
        <v>0</v>
      </c>
      <c r="K498" s="6">
        <f t="shared" si="76"/>
        <v>0</v>
      </c>
      <c r="L498" s="6">
        <f t="shared" si="77"/>
        <v>0</v>
      </c>
      <c r="M498" s="46">
        <f t="shared" si="78"/>
        <v>6.9417946946632569E-3</v>
      </c>
      <c r="N498" s="6">
        <f t="shared" si="79"/>
        <v>2872.8701169999999</v>
      </c>
      <c r="O498" s="6">
        <f t="shared" si="74"/>
        <v>-5.8338905058129366E-2</v>
      </c>
      <c r="Q498" s="46"/>
      <c r="R498">
        <v>-2.6531107454769002E-4</v>
      </c>
      <c r="S498" s="46"/>
    </row>
    <row r="499" spans="4:19">
      <c r="D499" s="38">
        <v>43252</v>
      </c>
      <c r="E499" s="6">
        <v>2734.6201169999999</v>
      </c>
      <c r="F499" s="6">
        <f t="shared" si="80"/>
        <v>1.0790799467401633E-2</v>
      </c>
      <c r="G499" s="6">
        <f t="shared" si="81"/>
        <v>1.0849230126019016E-2</v>
      </c>
      <c r="H499" s="6">
        <f t="shared" si="82"/>
        <v>1.010849230126019</v>
      </c>
      <c r="I499" s="59">
        <f t="shared" si="73"/>
        <v>1.0752337928940094E-2</v>
      </c>
      <c r="J499" s="46">
        <f t="shared" si="75"/>
        <v>1.0752337928940094E-2</v>
      </c>
      <c r="K499" s="6">
        <f t="shared" si="76"/>
        <v>1.1561277093812375E-4</v>
      </c>
      <c r="L499" s="6">
        <f t="shared" si="77"/>
        <v>1.2431075820278511E-6</v>
      </c>
      <c r="M499" s="46">
        <f t="shared" si="78"/>
        <v>0</v>
      </c>
      <c r="N499" s="6">
        <f t="shared" si="79"/>
        <v>2872.8701169999999</v>
      </c>
      <c r="O499" s="6">
        <f t="shared" si="74"/>
        <v>-4.8122607138385995E-2</v>
      </c>
      <c r="Q499" s="46"/>
      <c r="R499">
        <v>9.6224514278068999E-3</v>
      </c>
      <c r="S499" s="46"/>
    </row>
    <row r="500" spans="4:19">
      <c r="D500" s="38">
        <v>43255</v>
      </c>
      <c r="E500" s="6">
        <v>2746.8701169999999</v>
      </c>
      <c r="F500" s="6">
        <f t="shared" si="80"/>
        <v>4.4695948986579392E-3</v>
      </c>
      <c r="G500" s="6">
        <f t="shared" si="81"/>
        <v>4.4795984363044106E-3</v>
      </c>
      <c r="H500" s="6">
        <f t="shared" si="82"/>
        <v>1.0044795984363044</v>
      </c>
      <c r="I500" s="59">
        <f t="shared" si="73"/>
        <v>4.4311333601964008E-3</v>
      </c>
      <c r="J500" s="46">
        <f t="shared" si="75"/>
        <v>4.4311333601964008E-3</v>
      </c>
      <c r="K500" s="6">
        <f t="shared" si="76"/>
        <v>1.9634942855845446E-5</v>
      </c>
      <c r="L500" s="6">
        <f t="shared" si="77"/>
        <v>8.7005050314086752E-8</v>
      </c>
      <c r="M500" s="46">
        <f t="shared" si="78"/>
        <v>0</v>
      </c>
      <c r="N500" s="6">
        <f t="shared" si="79"/>
        <v>2872.8701169999999</v>
      </c>
      <c r="O500" s="6">
        <f t="shared" si="74"/>
        <v>-4.3858578657769515E-2</v>
      </c>
      <c r="Q500" s="46"/>
      <c r="R500">
        <v>9.3143581281072193E-3</v>
      </c>
      <c r="S500" s="46"/>
    </row>
    <row r="501" spans="4:19">
      <c r="D501" s="38">
        <v>43256</v>
      </c>
      <c r="E501" s="6">
        <v>2748.8000489999999</v>
      </c>
      <c r="F501" s="6">
        <f t="shared" si="80"/>
        <v>7.0234640036242536E-4</v>
      </c>
      <c r="G501" s="6">
        <f t="shared" si="81"/>
        <v>7.0259310334908065E-4</v>
      </c>
      <c r="H501" s="6">
        <f t="shared" si="82"/>
        <v>1.0007025931033491</v>
      </c>
      <c r="I501" s="59">
        <f t="shared" si="73"/>
        <v>6.6388486190088693E-4</v>
      </c>
      <c r="J501" s="46">
        <f t="shared" si="75"/>
        <v>6.6388486190088693E-4</v>
      </c>
      <c r="K501" s="6">
        <f t="shared" si="76"/>
        <v>4.4074310986115973E-7</v>
      </c>
      <c r="L501" s="6">
        <f t="shared" si="77"/>
        <v>2.9260267862394348E-10</v>
      </c>
      <c r="M501" s="46">
        <f t="shared" si="78"/>
        <v>0</v>
      </c>
      <c r="N501" s="6">
        <f t="shared" si="79"/>
        <v>2872.8701169999999</v>
      </c>
      <c r="O501" s="6">
        <f t="shared" si="74"/>
        <v>-4.3186800289308033E-2</v>
      </c>
      <c r="Q501" s="46"/>
      <c r="R501">
        <v>1.70383762456762E-3</v>
      </c>
      <c r="S501" s="46"/>
    </row>
    <row r="502" spans="4:19">
      <c r="D502" s="38">
        <v>43257</v>
      </c>
      <c r="E502" s="6">
        <v>2772.3500979999999</v>
      </c>
      <c r="F502" s="6">
        <f t="shared" si="80"/>
        <v>8.5309006987769002E-3</v>
      </c>
      <c r="G502" s="6">
        <f t="shared" si="81"/>
        <v>8.5673925277203189E-3</v>
      </c>
      <c r="H502" s="6">
        <f t="shared" si="82"/>
        <v>1.0085673925277203</v>
      </c>
      <c r="I502" s="59">
        <f t="shared" si="73"/>
        <v>8.4924391603153609E-3</v>
      </c>
      <c r="J502" s="46">
        <f t="shared" si="75"/>
        <v>8.4924391603153609E-3</v>
      </c>
      <c r="K502" s="6">
        <f t="shared" si="76"/>
        <v>7.2121522891657866E-5</v>
      </c>
      <c r="L502" s="6">
        <f t="shared" si="77"/>
        <v>6.1248764530669605E-7</v>
      </c>
      <c r="M502" s="46">
        <f t="shared" si="78"/>
        <v>0</v>
      </c>
      <c r="N502" s="6">
        <f t="shared" si="79"/>
        <v>2872.8701169999999</v>
      </c>
      <c r="O502" s="6">
        <f t="shared" si="74"/>
        <v>-3.4989406031682442E-2</v>
      </c>
      <c r="Q502" s="46"/>
      <c r="R502">
        <v>8.8190955043029396E-4</v>
      </c>
      <c r="S502" s="46"/>
    </row>
    <row r="503" spans="4:19">
      <c r="D503" s="38">
        <v>43258</v>
      </c>
      <c r="E503" s="6">
        <v>2770.3701169999999</v>
      </c>
      <c r="F503" s="6">
        <f t="shared" si="80"/>
        <v>-7.1444381365731767E-4</v>
      </c>
      <c r="G503" s="6">
        <f t="shared" si="81"/>
        <v>-7.1418865944394838E-4</v>
      </c>
      <c r="H503" s="6">
        <f t="shared" si="82"/>
        <v>0.99928581134055605</v>
      </c>
      <c r="I503" s="59">
        <f t="shared" si="73"/>
        <v>-7.529053521188561E-4</v>
      </c>
      <c r="J503" s="46">
        <f t="shared" si="75"/>
        <v>0</v>
      </c>
      <c r="K503" s="6">
        <f t="shared" si="76"/>
        <v>0</v>
      </c>
      <c r="L503" s="6">
        <f t="shared" si="77"/>
        <v>0</v>
      </c>
      <c r="M503" s="46">
        <f t="shared" si="78"/>
        <v>7.529053521188561E-4</v>
      </c>
      <c r="N503" s="6">
        <f t="shared" si="79"/>
        <v>2872.8701169999999</v>
      </c>
      <c r="O503" s="6">
        <f t="shared" si="74"/>
        <v>-3.5678605654137899E-2</v>
      </c>
      <c r="Q503" s="46"/>
      <c r="R503">
        <v>-6.8563764546168303E-3</v>
      </c>
      <c r="S503" s="46"/>
    </row>
    <row r="504" spans="4:19">
      <c r="D504" s="38">
        <v>43259</v>
      </c>
      <c r="E504" s="6">
        <v>2779.030029</v>
      </c>
      <c r="F504" s="6">
        <f t="shared" si="80"/>
        <v>3.1210288686051267E-3</v>
      </c>
      <c r="G504" s="6">
        <f t="shared" si="81"/>
        <v>3.1259043500577732E-3</v>
      </c>
      <c r="H504" s="6">
        <f t="shared" si="82"/>
        <v>1.0031259043500578</v>
      </c>
      <c r="I504" s="59">
        <f t="shared" si="73"/>
        <v>3.0825673301435883E-3</v>
      </c>
      <c r="J504" s="46">
        <f t="shared" si="75"/>
        <v>3.0825673301435883E-3</v>
      </c>
      <c r="K504" s="6">
        <f t="shared" si="76"/>
        <v>9.5022213448685694E-6</v>
      </c>
      <c r="L504" s="6">
        <f t="shared" si="77"/>
        <v>2.9291237081484924E-8</v>
      </c>
      <c r="M504" s="46">
        <f t="shared" si="78"/>
        <v>0</v>
      </c>
      <c r="N504" s="6">
        <f t="shared" si="79"/>
        <v>2872.8701169999999</v>
      </c>
      <c r="O504" s="6">
        <f t="shared" si="74"/>
        <v>-3.2664229212698487E-2</v>
      </c>
      <c r="Q504" s="46"/>
      <c r="R504">
        <v>4.0468556295759697E-3</v>
      </c>
      <c r="S504" s="46"/>
    </row>
    <row r="505" spans="4:19">
      <c r="D505" s="38">
        <v>43262</v>
      </c>
      <c r="E505" s="6">
        <v>2782</v>
      </c>
      <c r="F505" s="6">
        <f t="shared" si="80"/>
        <v>1.0681371137670548E-3</v>
      </c>
      <c r="G505" s="6">
        <f t="shared" si="81"/>
        <v>1.0687077753774865E-3</v>
      </c>
      <c r="H505" s="6">
        <f t="shared" si="82"/>
        <v>1.0010687077753775</v>
      </c>
      <c r="I505" s="59">
        <f t="shared" si="73"/>
        <v>1.0296755753055164E-3</v>
      </c>
      <c r="J505" s="46">
        <f t="shared" si="75"/>
        <v>1.0296755753055164E-3</v>
      </c>
      <c r="K505" s="6">
        <f t="shared" si="76"/>
        <v>1.0602317903807461E-6</v>
      </c>
      <c r="L505" s="6">
        <f t="shared" si="77"/>
        <v>1.0916947787174924E-9</v>
      </c>
      <c r="M505" s="46">
        <f t="shared" si="78"/>
        <v>0</v>
      </c>
      <c r="N505" s="6">
        <f t="shared" si="79"/>
        <v>2872.8701169999999</v>
      </c>
      <c r="O505" s="6">
        <f t="shared" si="74"/>
        <v>-3.1630429953057267E-2</v>
      </c>
      <c r="Q505" s="46"/>
      <c r="R505">
        <v>-8.5508178574036497E-4</v>
      </c>
      <c r="S505" s="46"/>
    </row>
    <row r="506" spans="4:19">
      <c r="D506" s="38">
        <v>43263</v>
      </c>
      <c r="E506" s="6">
        <v>2786.8500979999999</v>
      </c>
      <c r="F506" s="6">
        <f t="shared" si="80"/>
        <v>1.7418674020510782E-3</v>
      </c>
      <c r="G506" s="6">
        <f t="shared" si="81"/>
        <v>1.7433853342918582E-3</v>
      </c>
      <c r="H506" s="6">
        <f t="shared" si="82"/>
        <v>1.0017433853342919</v>
      </c>
      <c r="I506" s="59">
        <f t="shared" si="73"/>
        <v>1.7034058635895398E-3</v>
      </c>
      <c r="J506" s="46">
        <f t="shared" si="75"/>
        <v>1.7034058635895398E-3</v>
      </c>
      <c r="K506" s="6">
        <f t="shared" si="76"/>
        <v>2.9015915361112257E-6</v>
      </c>
      <c r="L506" s="6">
        <f t="shared" si="77"/>
        <v>4.9425880363536418E-9</v>
      </c>
      <c r="M506" s="46">
        <f t="shared" si="78"/>
        <v>0</v>
      </c>
      <c r="N506" s="6">
        <f t="shared" si="79"/>
        <v>2872.8701169999999</v>
      </c>
      <c r="O506" s="6">
        <f t="shared" si="74"/>
        <v>-2.9942188646462937E-2</v>
      </c>
      <c r="Q506" s="46"/>
      <c r="R506">
        <v>-2.63209766549454E-3</v>
      </c>
      <c r="S506" s="46"/>
    </row>
    <row r="507" spans="4:19">
      <c r="D507" s="38">
        <v>43264</v>
      </c>
      <c r="E507" s="6">
        <v>2775.6298830000001</v>
      </c>
      <c r="F507" s="6">
        <f t="shared" si="80"/>
        <v>-4.0342545972063088E-3</v>
      </c>
      <c r="G507" s="6">
        <f t="shared" si="81"/>
        <v>-4.0261279241577963E-3</v>
      </c>
      <c r="H507" s="6">
        <f t="shared" si="82"/>
        <v>0.9959738720758422</v>
      </c>
      <c r="I507" s="59">
        <f t="shared" si="73"/>
        <v>-4.0727161356678473E-3</v>
      </c>
      <c r="J507" s="46">
        <f t="shared" si="75"/>
        <v>0</v>
      </c>
      <c r="K507" s="6">
        <f t="shared" si="76"/>
        <v>0</v>
      </c>
      <c r="L507" s="6">
        <f t="shared" si="77"/>
        <v>0</v>
      </c>
      <c r="M507" s="46">
        <f t="shared" si="78"/>
        <v>4.0727161356678473E-3</v>
      </c>
      <c r="N507" s="6">
        <f t="shared" si="79"/>
        <v>2872.8701169999999</v>
      </c>
      <c r="O507" s="6">
        <f t="shared" si="74"/>
        <v>-3.3847765488800856E-2</v>
      </c>
      <c r="Q507" s="46"/>
      <c r="R507">
        <v>7.3496662592484798E-3</v>
      </c>
      <c r="S507" s="46"/>
    </row>
    <row r="508" spans="4:19">
      <c r="D508" s="38">
        <v>43265</v>
      </c>
      <c r="E508" s="6">
        <v>2782.48999</v>
      </c>
      <c r="F508" s="6">
        <f t="shared" si="80"/>
        <v>2.4685003707192116E-3</v>
      </c>
      <c r="G508" s="6">
        <f t="shared" si="81"/>
        <v>2.4715496262726067E-3</v>
      </c>
      <c r="H508" s="6">
        <f t="shared" si="82"/>
        <v>1.0024715496262726</v>
      </c>
      <c r="I508" s="59">
        <f t="shared" si="73"/>
        <v>2.4300388322576732E-3</v>
      </c>
      <c r="J508" s="46">
        <f t="shared" si="75"/>
        <v>2.4300388322576732E-3</v>
      </c>
      <c r="K508" s="6">
        <f t="shared" si="76"/>
        <v>5.9050887262802362E-6</v>
      </c>
      <c r="L508" s="6">
        <f t="shared" si="77"/>
        <v>1.4349594912787975E-8</v>
      </c>
      <c r="M508" s="46">
        <f t="shared" si="78"/>
        <v>0</v>
      </c>
      <c r="N508" s="6">
        <f t="shared" si="79"/>
        <v>2872.8701169999999</v>
      </c>
      <c r="O508" s="6">
        <f t="shared" si="74"/>
        <v>-3.1459872294672175E-2</v>
      </c>
      <c r="Q508" s="46"/>
      <c r="R508">
        <v>-3.1364566361839199E-3</v>
      </c>
      <c r="S508" s="46"/>
    </row>
    <row r="509" spans="4:19">
      <c r="D509" s="38">
        <v>43266</v>
      </c>
      <c r="E509" s="6">
        <v>2779.6599120000001</v>
      </c>
      <c r="F509" s="6">
        <f t="shared" si="80"/>
        <v>-1.0176202706102954E-3</v>
      </c>
      <c r="G509" s="6">
        <f t="shared" si="81"/>
        <v>-1.0171026706909947E-3</v>
      </c>
      <c r="H509" s="6">
        <f t="shared" si="82"/>
        <v>0.99898289732930901</v>
      </c>
      <c r="I509" s="59">
        <f t="shared" si="73"/>
        <v>-1.0560818090718338E-3</v>
      </c>
      <c r="J509" s="46">
        <f t="shared" si="75"/>
        <v>0</v>
      </c>
      <c r="K509" s="6">
        <f t="shared" si="76"/>
        <v>0</v>
      </c>
      <c r="L509" s="6">
        <f t="shared" si="77"/>
        <v>0</v>
      </c>
      <c r="M509" s="46">
        <f t="shared" si="78"/>
        <v>1.0560818090718338E-3</v>
      </c>
      <c r="N509" s="6">
        <f t="shared" si="79"/>
        <v>2872.8701169999999</v>
      </c>
      <c r="O509" s="6">
        <f t="shared" si="74"/>
        <v>-3.2444977045232658E-2</v>
      </c>
      <c r="Q509" s="46"/>
      <c r="R509">
        <v>3.2387753011997801E-3</v>
      </c>
      <c r="S509" s="46"/>
    </row>
    <row r="510" spans="4:19">
      <c r="D510" s="38">
        <v>43269</v>
      </c>
      <c r="E510" s="6">
        <v>2773.75</v>
      </c>
      <c r="F510" s="6">
        <f t="shared" si="80"/>
        <v>-2.1283911415382649E-3</v>
      </c>
      <c r="G510" s="6">
        <f t="shared" si="81"/>
        <v>-2.1261277232105247E-3</v>
      </c>
      <c r="H510" s="6">
        <f t="shared" si="82"/>
        <v>0.99787387227678948</v>
      </c>
      <c r="I510" s="59">
        <f t="shared" si="73"/>
        <v>-2.1668526799998034E-3</v>
      </c>
      <c r="J510" s="46">
        <f t="shared" si="75"/>
        <v>0</v>
      </c>
      <c r="K510" s="6">
        <f t="shared" si="76"/>
        <v>0</v>
      </c>
      <c r="L510" s="6">
        <f t="shared" si="77"/>
        <v>0</v>
      </c>
      <c r="M510" s="46">
        <f t="shared" si="78"/>
        <v>2.1668526799998034E-3</v>
      </c>
      <c r="N510" s="6">
        <f t="shared" si="79"/>
        <v>2872.8701169999999</v>
      </c>
      <c r="O510" s="6">
        <f t="shared" si="74"/>
        <v>-3.4502122603268369E-2</v>
      </c>
      <c r="Q510" s="46"/>
      <c r="R510">
        <v>-2.0225355334522101E-3</v>
      </c>
      <c r="S510" s="46"/>
    </row>
    <row r="511" spans="4:19">
      <c r="D511" s="38">
        <v>43270</v>
      </c>
      <c r="E511" s="6">
        <v>2762.5900879999999</v>
      </c>
      <c r="F511" s="6">
        <f t="shared" si="80"/>
        <v>-4.0315179117998779E-3</v>
      </c>
      <c r="G511" s="6">
        <f t="shared" si="81"/>
        <v>-4.0234022532672498E-3</v>
      </c>
      <c r="H511" s="6">
        <f t="shared" si="82"/>
        <v>0.99597659774673275</v>
      </c>
      <c r="I511" s="59">
        <f t="shared" si="73"/>
        <v>-4.0699794502614163E-3</v>
      </c>
      <c r="J511" s="46">
        <f t="shared" si="75"/>
        <v>0</v>
      </c>
      <c r="K511" s="6">
        <f t="shared" si="76"/>
        <v>0</v>
      </c>
      <c r="L511" s="6">
        <f t="shared" si="77"/>
        <v>0</v>
      </c>
      <c r="M511" s="46">
        <f t="shared" si="78"/>
        <v>4.0699794502614163E-3</v>
      </c>
      <c r="N511" s="6">
        <f t="shared" si="79"/>
        <v>2872.8701169999999</v>
      </c>
      <c r="O511" s="6">
        <f t="shared" si="74"/>
        <v>-3.8386708938711142E-2</v>
      </c>
      <c r="Q511" s="46"/>
      <c r="R511">
        <v>-2.3568181264512801E-3</v>
      </c>
      <c r="S511" s="46"/>
    </row>
    <row r="512" spans="4:19">
      <c r="D512" s="38">
        <v>43271</v>
      </c>
      <c r="E512" s="6">
        <v>2767.320068</v>
      </c>
      <c r="F512" s="6">
        <f t="shared" si="80"/>
        <v>1.710690054657128E-3</v>
      </c>
      <c r="G512" s="6">
        <f t="shared" si="81"/>
        <v>1.7121541196234435E-3</v>
      </c>
      <c r="H512" s="6">
        <f t="shared" si="82"/>
        <v>1.0017121541196234</v>
      </c>
      <c r="I512" s="59">
        <f t="shared" si="73"/>
        <v>1.6722285161955895E-3</v>
      </c>
      <c r="J512" s="46">
        <f t="shared" si="75"/>
        <v>1.6722285161955895E-3</v>
      </c>
      <c r="K512" s="6">
        <f t="shared" si="76"/>
        <v>2.796348210377703E-6</v>
      </c>
      <c r="L512" s="6">
        <f t="shared" si="77"/>
        <v>4.6761332186060989E-9</v>
      </c>
      <c r="M512" s="46">
        <f t="shared" si="78"/>
        <v>0</v>
      </c>
      <c r="N512" s="6">
        <f t="shared" si="79"/>
        <v>2872.8701169999999</v>
      </c>
      <c r="O512" s="6">
        <f t="shared" si="74"/>
        <v>-3.67402787809359E-2</v>
      </c>
      <c r="Q512" s="46"/>
      <c r="R512">
        <v>0</v>
      </c>
      <c r="S512" s="46"/>
    </row>
    <row r="513" spans="4:19">
      <c r="D513" s="38">
        <v>43272</v>
      </c>
      <c r="E513" s="6">
        <v>2749.76001</v>
      </c>
      <c r="F513" s="6">
        <f t="shared" si="80"/>
        <v>-6.3657286281216608E-3</v>
      </c>
      <c r="G513" s="6">
        <f t="shared" si="81"/>
        <v>-6.3455103018462689E-3</v>
      </c>
      <c r="H513" s="6">
        <f t="shared" si="82"/>
        <v>0.99365448969815373</v>
      </c>
      <c r="I513" s="59">
        <f t="shared" si="73"/>
        <v>-6.4041901665831992E-3</v>
      </c>
      <c r="J513" s="46">
        <f t="shared" si="75"/>
        <v>0</v>
      </c>
      <c r="K513" s="6">
        <f t="shared" si="76"/>
        <v>0</v>
      </c>
      <c r="L513" s="6">
        <f t="shared" si="77"/>
        <v>0</v>
      </c>
      <c r="M513" s="46">
        <f t="shared" si="78"/>
        <v>6.4041901665831992E-3</v>
      </c>
      <c r="N513" s="6">
        <f t="shared" si="79"/>
        <v>2872.8701169999999</v>
      </c>
      <c r="O513" s="6">
        <f t="shared" si="74"/>
        <v>-4.2852653265285076E-2</v>
      </c>
      <c r="Q513" s="46"/>
      <c r="R513">
        <v>-1.16157645157802E-2</v>
      </c>
      <c r="S513" s="46"/>
    </row>
    <row r="514" spans="4:19">
      <c r="D514" s="38">
        <v>43273</v>
      </c>
      <c r="E514" s="6">
        <v>2754.8798830000001</v>
      </c>
      <c r="F514" s="6">
        <f t="shared" si="80"/>
        <v>1.860203237960289E-3</v>
      </c>
      <c r="G514" s="6">
        <f t="shared" si="81"/>
        <v>1.8619344893302525E-3</v>
      </c>
      <c r="H514" s="6">
        <f t="shared" si="82"/>
        <v>1.0018619344893303</v>
      </c>
      <c r="I514" s="59">
        <f t="shared" si="73"/>
        <v>1.8217416994987506E-3</v>
      </c>
      <c r="J514" s="46">
        <f t="shared" si="75"/>
        <v>1.8217416994987506E-3</v>
      </c>
      <c r="K514" s="6">
        <f t="shared" si="76"/>
        <v>3.3187428196925961E-6</v>
      </c>
      <c r="L514" s="6">
        <f t="shared" si="77"/>
        <v>6.0458921845460654E-9</v>
      </c>
      <c r="M514" s="46">
        <f t="shared" si="78"/>
        <v>0</v>
      </c>
      <c r="N514" s="6">
        <f t="shared" si="79"/>
        <v>2872.8701169999999</v>
      </c>
      <c r="O514" s="6">
        <f t="shared" si="74"/>
        <v>-4.1070507609028771E-2</v>
      </c>
      <c r="Q514" s="46"/>
      <c r="R514">
        <v>1.25987381603138E-2</v>
      </c>
      <c r="S514" s="46"/>
    </row>
    <row r="515" spans="4:19">
      <c r="D515" s="38">
        <v>43276</v>
      </c>
      <c r="E515" s="6">
        <v>2717.070068</v>
      </c>
      <c r="F515" s="6">
        <f t="shared" si="80"/>
        <v>-1.3819723168097358E-2</v>
      </c>
      <c r="G515" s="6">
        <f t="shared" si="81"/>
        <v>-1.3724669170993464E-2</v>
      </c>
      <c r="H515" s="6">
        <f t="shared" si="82"/>
        <v>0.98627533082900654</v>
      </c>
      <c r="I515" s="59">
        <f t="shared" ref="I515:I578" si="83">F515-$B$8</f>
        <v>-1.3858184706558897E-2</v>
      </c>
      <c r="J515" s="46">
        <f t="shared" si="75"/>
        <v>0</v>
      </c>
      <c r="K515" s="6">
        <f t="shared" si="76"/>
        <v>0</v>
      </c>
      <c r="L515" s="6">
        <f t="shared" si="77"/>
        <v>0</v>
      </c>
      <c r="M515" s="46">
        <f t="shared" si="78"/>
        <v>1.3858184706558897E-2</v>
      </c>
      <c r="N515" s="6">
        <f t="shared" si="79"/>
        <v>2872.8701169999999</v>
      </c>
      <c r="O515" s="6">
        <f t="shared" ref="O515:O578" si="84">MIN(0,(E515-N515)/N515)</f>
        <v>-5.4231497650403505E-2</v>
      </c>
      <c r="Q515" s="46"/>
      <c r="R515">
        <v>-6.8939824060452902E-3</v>
      </c>
      <c r="S515" s="46"/>
    </row>
    <row r="516" spans="4:19">
      <c r="D516" s="38">
        <v>43277</v>
      </c>
      <c r="E516" s="6">
        <v>2723.0600589999999</v>
      </c>
      <c r="F516" s="6">
        <f t="shared" si="80"/>
        <v>2.2021507871512656E-3</v>
      </c>
      <c r="G516" s="6">
        <f t="shared" si="81"/>
        <v>2.2045773020529236E-3</v>
      </c>
      <c r="H516" s="6">
        <f t="shared" si="82"/>
        <v>1.0022045773020529</v>
      </c>
      <c r="I516" s="59">
        <f t="shared" si="83"/>
        <v>2.1636892486897271E-3</v>
      </c>
      <c r="J516" s="46">
        <f t="shared" ref="J516:J579" si="85">MAX(0,F516-$B$11)</f>
        <v>2.1636892486897271E-3</v>
      </c>
      <c r="K516" s="6">
        <f t="shared" ref="K516:K579" si="86">J516^2</f>
        <v>4.6815511648955159E-6</v>
      </c>
      <c r="L516" s="6">
        <f t="shared" ref="L516:L579" si="87">J516^3</f>
        <v>1.0129421922675295E-8</v>
      </c>
      <c r="M516" s="46">
        <f t="shared" ref="M516:M579" si="88">MAX(0,$B$11-F516)</f>
        <v>0</v>
      </c>
      <c r="N516" s="6">
        <f t="shared" ref="N516:N579" si="89">IF(N515&lt;E516,E516,N515)</f>
        <v>2872.8701169999999</v>
      </c>
      <c r="O516" s="6">
        <f t="shared" si="84"/>
        <v>-5.2146477877127097E-2</v>
      </c>
      <c r="Q516" s="46"/>
      <c r="R516">
        <v>1.07762113425546E-2</v>
      </c>
      <c r="S516" s="46"/>
    </row>
    <row r="517" spans="4:19">
      <c r="D517" s="38">
        <v>43278</v>
      </c>
      <c r="E517" s="6">
        <v>2699.6298830000001</v>
      </c>
      <c r="F517" s="6">
        <f t="shared" ref="F517:F580" si="90">LN(E517/E516)</f>
        <v>-8.6415863928759502E-3</v>
      </c>
      <c r="G517" s="6">
        <f t="shared" ref="G517:G580" si="91">E517/E516-1</f>
        <v>-8.6043552078701735E-3</v>
      </c>
      <c r="H517" s="6">
        <f t="shared" ref="H517:H580" si="92">1+G517</f>
        <v>0.99139564479212983</v>
      </c>
      <c r="I517" s="59">
        <f t="shared" si="83"/>
        <v>-8.6800479313374895E-3</v>
      </c>
      <c r="J517" s="46">
        <f t="shared" si="85"/>
        <v>0</v>
      </c>
      <c r="K517" s="6">
        <f t="shared" si="86"/>
        <v>0</v>
      </c>
      <c r="L517" s="6">
        <f t="shared" si="87"/>
        <v>0</v>
      </c>
      <c r="M517" s="46">
        <f t="shared" si="88"/>
        <v>8.6800479313374895E-3</v>
      </c>
      <c r="N517" s="6">
        <f t="shared" si="89"/>
        <v>2872.8701169999999</v>
      </c>
      <c r="O517" s="6">
        <f t="shared" si="84"/>
        <v>-6.0302146266503098E-2</v>
      </c>
      <c r="Q517" s="46"/>
      <c r="R517">
        <v>4.4635983276034999E-3</v>
      </c>
      <c r="S517" s="46"/>
    </row>
    <row r="518" spans="4:19">
      <c r="D518" s="38">
        <v>43279</v>
      </c>
      <c r="E518" s="6">
        <v>2716.3100589999999</v>
      </c>
      <c r="F518" s="6">
        <f t="shared" si="90"/>
        <v>6.1596800991367559E-3</v>
      </c>
      <c r="G518" s="6">
        <f t="shared" si="91"/>
        <v>6.1786899400682049E-3</v>
      </c>
      <c r="H518" s="6">
        <f t="shared" si="92"/>
        <v>1.0061786899400682</v>
      </c>
      <c r="I518" s="59">
        <f t="shared" si="83"/>
        <v>6.1212185606752175E-3</v>
      </c>
      <c r="J518" s="46">
        <f t="shared" si="85"/>
        <v>6.1212185606752175E-3</v>
      </c>
      <c r="K518" s="6">
        <f t="shared" si="86"/>
        <v>3.7469316667554785E-5</v>
      </c>
      <c r="L518" s="6">
        <f t="shared" si="87"/>
        <v>2.2935787664125363E-7</v>
      </c>
      <c r="M518" s="46">
        <f t="shared" si="88"/>
        <v>0</v>
      </c>
      <c r="N518" s="6">
        <f t="shared" si="89"/>
        <v>2872.8701169999999</v>
      </c>
      <c r="O518" s="6">
        <f t="shared" si="84"/>
        <v>-5.4496044590936175E-2</v>
      </c>
      <c r="Q518" s="46"/>
      <c r="R518">
        <v>7.0140653798897998E-4</v>
      </c>
      <c r="S518" s="46"/>
    </row>
    <row r="519" spans="4:19">
      <c r="D519" s="38">
        <v>43280</v>
      </c>
      <c r="E519" s="6">
        <v>2718.3701169999999</v>
      </c>
      <c r="F519" s="6">
        <f t="shared" si="90"/>
        <v>7.5811566898234637E-4</v>
      </c>
      <c r="G519" s="6">
        <f t="shared" si="91"/>
        <v>7.5840311129971028E-4</v>
      </c>
      <c r="H519" s="6">
        <f t="shared" si="92"/>
        <v>1.0007584031112997</v>
      </c>
      <c r="I519" s="59">
        <f t="shared" si="83"/>
        <v>7.1965413052080794E-4</v>
      </c>
      <c r="J519" s="46">
        <f t="shared" si="85"/>
        <v>7.1965413052080794E-4</v>
      </c>
      <c r="K519" s="6">
        <f t="shared" si="86"/>
        <v>5.1790206757566003E-7</v>
      </c>
      <c r="L519" s="6">
        <f t="shared" si="87"/>
        <v>3.7271036213609033E-10</v>
      </c>
      <c r="M519" s="46">
        <f t="shared" si="88"/>
        <v>0</v>
      </c>
      <c r="N519" s="6">
        <f t="shared" si="89"/>
        <v>2872.8701169999999</v>
      </c>
      <c r="O519" s="6">
        <f t="shared" si="84"/>
        <v>-5.3778971449407853E-2</v>
      </c>
      <c r="Q519" s="46"/>
      <c r="R519">
        <v>8.5195373380242394E-3</v>
      </c>
      <c r="S519" s="46"/>
    </row>
    <row r="520" spans="4:19">
      <c r="D520" s="38">
        <v>43283</v>
      </c>
      <c r="E520" s="6">
        <v>2726.709961</v>
      </c>
      <c r="F520" s="6">
        <f t="shared" si="90"/>
        <v>3.0632609261900135E-3</v>
      </c>
      <c r="G520" s="6">
        <f t="shared" si="91"/>
        <v>3.067957504331309E-3</v>
      </c>
      <c r="H520" s="6">
        <f t="shared" si="92"/>
        <v>1.0030679575043313</v>
      </c>
      <c r="I520" s="59">
        <f t="shared" si="83"/>
        <v>3.0247993877284751E-3</v>
      </c>
      <c r="J520" s="46">
        <f t="shared" si="85"/>
        <v>3.0247993877284751E-3</v>
      </c>
      <c r="K520" s="6">
        <f t="shared" si="86"/>
        <v>9.1494113360025585E-6</v>
      </c>
      <c r="L520" s="6">
        <f t="shared" si="87"/>
        <v>2.7675133807216507E-8</v>
      </c>
      <c r="M520" s="46">
        <f t="shared" si="88"/>
        <v>0</v>
      </c>
      <c r="N520" s="6">
        <f t="shared" si="89"/>
        <v>2872.8701169999999</v>
      </c>
      <c r="O520" s="6">
        <f t="shared" si="84"/>
        <v>-5.0876005544109988E-2</v>
      </c>
      <c r="Q520" s="46"/>
      <c r="R520">
        <v>-7.1349586761057201E-4</v>
      </c>
      <c r="S520" s="46"/>
    </row>
    <row r="521" spans="4:19">
      <c r="D521" s="38">
        <v>43284</v>
      </c>
      <c r="E521" s="6">
        <v>2713.219971</v>
      </c>
      <c r="F521" s="6">
        <f t="shared" si="90"/>
        <v>-4.9596291940371519E-3</v>
      </c>
      <c r="G521" s="6">
        <f t="shared" si="91"/>
        <v>-4.9473505407420237E-3</v>
      </c>
      <c r="H521" s="6">
        <f t="shared" si="92"/>
        <v>0.99505264945925798</v>
      </c>
      <c r="I521" s="59">
        <f t="shared" si="83"/>
        <v>-4.9980907324986903E-3</v>
      </c>
      <c r="J521" s="46">
        <f t="shared" si="85"/>
        <v>0</v>
      </c>
      <c r="K521" s="6">
        <f t="shared" si="86"/>
        <v>0</v>
      </c>
      <c r="L521" s="6">
        <f t="shared" si="87"/>
        <v>0</v>
      </c>
      <c r="M521" s="46">
        <f t="shared" si="88"/>
        <v>4.9980907324986903E-3</v>
      </c>
      <c r="N521" s="6">
        <f t="shared" si="89"/>
        <v>2872.8701169999999</v>
      </c>
      <c r="O521" s="6">
        <f t="shared" si="84"/>
        <v>-5.5571654651312578E-2</v>
      </c>
      <c r="Q521" s="46"/>
      <c r="R521">
        <v>3.1168927631652099E-3</v>
      </c>
      <c r="S521" s="46"/>
    </row>
    <row r="522" spans="4:19">
      <c r="D522" s="38">
        <v>43286</v>
      </c>
      <c r="E522" s="6">
        <v>2736.610107</v>
      </c>
      <c r="F522" s="6">
        <f t="shared" si="90"/>
        <v>8.5838564819602902E-3</v>
      </c>
      <c r="G522" s="6">
        <f t="shared" si="91"/>
        <v>8.6208034180801363E-3</v>
      </c>
      <c r="H522" s="6">
        <f t="shared" si="92"/>
        <v>1.0086208034180801</v>
      </c>
      <c r="I522" s="59">
        <f t="shared" si="83"/>
        <v>8.5453949434987509E-3</v>
      </c>
      <c r="J522" s="46">
        <f t="shared" si="85"/>
        <v>8.5453949434987509E-3</v>
      </c>
      <c r="K522" s="6">
        <f t="shared" si="86"/>
        <v>7.3023774740374022E-5</v>
      </c>
      <c r="L522" s="6">
        <f t="shared" si="87"/>
        <v>6.2401699542158397E-7</v>
      </c>
      <c r="M522" s="46">
        <f t="shared" si="88"/>
        <v>0</v>
      </c>
      <c r="N522" s="6">
        <f t="shared" si="89"/>
        <v>2872.8701169999999</v>
      </c>
      <c r="O522" s="6">
        <f t="shared" si="84"/>
        <v>-4.742992354359888E-2</v>
      </c>
      <c r="Q522" s="46"/>
      <c r="R522">
        <v>1.0667245365268501E-3</v>
      </c>
      <c r="S522" s="46"/>
    </row>
    <row r="523" spans="4:19">
      <c r="D523" s="38">
        <v>43287</v>
      </c>
      <c r="E523" s="6">
        <v>2759.820068</v>
      </c>
      <c r="F523" s="6">
        <f t="shared" si="90"/>
        <v>8.4455176245228913E-3</v>
      </c>
      <c r="G523" s="6">
        <f t="shared" si="91"/>
        <v>8.4812816194133056E-3</v>
      </c>
      <c r="H523" s="6">
        <f t="shared" si="92"/>
        <v>1.0084812816194133</v>
      </c>
      <c r="I523" s="59">
        <f t="shared" si="83"/>
        <v>8.407056086061352E-3</v>
      </c>
      <c r="J523" s="46">
        <f t="shared" si="85"/>
        <v>8.407056086061352E-3</v>
      </c>
      <c r="K523" s="6">
        <f t="shared" si="86"/>
        <v>7.0678592034181218E-5</v>
      </c>
      <c r="L523" s="6">
        <f t="shared" si="87"/>
        <v>5.9419888731521055E-7</v>
      </c>
      <c r="M523" s="46">
        <f t="shared" si="88"/>
        <v>0</v>
      </c>
      <c r="N523" s="6">
        <f t="shared" si="89"/>
        <v>2872.8701169999999</v>
      </c>
      <c r="O523" s="6">
        <f t="shared" si="84"/>
        <v>-3.9350908462945991E-2</v>
      </c>
      <c r="Q523" s="46"/>
      <c r="R523">
        <v>1.7395670677964601E-3</v>
      </c>
      <c r="S523" s="46"/>
    </row>
    <row r="524" spans="4:19">
      <c r="D524" s="38">
        <v>43290</v>
      </c>
      <c r="E524" s="6">
        <v>2784.169922</v>
      </c>
      <c r="F524" s="6">
        <f t="shared" si="90"/>
        <v>8.7842909604549466E-3</v>
      </c>
      <c r="G524" s="6">
        <f t="shared" si="91"/>
        <v>8.8229860643218583E-3</v>
      </c>
      <c r="H524" s="6">
        <f t="shared" si="92"/>
        <v>1.0088229860643219</v>
      </c>
      <c r="I524" s="59">
        <f t="shared" si="83"/>
        <v>8.7458294219934073E-3</v>
      </c>
      <c r="J524" s="46">
        <f t="shared" si="85"/>
        <v>8.7458294219934073E-3</v>
      </c>
      <c r="K524" s="6">
        <f t="shared" si="86"/>
        <v>7.6489532278605543E-5</v>
      </c>
      <c r="L524" s="6">
        <f t="shared" si="87"/>
        <v>6.6896440187674274E-7</v>
      </c>
      <c r="M524" s="46">
        <f t="shared" si="88"/>
        <v>0</v>
      </c>
      <c r="N524" s="6">
        <f t="shared" si="89"/>
        <v>2872.8701169999999</v>
      </c>
      <c r="O524" s="6">
        <f t="shared" si="84"/>
        <v>-3.0875114915611027E-2</v>
      </c>
      <c r="Q524" s="46"/>
      <c r="R524">
        <v>-4.0289207997006998E-3</v>
      </c>
      <c r="S524" s="46"/>
    </row>
    <row r="525" spans="4:19">
      <c r="D525" s="38">
        <v>43291</v>
      </c>
      <c r="E525" s="6">
        <v>2793.8400879999999</v>
      </c>
      <c r="F525" s="6">
        <f t="shared" si="90"/>
        <v>3.4672493130737708E-3</v>
      </c>
      <c r="G525" s="6">
        <f t="shared" si="91"/>
        <v>3.4732671751058763E-3</v>
      </c>
      <c r="H525" s="6">
        <f t="shared" si="92"/>
        <v>1.0034732671751059</v>
      </c>
      <c r="I525" s="59">
        <f t="shared" si="83"/>
        <v>3.4287877746122324E-3</v>
      </c>
      <c r="J525" s="46">
        <f t="shared" si="85"/>
        <v>3.4287877746122324E-3</v>
      </c>
      <c r="K525" s="6">
        <f t="shared" si="86"/>
        <v>1.1756585603330305E-5</v>
      </c>
      <c r="L525" s="6">
        <f t="shared" si="87"/>
        <v>4.0310836987881129E-8</v>
      </c>
      <c r="M525" s="46">
        <f t="shared" si="88"/>
        <v>0</v>
      </c>
      <c r="N525" s="6">
        <f t="shared" si="89"/>
        <v>2872.8701169999999</v>
      </c>
      <c r="O525" s="6">
        <f t="shared" si="84"/>
        <v>-2.7509085263669096E-2</v>
      </c>
      <c r="Q525" s="46"/>
      <c r="R525">
        <v>2.4652341480840599E-3</v>
      </c>
      <c r="S525" s="46"/>
    </row>
    <row r="526" spans="4:19">
      <c r="D526" s="38">
        <v>43292</v>
      </c>
      <c r="E526" s="6">
        <v>2774.0200199999999</v>
      </c>
      <c r="F526" s="6">
        <f t="shared" si="90"/>
        <v>-7.1194862420864667E-3</v>
      </c>
      <c r="G526" s="6">
        <f t="shared" si="91"/>
        <v>-7.0942027373471772E-3</v>
      </c>
      <c r="H526" s="6">
        <f t="shared" si="92"/>
        <v>0.99290579726265282</v>
      </c>
      <c r="I526" s="59">
        <f t="shared" si="83"/>
        <v>-7.1579477805480051E-3</v>
      </c>
      <c r="J526" s="46">
        <f t="shared" si="85"/>
        <v>0</v>
      </c>
      <c r="K526" s="6">
        <f t="shared" si="86"/>
        <v>0</v>
      </c>
      <c r="L526" s="6">
        <f t="shared" si="87"/>
        <v>0</v>
      </c>
      <c r="M526" s="46">
        <f t="shared" si="88"/>
        <v>7.1579477805480051E-3</v>
      </c>
      <c r="N526" s="6">
        <f t="shared" si="89"/>
        <v>2872.8701169999999</v>
      </c>
      <c r="O526" s="6">
        <f t="shared" si="84"/>
        <v>-3.4408132973036874E-2</v>
      </c>
      <c r="Q526" s="46"/>
      <c r="R526">
        <v>-1.01627477090259E-3</v>
      </c>
      <c r="S526" s="46"/>
    </row>
    <row r="527" spans="4:19">
      <c r="D527" s="38">
        <v>43293</v>
      </c>
      <c r="E527" s="6">
        <v>2798.290039</v>
      </c>
      <c r="F527" s="6">
        <f t="shared" si="90"/>
        <v>8.7109913888583079E-3</v>
      </c>
      <c r="G527" s="6">
        <f t="shared" si="91"/>
        <v>8.7490424816760726E-3</v>
      </c>
      <c r="H527" s="6">
        <f t="shared" si="92"/>
        <v>1.0087490424816761</v>
      </c>
      <c r="I527" s="59">
        <f t="shared" si="83"/>
        <v>8.6725298503967686E-3</v>
      </c>
      <c r="J527" s="46">
        <f t="shared" si="85"/>
        <v>8.6725298503967686E-3</v>
      </c>
      <c r="K527" s="6">
        <f t="shared" si="86"/>
        <v>7.5212774006022995E-5</v>
      </c>
      <c r="L527" s="6">
        <f t="shared" si="87"/>
        <v>6.5228502769838056E-7</v>
      </c>
      <c r="M527" s="46">
        <f t="shared" si="88"/>
        <v>0</v>
      </c>
      <c r="N527" s="6">
        <f t="shared" si="89"/>
        <v>2872.8701169999999</v>
      </c>
      <c r="O527" s="6">
        <f t="shared" si="84"/>
        <v>-2.5960128708457014E-2</v>
      </c>
      <c r="Q527" s="46"/>
      <c r="R527">
        <v>-2.1255725534795101E-3</v>
      </c>
      <c r="S527" s="46"/>
    </row>
    <row r="528" spans="4:19">
      <c r="D528" s="38">
        <v>43294</v>
      </c>
      <c r="E528" s="6">
        <v>2801.3100589999999</v>
      </c>
      <c r="F528" s="6">
        <f t="shared" si="90"/>
        <v>1.0786557039651253E-3</v>
      </c>
      <c r="G528" s="6">
        <f t="shared" si="91"/>
        <v>1.0792376622543731E-3</v>
      </c>
      <c r="H528" s="6">
        <f t="shared" si="92"/>
        <v>1.0010792376622544</v>
      </c>
      <c r="I528" s="59">
        <f t="shared" si="83"/>
        <v>1.0401941655035869E-3</v>
      </c>
      <c r="J528" s="46">
        <f t="shared" si="85"/>
        <v>1.0401941655035869E-3</v>
      </c>
      <c r="K528" s="6">
        <f t="shared" si="86"/>
        <v>1.0820039019477035E-6</v>
      </c>
      <c r="L528" s="6">
        <f t="shared" si="87"/>
        <v>1.1254941458581163E-9</v>
      </c>
      <c r="M528" s="46">
        <f t="shared" si="88"/>
        <v>0</v>
      </c>
      <c r="N528" s="6">
        <f t="shared" si="89"/>
        <v>2872.8701169999999</v>
      </c>
      <c r="O528" s="6">
        <f t="shared" si="84"/>
        <v>-2.4908908194821822E-2</v>
      </c>
      <c r="Q528" s="46"/>
      <c r="R528">
        <v>-4.0261625994880501E-3</v>
      </c>
      <c r="S528" s="46"/>
    </row>
    <row r="529" spans="4:19">
      <c r="D529" s="38">
        <v>43297</v>
      </c>
      <c r="E529" s="6">
        <v>2798.429932</v>
      </c>
      <c r="F529" s="6">
        <f t="shared" si="90"/>
        <v>-1.028664637499674E-3</v>
      </c>
      <c r="G529" s="6">
        <f t="shared" si="91"/>
        <v>-1.0281357433985505E-3</v>
      </c>
      <c r="H529" s="6">
        <f t="shared" si="92"/>
        <v>0.99897186425660145</v>
      </c>
      <c r="I529" s="59">
        <f t="shared" si="83"/>
        <v>-1.0671261759612125E-3</v>
      </c>
      <c r="J529" s="46">
        <f t="shared" si="85"/>
        <v>0</v>
      </c>
      <c r="K529" s="6">
        <f t="shared" si="86"/>
        <v>0</v>
      </c>
      <c r="L529" s="6">
        <f t="shared" si="87"/>
        <v>0</v>
      </c>
      <c r="M529" s="46">
        <f t="shared" si="88"/>
        <v>1.0671261759612125E-3</v>
      </c>
      <c r="N529" s="6">
        <f t="shared" si="89"/>
        <v>2872.8701169999999</v>
      </c>
      <c r="O529" s="6">
        <f t="shared" si="84"/>
        <v>-2.591143419937628E-2</v>
      </c>
      <c r="Q529" s="46"/>
      <c r="R529">
        <v>1.70841500651396E-3</v>
      </c>
      <c r="S529" s="46"/>
    </row>
    <row r="530" spans="4:19">
      <c r="D530" s="38">
        <v>43298</v>
      </c>
      <c r="E530" s="6">
        <v>2809.5500489999999</v>
      </c>
      <c r="F530" s="6">
        <f t="shared" si="90"/>
        <v>3.965824276198425E-3</v>
      </c>
      <c r="G530" s="6">
        <f t="shared" si="91"/>
        <v>3.9736985631984023E-3</v>
      </c>
      <c r="H530" s="6">
        <f t="shared" si="92"/>
        <v>1.0039736985631984</v>
      </c>
      <c r="I530" s="59">
        <f t="shared" si="83"/>
        <v>3.9273627377368866E-3</v>
      </c>
      <c r="J530" s="46">
        <f t="shared" si="85"/>
        <v>3.9273627377368866E-3</v>
      </c>
      <c r="K530" s="6">
        <f t="shared" si="86"/>
        <v>1.5424178073764173E-5</v>
      </c>
      <c r="L530" s="6">
        <f t="shared" si="87"/>
        <v>6.0576342227119718E-8</v>
      </c>
      <c r="M530" s="46">
        <f t="shared" si="88"/>
        <v>0</v>
      </c>
      <c r="N530" s="6">
        <f t="shared" si="89"/>
        <v>2872.8701169999999</v>
      </c>
      <c r="O530" s="6">
        <f t="shared" si="84"/>
        <v>-2.2040699865026301E-2</v>
      </c>
      <c r="Q530" s="46"/>
      <c r="R530">
        <v>-6.3572431260861097E-3</v>
      </c>
      <c r="S530" s="46"/>
    </row>
    <row r="531" spans="4:19">
      <c r="D531" s="38">
        <v>43299</v>
      </c>
      <c r="E531" s="6">
        <v>2815.6201169999999</v>
      </c>
      <c r="F531" s="6">
        <f t="shared" si="90"/>
        <v>2.1581819489692655E-3</v>
      </c>
      <c r="G531" s="6">
        <f t="shared" si="91"/>
        <v>2.1605124999144465E-3</v>
      </c>
      <c r="H531" s="6">
        <f t="shared" si="92"/>
        <v>1.0021605124999144</v>
      </c>
      <c r="I531" s="59">
        <f t="shared" si="83"/>
        <v>2.1197204105077271E-3</v>
      </c>
      <c r="J531" s="46">
        <f t="shared" si="85"/>
        <v>2.1197204105077271E-3</v>
      </c>
      <c r="K531" s="6">
        <f t="shared" si="86"/>
        <v>4.4932146187230467E-6</v>
      </c>
      <c r="L531" s="6">
        <f t="shared" si="87"/>
        <v>9.5243587360989362E-9</v>
      </c>
      <c r="M531" s="46">
        <f t="shared" si="88"/>
        <v>0</v>
      </c>
      <c r="N531" s="6">
        <f t="shared" si="89"/>
        <v>2872.8701169999999</v>
      </c>
      <c r="O531" s="6">
        <f t="shared" si="84"/>
        <v>-1.992780657267702E-2</v>
      </c>
      <c r="Q531" s="46"/>
      <c r="R531">
        <v>1.85771801014277E-3</v>
      </c>
      <c r="S531" s="46"/>
    </row>
    <row r="532" spans="4:19">
      <c r="D532" s="38">
        <v>43300</v>
      </c>
      <c r="E532" s="6">
        <v>2804.48999</v>
      </c>
      <c r="F532" s="6">
        <f t="shared" si="90"/>
        <v>-3.9608268660280945E-3</v>
      </c>
      <c r="G532" s="6">
        <f t="shared" si="91"/>
        <v>-3.9529931373906146E-3</v>
      </c>
      <c r="H532" s="6">
        <f t="shared" si="92"/>
        <v>0.99604700686260939</v>
      </c>
      <c r="I532" s="59">
        <f t="shared" si="83"/>
        <v>-3.9992884044896329E-3</v>
      </c>
      <c r="J532" s="46">
        <f t="shared" si="85"/>
        <v>0</v>
      </c>
      <c r="K532" s="6">
        <f t="shared" si="86"/>
        <v>0</v>
      </c>
      <c r="L532" s="6">
        <f t="shared" si="87"/>
        <v>0</v>
      </c>
      <c r="M532" s="46">
        <f t="shared" si="88"/>
        <v>3.9992884044896329E-3</v>
      </c>
      <c r="N532" s="6">
        <f t="shared" si="89"/>
        <v>2872.8701169999999</v>
      </c>
      <c r="O532" s="6">
        <f t="shared" si="84"/>
        <v>-2.3802025227442576E-2</v>
      </c>
      <c r="Q532" s="46"/>
      <c r="R532">
        <v>-1.38011493139825E-2</v>
      </c>
      <c r="S532" s="46"/>
    </row>
    <row r="533" spans="4:19">
      <c r="D533" s="38">
        <v>43301</v>
      </c>
      <c r="E533" s="6">
        <v>2801.830078</v>
      </c>
      <c r="F533" s="6">
        <f t="shared" si="90"/>
        <v>-9.4889773231677382E-4</v>
      </c>
      <c r="G533" s="6">
        <f t="shared" si="91"/>
        <v>-9.4844767122881368E-4</v>
      </c>
      <c r="H533" s="6">
        <f t="shared" si="92"/>
        <v>0.99905155232877119</v>
      </c>
      <c r="I533" s="59">
        <f t="shared" si="83"/>
        <v>-9.8735927077831225E-4</v>
      </c>
      <c r="J533" s="46">
        <f t="shared" si="85"/>
        <v>0</v>
      </c>
      <c r="K533" s="6">
        <f t="shared" si="86"/>
        <v>0</v>
      </c>
      <c r="L533" s="6">
        <f t="shared" si="87"/>
        <v>0</v>
      </c>
      <c r="M533" s="46">
        <f t="shared" si="88"/>
        <v>9.8735927077831225E-4</v>
      </c>
      <c r="N533" s="6">
        <f t="shared" si="89"/>
        <v>2872.8701169999999</v>
      </c>
      <c r="O533" s="6">
        <f t="shared" si="84"/>
        <v>-2.4727897923273911E-2</v>
      </c>
      <c r="Q533" s="46"/>
      <c r="R533">
        <v>2.1991738771277801E-3</v>
      </c>
      <c r="S533" s="46"/>
    </row>
    <row r="534" spans="4:19">
      <c r="D534" s="38">
        <v>43304</v>
      </c>
      <c r="E534" s="6">
        <v>2806.9799800000001</v>
      </c>
      <c r="F534" s="6">
        <f t="shared" si="90"/>
        <v>1.8363622208507574E-3</v>
      </c>
      <c r="G534" s="6">
        <f t="shared" si="91"/>
        <v>1.8380493665326458E-3</v>
      </c>
      <c r="H534" s="6">
        <f t="shared" si="92"/>
        <v>1.0018380493665326</v>
      </c>
      <c r="I534" s="59">
        <f t="shared" si="83"/>
        <v>1.797900682389219E-3</v>
      </c>
      <c r="J534" s="46">
        <f t="shared" si="85"/>
        <v>1.797900682389219E-3</v>
      </c>
      <c r="K534" s="6">
        <f t="shared" si="86"/>
        <v>3.2324468637356193E-6</v>
      </c>
      <c r="L534" s="6">
        <f t="shared" si="87"/>
        <v>5.8116184220971608E-9</v>
      </c>
      <c r="M534" s="46">
        <f t="shared" si="88"/>
        <v>0</v>
      </c>
      <c r="N534" s="6">
        <f t="shared" si="89"/>
        <v>2872.8701169999999</v>
      </c>
      <c r="O534" s="6">
        <f t="shared" si="84"/>
        <v>-2.2935299653854789E-2</v>
      </c>
      <c r="Q534" s="46"/>
      <c r="R534">
        <v>-8.6298668734758593E-3</v>
      </c>
      <c r="S534" s="46"/>
    </row>
    <row r="535" spans="4:19">
      <c r="D535" s="38">
        <v>43305</v>
      </c>
      <c r="E535" s="6">
        <v>2820.3999020000001</v>
      </c>
      <c r="F535" s="6">
        <f t="shared" si="90"/>
        <v>4.7695189311680571E-3</v>
      </c>
      <c r="G535" s="6">
        <f t="shared" si="91"/>
        <v>4.7809111912511248E-3</v>
      </c>
      <c r="H535" s="6">
        <f t="shared" si="92"/>
        <v>1.0047809111912511</v>
      </c>
      <c r="I535" s="59">
        <f t="shared" si="83"/>
        <v>4.7310573927065187E-3</v>
      </c>
      <c r="J535" s="46">
        <f t="shared" si="85"/>
        <v>4.7310573927065187E-3</v>
      </c>
      <c r="K535" s="6">
        <f t="shared" si="86"/>
        <v>2.2382904053083002E-5</v>
      </c>
      <c r="L535" s="6">
        <f t="shared" si="87"/>
        <v>1.0589480369057904E-7</v>
      </c>
      <c r="M535" s="46">
        <f t="shared" si="88"/>
        <v>0</v>
      </c>
      <c r="N535" s="6">
        <f t="shared" si="89"/>
        <v>2872.8701169999999</v>
      </c>
      <c r="O535" s="6">
        <f t="shared" si="84"/>
        <v>-1.8264040093393413E-2</v>
      </c>
      <c r="Q535" s="46"/>
      <c r="R535">
        <v>6.15131613754727E-3</v>
      </c>
      <c r="S535" s="46"/>
    </row>
    <row r="536" spans="4:19">
      <c r="D536" s="38">
        <v>43306</v>
      </c>
      <c r="E536" s="6">
        <v>2846.070068</v>
      </c>
      <c r="F536" s="6">
        <f t="shared" si="90"/>
        <v>9.0604350659817777E-3</v>
      </c>
      <c r="G536" s="6">
        <f t="shared" si="91"/>
        <v>9.1016050531687043E-3</v>
      </c>
      <c r="H536" s="6">
        <f t="shared" si="92"/>
        <v>1.0091016050531687</v>
      </c>
      <c r="I536" s="59">
        <f t="shared" si="83"/>
        <v>9.0219735275202384E-3</v>
      </c>
      <c r="J536" s="46">
        <f t="shared" si="85"/>
        <v>9.0219735275202384E-3</v>
      </c>
      <c r="K536" s="6">
        <f t="shared" si="86"/>
        <v>8.1396006331275976E-5</v>
      </c>
      <c r="L536" s="6">
        <f t="shared" si="87"/>
        <v>7.3435261436664156E-7</v>
      </c>
      <c r="M536" s="46">
        <f t="shared" si="88"/>
        <v>0</v>
      </c>
      <c r="N536" s="6">
        <f t="shared" si="89"/>
        <v>2872.8701169999999</v>
      </c>
      <c r="O536" s="6">
        <f t="shared" si="84"/>
        <v>-9.328667119829959E-3</v>
      </c>
      <c r="Q536" s="46"/>
      <c r="R536">
        <v>7.5708980796417805E-4</v>
      </c>
      <c r="S536" s="46"/>
    </row>
    <row r="537" spans="4:19">
      <c r="D537" s="38">
        <v>43307</v>
      </c>
      <c r="E537" s="6">
        <v>2837.4399410000001</v>
      </c>
      <c r="F537" s="6">
        <f t="shared" si="90"/>
        <v>-3.0369027657715817E-3</v>
      </c>
      <c r="G537" s="6">
        <f t="shared" si="91"/>
        <v>-3.032296041138749E-3</v>
      </c>
      <c r="H537" s="6">
        <f t="shared" si="92"/>
        <v>0.99696770395886125</v>
      </c>
      <c r="I537" s="59">
        <f t="shared" si="83"/>
        <v>-3.0753643042331202E-3</v>
      </c>
      <c r="J537" s="46">
        <f t="shared" si="85"/>
        <v>0</v>
      </c>
      <c r="K537" s="6">
        <f t="shared" si="86"/>
        <v>0</v>
      </c>
      <c r="L537" s="6">
        <f t="shared" si="87"/>
        <v>0</v>
      </c>
      <c r="M537" s="46">
        <f t="shared" si="88"/>
        <v>3.0753643042331202E-3</v>
      </c>
      <c r="N537" s="6">
        <f t="shared" si="89"/>
        <v>2872.8701169999999</v>
      </c>
      <c r="O537" s="6">
        <f t="shared" si="84"/>
        <v>-1.2332675880592149E-2</v>
      </c>
      <c r="Q537" s="46"/>
      <c r="R537">
        <v>3.0591237070530198E-3</v>
      </c>
      <c r="S537" s="46"/>
    </row>
    <row r="538" spans="4:19">
      <c r="D538" s="38">
        <v>43308</v>
      </c>
      <c r="E538" s="6">
        <v>2818.820068</v>
      </c>
      <c r="F538" s="6">
        <f t="shared" si="90"/>
        <v>-6.5838346291620022E-3</v>
      </c>
      <c r="G538" s="6">
        <f t="shared" si="91"/>
        <v>-6.5622086765431131E-3</v>
      </c>
      <c r="H538" s="6">
        <f t="shared" si="92"/>
        <v>0.99343779132345689</v>
      </c>
      <c r="I538" s="59">
        <f t="shared" si="83"/>
        <v>-6.6222961676235407E-3</v>
      </c>
      <c r="J538" s="46">
        <f t="shared" si="85"/>
        <v>0</v>
      </c>
      <c r="K538" s="6">
        <f t="shared" si="86"/>
        <v>0</v>
      </c>
      <c r="L538" s="6">
        <f t="shared" si="87"/>
        <v>0</v>
      </c>
      <c r="M538" s="46">
        <f t="shared" si="88"/>
        <v>6.6222961676235407E-3</v>
      </c>
      <c r="N538" s="6">
        <f t="shared" si="89"/>
        <v>2872.8701169999999</v>
      </c>
      <c r="O538" s="6">
        <f t="shared" si="84"/>
        <v>-1.8813954964466618E-2</v>
      </c>
      <c r="Q538" s="46"/>
      <c r="R538">
        <v>-4.9529244029513997E-3</v>
      </c>
      <c r="S538" s="46"/>
    </row>
    <row r="539" spans="4:19">
      <c r="D539" s="38">
        <v>43311</v>
      </c>
      <c r="E539" s="6">
        <v>2802.6000979999999</v>
      </c>
      <c r="F539" s="6">
        <f t="shared" si="90"/>
        <v>-5.7707890654419306E-3</v>
      </c>
      <c r="G539" s="6">
        <f t="shared" si="91"/>
        <v>-5.7541700458760836E-3</v>
      </c>
      <c r="H539" s="6">
        <f t="shared" si="92"/>
        <v>0.99424582995412392</v>
      </c>
      <c r="I539" s="59">
        <f t="shared" si="83"/>
        <v>-5.8092506039034691E-3</v>
      </c>
      <c r="J539" s="46">
        <f t="shared" si="85"/>
        <v>0</v>
      </c>
      <c r="K539" s="6">
        <f t="shared" si="86"/>
        <v>0</v>
      </c>
      <c r="L539" s="6">
        <f t="shared" si="87"/>
        <v>0</v>
      </c>
      <c r="M539" s="46">
        <f t="shared" si="88"/>
        <v>5.8092506039034691E-3</v>
      </c>
      <c r="N539" s="6">
        <f t="shared" si="89"/>
        <v>2872.8701169999999</v>
      </c>
      <c r="O539" s="6">
        <f t="shared" si="84"/>
        <v>-2.4459866314241747E-2</v>
      </c>
      <c r="Q539" s="46"/>
      <c r="R539">
        <v>0</v>
      </c>
      <c r="S539" s="46"/>
    </row>
    <row r="540" spans="4:19">
      <c r="D540" s="38">
        <v>43312</v>
      </c>
      <c r="E540" s="6">
        <v>2816.290039</v>
      </c>
      <c r="F540" s="6">
        <f t="shared" si="90"/>
        <v>4.8728370744568371E-3</v>
      </c>
      <c r="G540" s="6">
        <f t="shared" si="91"/>
        <v>4.884728652428727E-3</v>
      </c>
      <c r="H540" s="6">
        <f t="shared" si="92"/>
        <v>1.0048847286524287</v>
      </c>
      <c r="I540" s="59">
        <f t="shared" si="83"/>
        <v>4.8343755359952986E-3</v>
      </c>
      <c r="J540" s="46">
        <f t="shared" si="85"/>
        <v>4.8343755359952986E-3</v>
      </c>
      <c r="K540" s="6">
        <f t="shared" si="86"/>
        <v>2.3371186823029832E-5</v>
      </c>
      <c r="L540" s="6">
        <f t="shared" si="87"/>
        <v>1.129850938244311E-7</v>
      </c>
      <c r="M540" s="46">
        <f t="shared" si="88"/>
        <v>0</v>
      </c>
      <c r="N540" s="6">
        <f t="shared" si="89"/>
        <v>2872.8701169999999</v>
      </c>
      <c r="O540" s="6">
        <f t="shared" si="84"/>
        <v>-1.9694617471632796E-2</v>
      </c>
      <c r="Q540" s="46"/>
      <c r="R540">
        <v>8.5722731514879299E-3</v>
      </c>
      <c r="S540" s="46"/>
    </row>
    <row r="541" spans="4:19">
      <c r="D541" s="38">
        <v>43313</v>
      </c>
      <c r="E541" s="6">
        <v>2813.360107</v>
      </c>
      <c r="F541" s="6">
        <f t="shared" si="90"/>
        <v>-1.0408931953329581E-3</v>
      </c>
      <c r="G541" s="6">
        <f t="shared" si="91"/>
        <v>-1.0403516539227997E-3</v>
      </c>
      <c r="H541" s="6">
        <f t="shared" si="92"/>
        <v>0.9989596483460772</v>
      </c>
      <c r="I541" s="59">
        <f t="shared" si="83"/>
        <v>-1.0793547337944966E-3</v>
      </c>
      <c r="J541" s="46">
        <f t="shared" si="85"/>
        <v>0</v>
      </c>
      <c r="K541" s="6">
        <f t="shared" si="86"/>
        <v>0</v>
      </c>
      <c r="L541" s="6">
        <f t="shared" si="87"/>
        <v>0</v>
      </c>
      <c r="M541" s="46">
        <f t="shared" si="88"/>
        <v>1.0793547337944966E-3</v>
      </c>
      <c r="N541" s="6">
        <f t="shared" si="89"/>
        <v>2872.8701169999999</v>
      </c>
      <c r="O541" s="6">
        <f t="shared" si="84"/>
        <v>-2.0714479797695626E-2</v>
      </c>
      <c r="Q541" s="46"/>
      <c r="R541">
        <v>8.4342174717092697E-3</v>
      </c>
      <c r="S541" s="46"/>
    </row>
    <row r="542" spans="4:19">
      <c r="D542" s="38">
        <v>43314</v>
      </c>
      <c r="E542" s="6">
        <v>2827.219971</v>
      </c>
      <c r="F542" s="6">
        <f t="shared" si="90"/>
        <v>4.9143498371688119E-3</v>
      </c>
      <c r="G542" s="6">
        <f t="shared" si="91"/>
        <v>4.9264450595978282E-3</v>
      </c>
      <c r="H542" s="6">
        <f t="shared" si="92"/>
        <v>1.0049264450595978</v>
      </c>
      <c r="I542" s="59">
        <f t="shared" si="83"/>
        <v>4.8758882987072734E-3</v>
      </c>
      <c r="J542" s="46">
        <f t="shared" si="85"/>
        <v>4.8758882987072734E-3</v>
      </c>
      <c r="K542" s="6">
        <f t="shared" si="86"/>
        <v>2.377428670147051E-5</v>
      </c>
      <c r="L542" s="6">
        <f t="shared" si="87"/>
        <v>1.1592076633781201E-7</v>
      </c>
      <c r="M542" s="46">
        <f t="shared" si="88"/>
        <v>0</v>
      </c>
      <c r="N542" s="6">
        <f t="shared" si="89"/>
        <v>2872.8701169999999</v>
      </c>
      <c r="O542" s="6">
        <f t="shared" si="84"/>
        <v>-1.5890083484759208E-2</v>
      </c>
      <c r="Q542" s="46"/>
      <c r="R542">
        <v>8.7726382101426196E-3</v>
      </c>
      <c r="S542" s="46"/>
    </row>
    <row r="543" spans="4:19">
      <c r="D543" s="38">
        <v>43315</v>
      </c>
      <c r="E543" s="6">
        <v>2840.3500979999999</v>
      </c>
      <c r="F543" s="6">
        <f t="shared" si="90"/>
        <v>4.6334320813658366E-3</v>
      </c>
      <c r="G543" s="6">
        <f t="shared" si="91"/>
        <v>4.6441830259693617E-3</v>
      </c>
      <c r="H543" s="6">
        <f t="shared" si="92"/>
        <v>1.0046441830259694</v>
      </c>
      <c r="I543" s="59">
        <f t="shared" si="83"/>
        <v>4.5949705429042982E-3</v>
      </c>
      <c r="J543" s="46">
        <f t="shared" si="85"/>
        <v>4.5949705429042982E-3</v>
      </c>
      <c r="K543" s="6">
        <f t="shared" si="86"/>
        <v>2.1113754290158223E-5</v>
      </c>
      <c r="L543" s="6">
        <f t="shared" si="87"/>
        <v>9.7017079013396286E-8</v>
      </c>
      <c r="M543" s="46">
        <f t="shared" si="88"/>
        <v>0</v>
      </c>
      <c r="N543" s="6">
        <f t="shared" si="89"/>
        <v>2872.8701169999999</v>
      </c>
      <c r="O543" s="6">
        <f t="shared" si="84"/>
        <v>-1.1319696914790961E-2</v>
      </c>
      <c r="Q543" s="46"/>
      <c r="R543">
        <v>3.4626779180074898E-3</v>
      </c>
      <c r="S543" s="46"/>
    </row>
    <row r="544" spans="4:19">
      <c r="D544" s="38">
        <v>43318</v>
      </c>
      <c r="E544" s="6">
        <v>2850.3999020000001</v>
      </c>
      <c r="F544" s="6">
        <f t="shared" si="90"/>
        <v>3.5319824091807187E-3</v>
      </c>
      <c r="G544" s="6">
        <f t="shared" si="91"/>
        <v>3.5382272090600519E-3</v>
      </c>
      <c r="H544" s="6">
        <f t="shared" si="92"/>
        <v>1.0035382272090601</v>
      </c>
      <c r="I544" s="59">
        <f t="shared" si="83"/>
        <v>3.4935208707191803E-3</v>
      </c>
      <c r="J544" s="46">
        <f t="shared" si="85"/>
        <v>3.4935208707191803E-3</v>
      </c>
      <c r="K544" s="6">
        <f t="shared" si="86"/>
        <v>1.22046880741505E-5</v>
      </c>
      <c r="L544" s="6">
        <f t="shared" si="87"/>
        <v>4.2637332507662248E-8</v>
      </c>
      <c r="M544" s="46">
        <f t="shared" si="88"/>
        <v>0</v>
      </c>
      <c r="N544" s="6">
        <f t="shared" si="89"/>
        <v>2872.8701169999999</v>
      </c>
      <c r="O544" s="6">
        <f t="shared" si="84"/>
        <v>-7.821521365353053E-3</v>
      </c>
      <c r="Q544" s="46"/>
      <c r="R544">
        <v>-7.1100824057294398E-3</v>
      </c>
      <c r="S544" s="46"/>
    </row>
    <row r="545" spans="4:19">
      <c r="D545" s="38">
        <v>43319</v>
      </c>
      <c r="E545" s="6">
        <v>2858.4499510000001</v>
      </c>
      <c r="F545" s="6">
        <f t="shared" si="90"/>
        <v>2.8202018069540436E-3</v>
      </c>
      <c r="G545" s="6">
        <f t="shared" si="91"/>
        <v>2.8241823171377689E-3</v>
      </c>
      <c r="H545" s="6">
        <f t="shared" si="92"/>
        <v>1.0028241823171378</v>
      </c>
      <c r="I545" s="59">
        <f t="shared" si="83"/>
        <v>2.7817402684925051E-3</v>
      </c>
      <c r="J545" s="46">
        <f t="shared" si="85"/>
        <v>2.7817402684925051E-3</v>
      </c>
      <c r="K545" s="6">
        <f t="shared" si="86"/>
        <v>7.7380789213527542E-6</v>
      </c>
      <c r="L545" s="6">
        <f t="shared" si="87"/>
        <v>2.1525325736300006E-8</v>
      </c>
      <c r="M545" s="46">
        <f t="shared" si="88"/>
        <v>0</v>
      </c>
      <c r="N545" s="6">
        <f t="shared" si="89"/>
        <v>2872.8701169999999</v>
      </c>
      <c r="O545" s="6">
        <f t="shared" si="84"/>
        <v>-5.0194284505483203E-3</v>
      </c>
      <c r="Q545" s="46"/>
      <c r="R545">
        <v>8.6994945270338405E-3</v>
      </c>
      <c r="S545" s="46"/>
    </row>
    <row r="546" spans="4:19">
      <c r="D546" s="38">
        <v>43320</v>
      </c>
      <c r="E546" s="6">
        <v>2857.6999510000001</v>
      </c>
      <c r="F546" s="6">
        <f t="shared" si="90"/>
        <v>-2.6241439331087723E-4</v>
      </c>
      <c r="G546" s="6">
        <f t="shared" si="91"/>
        <v>-2.6237996566547128E-4</v>
      </c>
      <c r="H546" s="6">
        <f t="shared" si="92"/>
        <v>0.99973762003433453</v>
      </c>
      <c r="I546" s="59">
        <f t="shared" si="83"/>
        <v>-3.0087593177241572E-4</v>
      </c>
      <c r="J546" s="46">
        <f t="shared" si="85"/>
        <v>0</v>
      </c>
      <c r="K546" s="6">
        <f t="shared" si="86"/>
        <v>0</v>
      </c>
      <c r="L546" s="6">
        <f t="shared" si="87"/>
        <v>0</v>
      </c>
      <c r="M546" s="46">
        <f t="shared" si="88"/>
        <v>3.0087593177241572E-4</v>
      </c>
      <c r="N546" s="6">
        <f t="shared" si="89"/>
        <v>2872.8701169999999</v>
      </c>
      <c r="O546" s="6">
        <f t="shared" si="84"/>
        <v>-5.2804914187493295E-3</v>
      </c>
      <c r="Q546" s="46"/>
      <c r="R546">
        <v>1.07723902896847E-3</v>
      </c>
      <c r="S546" s="46"/>
    </row>
    <row r="547" spans="4:19">
      <c r="D547" s="38">
        <v>43321</v>
      </c>
      <c r="E547" s="6">
        <v>2853.580078</v>
      </c>
      <c r="F547" s="6">
        <f t="shared" si="90"/>
        <v>-1.4427146607000002E-3</v>
      </c>
      <c r="G547" s="6">
        <f t="shared" si="91"/>
        <v>-1.4416744482073085E-3</v>
      </c>
      <c r="H547" s="6">
        <f t="shared" si="92"/>
        <v>0.99855832555179269</v>
      </c>
      <c r="I547" s="59">
        <f t="shared" si="83"/>
        <v>-1.4811761991615387E-3</v>
      </c>
      <c r="J547" s="46">
        <f t="shared" si="85"/>
        <v>0</v>
      </c>
      <c r="K547" s="6">
        <f t="shared" si="86"/>
        <v>0</v>
      </c>
      <c r="L547" s="6">
        <f t="shared" si="87"/>
        <v>0</v>
      </c>
      <c r="M547" s="46">
        <f t="shared" si="88"/>
        <v>1.4811761991615387E-3</v>
      </c>
      <c r="N547" s="6">
        <f t="shared" si="89"/>
        <v>2872.8701169999999</v>
      </c>
      <c r="O547" s="6">
        <f t="shared" si="84"/>
        <v>-6.714553117404291E-3</v>
      </c>
      <c r="Q547" s="46"/>
      <c r="R547">
        <v>-1.0273136530446899E-3</v>
      </c>
      <c r="S547" s="46"/>
    </row>
    <row r="548" spans="4:19">
      <c r="D548" s="38">
        <v>43322</v>
      </c>
      <c r="E548" s="6">
        <v>2833.280029</v>
      </c>
      <c r="F548" s="6">
        <f t="shared" si="90"/>
        <v>-7.1393123242211578E-3</v>
      </c>
      <c r="G548" s="6">
        <f t="shared" si="91"/>
        <v>-7.1138879740945127E-3</v>
      </c>
      <c r="H548" s="6">
        <f t="shared" si="92"/>
        <v>0.99288611202590549</v>
      </c>
      <c r="I548" s="59">
        <f t="shared" si="83"/>
        <v>-7.1777738626826963E-3</v>
      </c>
      <c r="J548" s="46">
        <f t="shared" si="85"/>
        <v>0</v>
      </c>
      <c r="K548" s="6">
        <f t="shared" si="86"/>
        <v>0</v>
      </c>
      <c r="L548" s="6">
        <f t="shared" si="87"/>
        <v>0</v>
      </c>
      <c r="M548" s="46">
        <f t="shared" si="88"/>
        <v>7.1777738626826963E-3</v>
      </c>
      <c r="N548" s="6">
        <f t="shared" si="89"/>
        <v>2872.8701169999999</v>
      </c>
      <c r="O548" s="6">
        <f t="shared" si="84"/>
        <v>-1.3780674512825504E-2</v>
      </c>
      <c r="Q548" s="46"/>
      <c r="R548">
        <v>3.9606234383474199E-3</v>
      </c>
      <c r="S548" s="46"/>
    </row>
    <row r="549" spans="4:19">
      <c r="D549" s="38">
        <v>43325</v>
      </c>
      <c r="E549" s="6">
        <v>2821.929932</v>
      </c>
      <c r="F549" s="6">
        <f t="shared" si="90"/>
        <v>-4.0140374338481786E-3</v>
      </c>
      <c r="G549" s="6">
        <f t="shared" si="91"/>
        <v>-4.0059919541401978E-3</v>
      </c>
      <c r="H549" s="6">
        <f t="shared" si="92"/>
        <v>0.9959940080458598</v>
      </c>
      <c r="I549" s="59">
        <f t="shared" si="83"/>
        <v>-4.052498972309717E-3</v>
      </c>
      <c r="J549" s="46">
        <f t="shared" si="85"/>
        <v>0</v>
      </c>
      <c r="K549" s="6">
        <f t="shared" si="86"/>
        <v>0</v>
      </c>
      <c r="L549" s="6">
        <f t="shared" si="87"/>
        <v>0</v>
      </c>
      <c r="M549" s="46">
        <f t="shared" si="88"/>
        <v>4.052498972309717E-3</v>
      </c>
      <c r="N549" s="6">
        <f t="shared" si="89"/>
        <v>2872.8701169999999</v>
      </c>
      <c r="O549" s="6">
        <f t="shared" si="84"/>
        <v>-1.7731461195744664E-2</v>
      </c>
      <c r="Q549" s="46"/>
      <c r="R549">
        <v>2.1553603217689399E-3</v>
      </c>
      <c r="S549" s="46"/>
    </row>
    <row r="550" spans="4:19">
      <c r="D550" s="38">
        <v>43326</v>
      </c>
      <c r="E550" s="6">
        <v>2839.959961</v>
      </c>
      <c r="F550" s="6">
        <f t="shared" si="90"/>
        <v>6.3689299110739591E-3</v>
      </c>
      <c r="G550" s="6">
        <f t="shared" si="91"/>
        <v>6.3892546712602805E-3</v>
      </c>
      <c r="H550" s="6">
        <f t="shared" si="92"/>
        <v>1.0063892546712603</v>
      </c>
      <c r="I550" s="59">
        <f t="shared" si="83"/>
        <v>6.3304683726124206E-3</v>
      </c>
      <c r="J550" s="46">
        <f t="shared" si="85"/>
        <v>6.3304683726124206E-3</v>
      </c>
      <c r="K550" s="6">
        <f t="shared" si="86"/>
        <v>4.0074829816646152E-5</v>
      </c>
      <c r="L550" s="6">
        <f t="shared" si="87"/>
        <v>2.5369244269210369E-7</v>
      </c>
      <c r="M550" s="46">
        <f t="shared" si="88"/>
        <v>0</v>
      </c>
      <c r="N550" s="6">
        <f t="shared" si="89"/>
        <v>2872.8701169999999</v>
      </c>
      <c r="O550" s="6">
        <f t="shared" si="84"/>
        <v>-1.1455497345757631E-2</v>
      </c>
      <c r="Q550" s="46"/>
      <c r="R550">
        <v>-3.9556437782624103E-3</v>
      </c>
      <c r="S550" s="46"/>
    </row>
    <row r="551" spans="4:19">
      <c r="D551" s="38">
        <v>43327</v>
      </c>
      <c r="E551" s="6">
        <v>2818.3701169999999</v>
      </c>
      <c r="F551" s="6">
        <f t="shared" si="90"/>
        <v>-7.6312086699139242E-3</v>
      </c>
      <c r="G551" s="6">
        <f t="shared" si="91"/>
        <v>-7.6021649236202027E-3</v>
      </c>
      <c r="H551" s="6">
        <f t="shared" si="92"/>
        <v>0.9923978350763798</v>
      </c>
      <c r="I551" s="59">
        <f t="shared" si="83"/>
        <v>-7.6696702083754627E-3</v>
      </c>
      <c r="J551" s="46">
        <f t="shared" si="85"/>
        <v>0</v>
      </c>
      <c r="K551" s="6">
        <f t="shared" si="86"/>
        <v>0</v>
      </c>
      <c r="L551" s="6">
        <f t="shared" si="87"/>
        <v>0</v>
      </c>
      <c r="M551" s="46">
        <f t="shared" si="88"/>
        <v>7.6696702083754627E-3</v>
      </c>
      <c r="N551" s="6">
        <f t="shared" si="89"/>
        <v>2872.8701169999999</v>
      </c>
      <c r="O551" s="6">
        <f t="shared" si="84"/>
        <v>-1.8970575689273322E-2</v>
      </c>
      <c r="Q551" s="46"/>
      <c r="R551">
        <v>-9.4765296957012698E-4</v>
      </c>
      <c r="S551" s="46"/>
    </row>
    <row r="552" spans="4:19">
      <c r="D552" s="38">
        <v>43328</v>
      </c>
      <c r="E552" s="6">
        <v>2840.6899410000001</v>
      </c>
      <c r="F552" s="6">
        <f t="shared" si="90"/>
        <v>7.8882144761550296E-3</v>
      </c>
      <c r="G552" s="6">
        <f t="shared" si="91"/>
        <v>7.9194084074942772E-3</v>
      </c>
      <c r="H552" s="6">
        <f t="shared" si="92"/>
        <v>1.0079194084074943</v>
      </c>
      <c r="I552" s="59">
        <f t="shared" si="83"/>
        <v>7.8497529376934903E-3</v>
      </c>
      <c r="J552" s="46">
        <f t="shared" si="85"/>
        <v>7.8497529376934903E-3</v>
      </c>
      <c r="K552" s="6">
        <f t="shared" si="86"/>
        <v>6.161862118282758E-5</v>
      </c>
      <c r="L552" s="6">
        <f t="shared" si="87"/>
        <v>4.8369095264652312E-7</v>
      </c>
      <c r="M552" s="46">
        <f t="shared" si="88"/>
        <v>0</v>
      </c>
      <c r="N552" s="6">
        <f t="shared" si="89"/>
        <v>2872.8701169999999</v>
      </c>
      <c r="O552" s="6">
        <f t="shared" si="84"/>
        <v>-1.1201403018387778E-2</v>
      </c>
      <c r="Q552" s="46"/>
      <c r="R552">
        <v>1.8339543504402899E-3</v>
      </c>
      <c r="S552" s="46"/>
    </row>
    <row r="553" spans="4:19">
      <c r="D553" s="38">
        <v>43329</v>
      </c>
      <c r="E553" s="6">
        <v>2850.1298830000001</v>
      </c>
      <c r="F553" s="6">
        <f t="shared" si="90"/>
        <v>3.3176065840605441E-3</v>
      </c>
      <c r="G553" s="6">
        <f t="shared" si="91"/>
        <v>3.3231159317150816E-3</v>
      </c>
      <c r="H553" s="6">
        <f t="shared" si="92"/>
        <v>1.0033231159317151</v>
      </c>
      <c r="I553" s="59">
        <f t="shared" si="83"/>
        <v>3.2791450455990057E-3</v>
      </c>
      <c r="J553" s="46">
        <f t="shared" si="85"/>
        <v>3.2791450455990057E-3</v>
      </c>
      <c r="K553" s="6">
        <f t="shared" si="86"/>
        <v>1.0752792230076505E-5</v>
      </c>
      <c r="L553" s="6">
        <f t="shared" si="87"/>
        <v>3.5259965367610855E-8</v>
      </c>
      <c r="M553" s="46">
        <f t="shared" si="88"/>
        <v>0</v>
      </c>
      <c r="N553" s="6">
        <f t="shared" si="89"/>
        <v>2872.8701169999999</v>
      </c>
      <c r="O553" s="6">
        <f t="shared" si="84"/>
        <v>-7.9155106475006284E-3</v>
      </c>
      <c r="Q553" s="46"/>
      <c r="R553">
        <v>4.7632856442858598E-3</v>
      </c>
      <c r="S553" s="46"/>
    </row>
    <row r="554" spans="4:19">
      <c r="D554" s="38">
        <v>43332</v>
      </c>
      <c r="E554" s="6">
        <v>2857.0500489999999</v>
      </c>
      <c r="F554" s="6">
        <f t="shared" si="90"/>
        <v>2.4250748965000154E-3</v>
      </c>
      <c r="G554" s="6">
        <f t="shared" si="91"/>
        <v>2.4280177690414462E-3</v>
      </c>
      <c r="H554" s="6">
        <f t="shared" si="92"/>
        <v>1.0024280177690414</v>
      </c>
      <c r="I554" s="59">
        <f t="shared" si="83"/>
        <v>2.386613358038477E-3</v>
      </c>
      <c r="J554" s="46">
        <f t="shared" si="85"/>
        <v>2.386613358038477E-3</v>
      </c>
      <c r="K554" s="6">
        <f t="shared" si="86"/>
        <v>5.6959233207676955E-6</v>
      </c>
      <c r="L554" s="6">
        <f t="shared" si="87"/>
        <v>1.3593966683707063E-8</v>
      </c>
      <c r="M554" s="46">
        <f t="shared" si="88"/>
        <v>0</v>
      </c>
      <c r="N554" s="6">
        <f t="shared" si="89"/>
        <v>2872.8701169999999</v>
      </c>
      <c r="O554" s="6">
        <f t="shared" si="84"/>
        <v>-5.5067118789623977E-3</v>
      </c>
      <c r="Q554" s="46"/>
      <c r="R554">
        <v>9.0486754419975401E-3</v>
      </c>
      <c r="S554" s="46"/>
    </row>
    <row r="555" spans="4:19">
      <c r="D555" s="38">
        <v>43333</v>
      </c>
      <c r="E555" s="6">
        <v>2862.959961</v>
      </c>
      <c r="F555" s="6">
        <f t="shared" si="90"/>
        <v>2.0663999162995063E-3</v>
      </c>
      <c r="G555" s="6">
        <f t="shared" si="91"/>
        <v>2.0685363919574762E-3</v>
      </c>
      <c r="H555" s="6">
        <f t="shared" si="92"/>
        <v>1.0020685363919575</v>
      </c>
      <c r="I555" s="59">
        <f t="shared" si="83"/>
        <v>2.0279383778379679E-3</v>
      </c>
      <c r="J555" s="46">
        <f t="shared" si="85"/>
        <v>2.0279383778379679E-3</v>
      </c>
      <c r="K555" s="6">
        <f t="shared" si="86"/>
        <v>4.1125340643080887E-6</v>
      </c>
      <c r="L555" s="6">
        <f t="shared" si="87"/>
        <v>8.3399656591763301E-9</v>
      </c>
      <c r="M555" s="46">
        <f t="shared" si="88"/>
        <v>0</v>
      </c>
      <c r="N555" s="6">
        <f t="shared" si="89"/>
        <v>2872.8701169999999</v>
      </c>
      <c r="O555" s="6">
        <f t="shared" si="84"/>
        <v>-3.4495663209266887E-3</v>
      </c>
      <c r="Q555" s="46"/>
      <c r="R555">
        <v>-3.0329729910165198E-3</v>
      </c>
      <c r="S555" s="46"/>
    </row>
    <row r="556" spans="4:19">
      <c r="D556" s="38">
        <v>43334</v>
      </c>
      <c r="E556" s="6">
        <v>2861.820068</v>
      </c>
      <c r="F556" s="6">
        <f t="shared" si="90"/>
        <v>-3.9823120164966298E-4</v>
      </c>
      <c r="G556" s="6">
        <f t="shared" si="91"/>
        <v>-3.9815191812941908E-4</v>
      </c>
      <c r="H556" s="6">
        <f t="shared" si="92"/>
        <v>0.99960184808187058</v>
      </c>
      <c r="I556" s="59">
        <f t="shared" si="83"/>
        <v>-4.3669274011120146E-4</v>
      </c>
      <c r="J556" s="46">
        <f t="shared" si="85"/>
        <v>0</v>
      </c>
      <c r="K556" s="6">
        <f t="shared" si="86"/>
        <v>0</v>
      </c>
      <c r="L556" s="6">
        <f t="shared" si="87"/>
        <v>0</v>
      </c>
      <c r="M556" s="46">
        <f t="shared" si="88"/>
        <v>4.3669274011120146E-4</v>
      </c>
      <c r="N556" s="6">
        <f t="shared" si="89"/>
        <v>2872.8701169999999</v>
      </c>
      <c r="O556" s="6">
        <f t="shared" si="84"/>
        <v>-3.8463447876087692E-3</v>
      </c>
      <c r="Q556" s="46"/>
      <c r="R556">
        <v>-6.5752740586858703E-3</v>
      </c>
      <c r="S556" s="46"/>
    </row>
    <row r="557" spans="4:19">
      <c r="D557" s="38">
        <v>43335</v>
      </c>
      <c r="E557" s="6">
        <v>2856.9799800000001</v>
      </c>
      <c r="F557" s="6">
        <f t="shared" si="90"/>
        <v>-1.6926939620312493E-3</v>
      </c>
      <c r="G557" s="6">
        <f t="shared" si="91"/>
        <v>-1.6912621635861713E-3</v>
      </c>
      <c r="H557" s="6">
        <f t="shared" si="92"/>
        <v>0.99830873783641383</v>
      </c>
      <c r="I557" s="59">
        <f t="shared" si="83"/>
        <v>-1.7311555004927877E-3</v>
      </c>
      <c r="J557" s="46">
        <f t="shared" si="85"/>
        <v>0</v>
      </c>
      <c r="K557" s="6">
        <f t="shared" si="86"/>
        <v>0</v>
      </c>
      <c r="L557" s="6">
        <f t="shared" si="87"/>
        <v>0</v>
      </c>
      <c r="M557" s="46">
        <f t="shared" si="88"/>
        <v>1.7311555004927877E-3</v>
      </c>
      <c r="N557" s="6">
        <f t="shared" si="89"/>
        <v>2872.8701169999999</v>
      </c>
      <c r="O557" s="6">
        <f t="shared" si="84"/>
        <v>-5.5311017737875228E-3</v>
      </c>
      <c r="Q557" s="46"/>
      <c r="R557">
        <v>-5.76323921957021E-3</v>
      </c>
      <c r="S557" s="46"/>
    </row>
    <row r="558" spans="4:19">
      <c r="D558" s="38">
        <v>43336</v>
      </c>
      <c r="E558" s="6">
        <v>2874.6899410000001</v>
      </c>
      <c r="F558" s="6">
        <f t="shared" si="90"/>
        <v>6.1797059510375384E-3</v>
      </c>
      <c r="G558" s="6">
        <f t="shared" si="91"/>
        <v>6.1988397272563223E-3</v>
      </c>
      <c r="H558" s="6">
        <f t="shared" si="92"/>
        <v>1.0061988397272563</v>
      </c>
      <c r="I558" s="59">
        <f t="shared" si="83"/>
        <v>6.141244412576E-3</v>
      </c>
      <c r="J558" s="46">
        <f t="shared" si="85"/>
        <v>6.141244412576E-3</v>
      </c>
      <c r="K558" s="6">
        <f t="shared" si="86"/>
        <v>3.7714882934995941E-5</v>
      </c>
      <c r="L558" s="6">
        <f t="shared" si="87"/>
        <v>2.3161631409550175E-7</v>
      </c>
      <c r="M558" s="46">
        <f t="shared" si="88"/>
        <v>0</v>
      </c>
      <c r="N558" s="6">
        <f t="shared" si="89"/>
        <v>2874.6899410000001</v>
      </c>
      <c r="O558" s="6">
        <f t="shared" si="84"/>
        <v>0</v>
      </c>
      <c r="Q558" s="46"/>
      <c r="R558">
        <v>4.86645915050364E-3</v>
      </c>
      <c r="S558" s="46"/>
    </row>
    <row r="559" spans="4:19">
      <c r="D559" s="38">
        <v>43339</v>
      </c>
      <c r="E559" s="6">
        <v>2896.73999</v>
      </c>
      <c r="F559" s="6">
        <f t="shared" si="90"/>
        <v>7.6411414675201612E-3</v>
      </c>
      <c r="G559" s="6">
        <f t="shared" si="91"/>
        <v>7.6704094885202689E-3</v>
      </c>
      <c r="H559" s="6">
        <f t="shared" si="92"/>
        <v>1.0076704094885203</v>
      </c>
      <c r="I559" s="59">
        <f t="shared" si="83"/>
        <v>7.6026799290586228E-3</v>
      </c>
      <c r="J559" s="46">
        <f t="shared" si="85"/>
        <v>7.6026799290586228E-3</v>
      </c>
      <c r="K559" s="6">
        <f t="shared" si="86"/>
        <v>5.7800742103710828E-5</v>
      </c>
      <c r="L559" s="6">
        <f t="shared" si="87"/>
        <v>4.39440541876576E-7</v>
      </c>
      <c r="M559" s="46">
        <f t="shared" si="88"/>
        <v>0</v>
      </c>
      <c r="N559" s="6">
        <f t="shared" si="89"/>
        <v>2896.73999</v>
      </c>
      <c r="O559" s="6">
        <f t="shared" si="84"/>
        <v>0</v>
      </c>
      <c r="Q559" s="46"/>
      <c r="R559">
        <v>-1.03953340421877E-3</v>
      </c>
      <c r="S559" s="46"/>
    </row>
    <row r="560" spans="4:19">
      <c r="D560" s="38">
        <v>43340</v>
      </c>
      <c r="E560" s="6">
        <v>2897.5200199999999</v>
      </c>
      <c r="F560" s="6">
        <f t="shared" si="90"/>
        <v>2.6924232028460157E-4</v>
      </c>
      <c r="G560" s="6">
        <f t="shared" si="91"/>
        <v>2.6927856925129667E-4</v>
      </c>
      <c r="H560" s="6">
        <f t="shared" si="92"/>
        <v>1.0002692785692513</v>
      </c>
      <c r="I560" s="59">
        <f t="shared" si="83"/>
        <v>2.3078078182306311E-4</v>
      </c>
      <c r="J560" s="46">
        <f t="shared" si="85"/>
        <v>2.3078078182306311E-4</v>
      </c>
      <c r="K560" s="6">
        <f t="shared" si="86"/>
        <v>5.3259769258864258E-8</v>
      </c>
      <c r="L560" s="6">
        <f t="shared" si="87"/>
        <v>1.2291331189276635E-11</v>
      </c>
      <c r="M560" s="46">
        <f t="shared" si="88"/>
        <v>0</v>
      </c>
      <c r="N560" s="6">
        <f t="shared" si="89"/>
        <v>2897.5200199999999</v>
      </c>
      <c r="O560" s="6">
        <f t="shared" si="84"/>
        <v>0</v>
      </c>
      <c r="Q560" s="46"/>
      <c r="R560">
        <v>4.90794227982081E-3</v>
      </c>
      <c r="S560" s="46"/>
    </row>
    <row r="561" spans="4:19">
      <c r="D561" s="38">
        <v>43341</v>
      </c>
      <c r="E561" s="6">
        <v>2914.040039</v>
      </c>
      <c r="F561" s="6">
        <f t="shared" si="90"/>
        <v>5.6852422856874876E-3</v>
      </c>
      <c r="G561" s="6">
        <f t="shared" si="91"/>
        <v>5.7014339455712104E-3</v>
      </c>
      <c r="H561" s="6">
        <f t="shared" si="92"/>
        <v>1.0057014339455712</v>
      </c>
      <c r="I561" s="59">
        <f t="shared" si="83"/>
        <v>5.6467807472259492E-3</v>
      </c>
      <c r="J561" s="46">
        <f t="shared" si="85"/>
        <v>5.6467807472259492E-3</v>
      </c>
      <c r="K561" s="6">
        <f t="shared" si="86"/>
        <v>3.1886132807241651E-5</v>
      </c>
      <c r="L561" s="6">
        <f t="shared" si="87"/>
        <v>1.8005400083942186E-7</v>
      </c>
      <c r="M561" s="46">
        <f t="shared" si="88"/>
        <v>0</v>
      </c>
      <c r="N561" s="6">
        <f t="shared" si="89"/>
        <v>2914.040039</v>
      </c>
      <c r="O561" s="6">
        <f t="shared" si="84"/>
        <v>0</v>
      </c>
      <c r="Q561" s="46"/>
      <c r="R561">
        <v>4.6274195326550596E-3</v>
      </c>
      <c r="S561" s="46"/>
    </row>
    <row r="562" spans="4:19">
      <c r="D562" s="38">
        <v>43342</v>
      </c>
      <c r="E562" s="6">
        <v>2901.1298830000001</v>
      </c>
      <c r="F562" s="6">
        <f t="shared" si="90"/>
        <v>-4.4401719583801614E-3</v>
      </c>
      <c r="G562" s="6">
        <f t="shared" si="91"/>
        <v>-4.4303289684483049E-3</v>
      </c>
      <c r="H562" s="6">
        <f t="shared" si="92"/>
        <v>0.9955696710315517</v>
      </c>
      <c r="I562" s="59">
        <f t="shared" si="83"/>
        <v>-4.4786334968416998E-3</v>
      </c>
      <c r="J562" s="46">
        <f t="shared" si="85"/>
        <v>0</v>
      </c>
      <c r="K562" s="6">
        <f t="shared" si="86"/>
        <v>0</v>
      </c>
      <c r="L562" s="6">
        <f t="shared" si="87"/>
        <v>0</v>
      </c>
      <c r="M562" s="46">
        <f t="shared" si="88"/>
        <v>4.4786334968416998E-3</v>
      </c>
      <c r="N562" s="6">
        <f t="shared" si="89"/>
        <v>2914.040039</v>
      </c>
      <c r="O562" s="6">
        <f t="shared" si="84"/>
        <v>-4.4303289684483006E-3</v>
      </c>
      <c r="Q562" s="46"/>
      <c r="R562">
        <v>3.5274178023561699E-3</v>
      </c>
      <c r="S562" s="46"/>
    </row>
    <row r="563" spans="4:19">
      <c r="D563" s="38">
        <v>43343</v>
      </c>
      <c r="E563" s="6">
        <v>2901.5200199999999</v>
      </c>
      <c r="F563" s="6">
        <f t="shared" si="90"/>
        <v>1.3446856422812315E-4</v>
      </c>
      <c r="G563" s="6">
        <f t="shared" si="91"/>
        <v>1.3447760553075838E-4</v>
      </c>
      <c r="H563" s="6">
        <f t="shared" si="92"/>
        <v>1.0001344776055308</v>
      </c>
      <c r="I563" s="59">
        <f t="shared" si="83"/>
        <v>9.6007025766584698E-5</v>
      </c>
      <c r="J563" s="46">
        <f t="shared" si="85"/>
        <v>9.6007025766584698E-5</v>
      </c>
      <c r="K563" s="6">
        <f t="shared" si="86"/>
        <v>9.2173489965456585E-9</v>
      </c>
      <c r="L563" s="6">
        <f t="shared" si="87"/>
        <v>8.8493026261096266E-13</v>
      </c>
      <c r="M563" s="46">
        <f t="shared" si="88"/>
        <v>0</v>
      </c>
      <c r="N563" s="6">
        <f t="shared" si="89"/>
        <v>2914.040039</v>
      </c>
      <c r="O563" s="6">
        <f t="shared" si="84"/>
        <v>-4.29644714294883E-3</v>
      </c>
      <c r="Q563" s="46"/>
      <c r="R563">
        <v>2.8165686231555001E-3</v>
      </c>
      <c r="S563" s="46"/>
    </row>
    <row r="564" spans="4:19">
      <c r="D564" s="38">
        <v>43347</v>
      </c>
      <c r="E564" s="6">
        <v>2896.719971</v>
      </c>
      <c r="F564" s="6">
        <f t="shared" si="90"/>
        <v>-1.6556921079459639E-3</v>
      </c>
      <c r="G564" s="6">
        <f t="shared" si="91"/>
        <v>-1.6543222059174356E-3</v>
      </c>
      <c r="H564" s="6">
        <f t="shared" si="92"/>
        <v>0.99834567779408256</v>
      </c>
      <c r="I564" s="59">
        <f t="shared" si="83"/>
        <v>-1.6941536464075023E-3</v>
      </c>
      <c r="J564" s="46">
        <f t="shared" si="85"/>
        <v>0</v>
      </c>
      <c r="K564" s="6">
        <f t="shared" si="86"/>
        <v>0</v>
      </c>
      <c r="L564" s="6">
        <f t="shared" si="87"/>
        <v>0</v>
      </c>
      <c r="M564" s="46">
        <f t="shared" si="88"/>
        <v>1.6941536464075023E-3</v>
      </c>
      <c r="N564" s="6">
        <f t="shared" si="89"/>
        <v>2914.040039</v>
      </c>
      <c r="O564" s="6">
        <f t="shared" si="84"/>
        <v>-5.9436616409511154E-3</v>
      </c>
      <c r="Q564" s="46"/>
      <c r="R564">
        <v>-2.6207676411752498E-4</v>
      </c>
      <c r="S564" s="46"/>
    </row>
    <row r="565" spans="4:19">
      <c r="D565" s="38">
        <v>43348</v>
      </c>
      <c r="E565" s="6">
        <v>2888.6000979999999</v>
      </c>
      <c r="F565" s="6">
        <f t="shared" si="90"/>
        <v>-2.8070627847504065E-3</v>
      </c>
      <c r="G565" s="6">
        <f t="shared" si="91"/>
        <v>-2.8031266678487654E-3</v>
      </c>
      <c r="H565" s="6">
        <f t="shared" si="92"/>
        <v>0.99719687333215123</v>
      </c>
      <c r="I565" s="59">
        <f t="shared" si="83"/>
        <v>-2.8455243232119449E-3</v>
      </c>
      <c r="J565" s="46">
        <f t="shared" si="85"/>
        <v>0</v>
      </c>
      <c r="K565" s="6">
        <f t="shared" si="86"/>
        <v>0</v>
      </c>
      <c r="L565" s="6">
        <f t="shared" si="87"/>
        <v>0</v>
      </c>
      <c r="M565" s="46">
        <f t="shared" si="88"/>
        <v>2.8455243232119449E-3</v>
      </c>
      <c r="N565" s="6">
        <f t="shared" si="89"/>
        <v>2914.040039</v>
      </c>
      <c r="O565" s="6">
        <f t="shared" si="84"/>
        <v>-8.7301274723494259E-3</v>
      </c>
      <c r="Q565" s="46"/>
      <c r="R565">
        <v>-1.44085684509018E-3</v>
      </c>
      <c r="S565" s="46"/>
    </row>
    <row r="566" spans="4:19">
      <c r="D566" s="38">
        <v>43349</v>
      </c>
      <c r="E566" s="6">
        <v>2878.0500489999999</v>
      </c>
      <c r="F566" s="6">
        <f t="shared" si="90"/>
        <v>-3.658991095901207E-3</v>
      </c>
      <c r="G566" s="6">
        <f t="shared" si="91"/>
        <v>-3.6523051450786381E-3</v>
      </c>
      <c r="H566" s="6">
        <f t="shared" si="92"/>
        <v>0.99634769485492136</v>
      </c>
      <c r="I566" s="59">
        <f t="shared" si="83"/>
        <v>-3.6974526343627454E-3</v>
      </c>
      <c r="J566" s="46">
        <f t="shared" si="85"/>
        <v>0</v>
      </c>
      <c r="K566" s="6">
        <f t="shared" si="86"/>
        <v>0</v>
      </c>
      <c r="L566" s="6">
        <f t="shared" si="87"/>
        <v>0</v>
      </c>
      <c r="M566" s="46">
        <f t="shared" si="88"/>
        <v>3.6974526343627454E-3</v>
      </c>
      <c r="N566" s="6">
        <f t="shared" si="89"/>
        <v>2914.040039</v>
      </c>
      <c r="O566" s="6">
        <f t="shared" si="84"/>
        <v>-1.2350547527943571E-2</v>
      </c>
      <c r="Q566" s="46"/>
      <c r="R566">
        <v>-7.1300793720911202E-3</v>
      </c>
      <c r="S566" s="46"/>
    </row>
    <row r="567" spans="4:19">
      <c r="D567" s="38">
        <v>43350</v>
      </c>
      <c r="E567" s="6">
        <v>2871.679932</v>
      </c>
      <c r="F567" s="6">
        <f t="shared" si="90"/>
        <v>-2.2157978295892274E-3</v>
      </c>
      <c r="G567" s="6">
        <f t="shared" si="91"/>
        <v>-2.2133447617470603E-3</v>
      </c>
      <c r="H567" s="6">
        <f t="shared" si="92"/>
        <v>0.99778665523825294</v>
      </c>
      <c r="I567" s="59">
        <f t="shared" si="83"/>
        <v>-2.2542593680507659E-3</v>
      </c>
      <c r="J567" s="46">
        <f t="shared" si="85"/>
        <v>0</v>
      </c>
      <c r="K567" s="6">
        <f t="shared" si="86"/>
        <v>0</v>
      </c>
      <c r="L567" s="6">
        <f t="shared" si="87"/>
        <v>0</v>
      </c>
      <c r="M567" s="46">
        <f t="shared" si="88"/>
        <v>2.2542593680507659E-3</v>
      </c>
      <c r="N567" s="6">
        <f t="shared" si="89"/>
        <v>2914.040039</v>
      </c>
      <c r="O567" s="6">
        <f t="shared" si="84"/>
        <v>-1.4536556270014919E-2</v>
      </c>
      <c r="Q567" s="46"/>
      <c r="R567">
        <v>-4.0088172743760597E-3</v>
      </c>
      <c r="S567" s="46"/>
    </row>
    <row r="568" spans="4:19">
      <c r="D568" s="38">
        <v>43353</v>
      </c>
      <c r="E568" s="6">
        <v>2877.1298830000001</v>
      </c>
      <c r="F568" s="6">
        <f t="shared" si="90"/>
        <v>1.8960281547179359E-3</v>
      </c>
      <c r="G568" s="6">
        <f t="shared" si="91"/>
        <v>1.8978267526508219E-3</v>
      </c>
      <c r="H568" s="6">
        <f t="shared" si="92"/>
        <v>1.0018978267526508</v>
      </c>
      <c r="I568" s="59">
        <f t="shared" si="83"/>
        <v>1.8575666162563974E-3</v>
      </c>
      <c r="J568" s="46">
        <f t="shared" si="85"/>
        <v>1.8575666162563974E-3</v>
      </c>
      <c r="K568" s="6">
        <f t="shared" si="86"/>
        <v>3.450553733830242E-6</v>
      </c>
      <c r="L568" s="6">
        <f t="shared" si="87"/>
        <v>6.4096334235619202E-9</v>
      </c>
      <c r="M568" s="46">
        <f t="shared" si="88"/>
        <v>0</v>
      </c>
      <c r="N568" s="6">
        <f t="shared" si="89"/>
        <v>2914.040039</v>
      </c>
      <c r="O568" s="6">
        <f t="shared" si="84"/>
        <v>-1.2666317382744759E-2</v>
      </c>
      <c r="Q568" s="46"/>
      <c r="R568">
        <v>6.3606569959475702E-3</v>
      </c>
      <c r="S568" s="46"/>
    </row>
    <row r="569" spans="4:19">
      <c r="D569" s="38">
        <v>43354</v>
      </c>
      <c r="E569" s="6">
        <v>2887.889893</v>
      </c>
      <c r="F569" s="6">
        <f t="shared" si="90"/>
        <v>3.7328657706305157E-3</v>
      </c>
      <c r="G569" s="6">
        <f t="shared" si="91"/>
        <v>3.7398415912945904E-3</v>
      </c>
      <c r="H569" s="6">
        <f t="shared" si="92"/>
        <v>1.0037398415912946</v>
      </c>
      <c r="I569" s="59">
        <f t="shared" si="83"/>
        <v>3.6944042321689773E-3</v>
      </c>
      <c r="J569" s="46">
        <f t="shared" si="85"/>
        <v>3.6944042321689773E-3</v>
      </c>
      <c r="K569" s="6">
        <f t="shared" si="86"/>
        <v>1.3648622630668051E-5</v>
      </c>
      <c r="L569" s="6">
        <f t="shared" si="87"/>
        <v>5.0423529210017327E-8</v>
      </c>
      <c r="M569" s="46">
        <f t="shared" si="88"/>
        <v>0</v>
      </c>
      <c r="N569" s="6">
        <f t="shared" si="89"/>
        <v>2914.040039</v>
      </c>
      <c r="O569" s="6">
        <f t="shared" si="84"/>
        <v>-8.9738458120066852E-3</v>
      </c>
      <c r="Q569" s="46"/>
      <c r="R569">
        <v>-7.6212898617421098E-3</v>
      </c>
      <c r="S569" s="46"/>
    </row>
    <row r="570" spans="4:19">
      <c r="D570" s="38">
        <v>43355</v>
      </c>
      <c r="E570" s="6">
        <v>2888.919922</v>
      </c>
      <c r="F570" s="6">
        <f t="shared" si="90"/>
        <v>3.5660824707827452E-4</v>
      </c>
      <c r="G570" s="6">
        <f t="shared" si="91"/>
        <v>3.5667183935816915E-4</v>
      </c>
      <c r="H570" s="6">
        <f t="shared" si="92"/>
        <v>1.0003566718393582</v>
      </c>
      <c r="I570" s="59">
        <f t="shared" si="83"/>
        <v>3.1814670861673604E-4</v>
      </c>
      <c r="J570" s="46">
        <f t="shared" si="85"/>
        <v>3.1814670861673604E-4</v>
      </c>
      <c r="K570" s="6">
        <f t="shared" si="86"/>
        <v>1.0121732820366235E-7</v>
      </c>
      <c r="L570" s="6">
        <f t="shared" si="87"/>
        <v>3.2201959822975106E-11</v>
      </c>
      <c r="M570" s="46">
        <f t="shared" si="88"/>
        <v>0</v>
      </c>
      <c r="N570" s="6">
        <f t="shared" si="89"/>
        <v>2914.040039</v>
      </c>
      <c r="O570" s="6">
        <f t="shared" si="84"/>
        <v>-8.620374690740458E-3</v>
      </c>
      <c r="Q570" s="46"/>
      <c r="R570">
        <v>7.8779629338409599E-3</v>
      </c>
      <c r="S570" s="46"/>
    </row>
    <row r="571" spans="4:19">
      <c r="D571" s="38">
        <v>43356</v>
      </c>
      <c r="E571" s="6">
        <v>2904.179932</v>
      </c>
      <c r="F571" s="6">
        <f t="shared" si="90"/>
        <v>5.2683522398666409E-3</v>
      </c>
      <c r="G571" s="6">
        <f t="shared" si="91"/>
        <v>5.2822544106503333E-3</v>
      </c>
      <c r="H571" s="6">
        <f t="shared" si="92"/>
        <v>1.0052822544106503</v>
      </c>
      <c r="I571" s="59">
        <f t="shared" si="83"/>
        <v>5.2298907014051025E-3</v>
      </c>
      <c r="J571" s="46">
        <f t="shared" si="85"/>
        <v>5.2298907014051025E-3</v>
      </c>
      <c r="K571" s="6">
        <f t="shared" si="86"/>
        <v>2.7351756748643556E-5</v>
      </c>
      <c r="L571" s="6">
        <f t="shared" si="87"/>
        <v>1.430466982868252E-7</v>
      </c>
      <c r="M571" s="46">
        <f t="shared" si="88"/>
        <v>0</v>
      </c>
      <c r="N571" s="6">
        <f t="shared" si="89"/>
        <v>2914.040039</v>
      </c>
      <c r="O571" s="6">
        <f t="shared" si="84"/>
        <v>-3.3836552923217989E-3</v>
      </c>
      <c r="Q571" s="46"/>
      <c r="R571">
        <v>3.3133190824150499E-3</v>
      </c>
      <c r="S571" s="46"/>
    </row>
    <row r="572" spans="4:19">
      <c r="D572" s="38">
        <v>43357</v>
      </c>
      <c r="E572" s="6">
        <v>2904.9799800000001</v>
      </c>
      <c r="F572" s="6">
        <f t="shared" si="90"/>
        <v>2.754436156614643E-4</v>
      </c>
      <c r="G572" s="6">
        <f t="shared" si="91"/>
        <v>2.7548155373735561E-4</v>
      </c>
      <c r="H572" s="6">
        <f t="shared" si="92"/>
        <v>1.0002754815537374</v>
      </c>
      <c r="I572" s="59">
        <f t="shared" si="83"/>
        <v>2.3698207719992584E-4</v>
      </c>
      <c r="J572" s="46">
        <f t="shared" si="85"/>
        <v>2.3698207719992584E-4</v>
      </c>
      <c r="K572" s="6">
        <f t="shared" si="86"/>
        <v>5.6160504913991613E-8</v>
      </c>
      <c r="L572" s="6">
        <f t="shared" si="87"/>
        <v>1.3309033111114375E-11</v>
      </c>
      <c r="M572" s="46">
        <f t="shared" si="88"/>
        <v>0</v>
      </c>
      <c r="N572" s="6">
        <f t="shared" si="89"/>
        <v>2914.040039</v>
      </c>
      <c r="O572" s="6">
        <f t="shared" si="84"/>
        <v>-3.109105873201734E-3</v>
      </c>
      <c r="Q572" s="46"/>
      <c r="R572">
        <v>2.42194983131328E-3</v>
      </c>
      <c r="S572" s="46"/>
    </row>
    <row r="573" spans="4:19">
      <c r="D573" s="38">
        <v>43360</v>
      </c>
      <c r="E573" s="6">
        <v>2888.8000489999999</v>
      </c>
      <c r="F573" s="6">
        <f t="shared" si="90"/>
        <v>-5.5852907706914409E-3</v>
      </c>
      <c r="G573" s="6">
        <f t="shared" si="91"/>
        <v>-5.5697220329897767E-3</v>
      </c>
      <c r="H573" s="6">
        <f t="shared" si="92"/>
        <v>0.99443027796701022</v>
      </c>
      <c r="I573" s="59">
        <f t="shared" si="83"/>
        <v>-5.6237523091529793E-3</v>
      </c>
      <c r="J573" s="46">
        <f t="shared" si="85"/>
        <v>0</v>
      </c>
      <c r="K573" s="6">
        <f t="shared" si="86"/>
        <v>0</v>
      </c>
      <c r="L573" s="6">
        <f t="shared" si="87"/>
        <v>0</v>
      </c>
      <c r="M573" s="46">
        <f t="shared" si="88"/>
        <v>5.6237523091529793E-3</v>
      </c>
      <c r="N573" s="6">
        <f t="shared" si="89"/>
        <v>2914.040039</v>
      </c>
      <c r="O573" s="6">
        <f t="shared" si="84"/>
        <v>-8.6615110507066145E-3</v>
      </c>
      <c r="Q573" s="46"/>
      <c r="R573">
        <v>2.06374302237609E-3</v>
      </c>
      <c r="S573" s="46"/>
    </row>
    <row r="574" spans="4:19">
      <c r="D574" s="38">
        <v>43361</v>
      </c>
      <c r="E574" s="6">
        <v>2904.3100589999999</v>
      </c>
      <c r="F574" s="6">
        <f t="shared" si="90"/>
        <v>5.3546529480065826E-3</v>
      </c>
      <c r="G574" s="6">
        <f t="shared" si="91"/>
        <v>5.3690147247709152E-3</v>
      </c>
      <c r="H574" s="6">
        <f t="shared" si="92"/>
        <v>1.0053690147247709</v>
      </c>
      <c r="I574" s="59">
        <f t="shared" si="83"/>
        <v>5.3161914095450442E-3</v>
      </c>
      <c r="J574" s="46">
        <f t="shared" si="85"/>
        <v>5.3161914095450442E-3</v>
      </c>
      <c r="K574" s="6">
        <f t="shared" si="86"/>
        <v>2.8261891102920524E-5</v>
      </c>
      <c r="L574" s="6">
        <f t="shared" si="87"/>
        <v>1.5024562269884359E-7</v>
      </c>
      <c r="M574" s="46">
        <f t="shared" si="88"/>
        <v>0</v>
      </c>
      <c r="N574" s="6">
        <f t="shared" si="89"/>
        <v>2914.040039</v>
      </c>
      <c r="O574" s="6">
        <f t="shared" si="84"/>
        <v>-3.3390001063057007E-3</v>
      </c>
      <c r="Q574" s="46"/>
      <c r="R574">
        <v>-3.9771959841983402E-4</v>
      </c>
      <c r="S574" s="46"/>
    </row>
    <row r="575" spans="4:19">
      <c r="D575" s="38">
        <v>43362</v>
      </c>
      <c r="E575" s="6">
        <v>2907.9499510000001</v>
      </c>
      <c r="F575" s="6">
        <f t="shared" si="90"/>
        <v>1.252487834188515E-3</v>
      </c>
      <c r="G575" s="6">
        <f t="shared" si="91"/>
        <v>1.2532725246467979E-3</v>
      </c>
      <c r="H575" s="6">
        <f t="shared" si="92"/>
        <v>1.0012532725246468</v>
      </c>
      <c r="I575" s="59">
        <f t="shared" si="83"/>
        <v>1.2140262957269765E-3</v>
      </c>
      <c r="J575" s="46">
        <f t="shared" si="85"/>
        <v>1.2140262957269765E-3</v>
      </c>
      <c r="K575" s="6">
        <f t="shared" si="86"/>
        <v>1.4738598467165643E-6</v>
      </c>
      <c r="L575" s="6">
        <f t="shared" si="87"/>
        <v>1.7893046101300399E-9</v>
      </c>
      <c r="M575" s="46">
        <f t="shared" si="88"/>
        <v>0</v>
      </c>
      <c r="N575" s="6">
        <f t="shared" si="89"/>
        <v>2914.040039</v>
      </c>
      <c r="O575" s="6">
        <f t="shared" si="84"/>
        <v>-2.089912258751886E-3</v>
      </c>
      <c r="Q575" s="46"/>
      <c r="R575">
        <v>-1.6905171048244301E-3</v>
      </c>
      <c r="S575" s="46"/>
    </row>
    <row r="576" spans="4:19">
      <c r="D576" s="38">
        <v>43363</v>
      </c>
      <c r="E576" s="6">
        <v>2930.75</v>
      </c>
      <c r="F576" s="6">
        <f t="shared" si="90"/>
        <v>7.8100142444342121E-3</v>
      </c>
      <c r="G576" s="6">
        <f t="shared" si="91"/>
        <v>7.8405919579733752E-3</v>
      </c>
      <c r="H576" s="6">
        <f t="shared" si="92"/>
        <v>1.0078405919579734</v>
      </c>
      <c r="I576" s="59">
        <f t="shared" si="83"/>
        <v>7.7715527059726737E-3</v>
      </c>
      <c r="J576" s="46">
        <f t="shared" si="85"/>
        <v>7.7715527059726737E-3</v>
      </c>
      <c r="K576" s="6">
        <f t="shared" si="86"/>
        <v>6.0397031461711184E-5</v>
      </c>
      <c r="L576" s="6">
        <f t="shared" si="87"/>
        <v>4.6937871328897824E-7</v>
      </c>
      <c r="M576" s="46">
        <f t="shared" si="88"/>
        <v>0</v>
      </c>
      <c r="N576" s="6">
        <f t="shared" si="89"/>
        <v>2930.75</v>
      </c>
      <c r="O576" s="6">
        <f t="shared" si="84"/>
        <v>0</v>
      </c>
      <c r="Q576" s="46"/>
      <c r="R576">
        <v>6.1717764318634204E-3</v>
      </c>
      <c r="S576" s="46"/>
    </row>
    <row r="577" spans="4:19">
      <c r="D577" s="38">
        <v>43364</v>
      </c>
      <c r="E577" s="6">
        <v>2929.669922</v>
      </c>
      <c r="F577" s="6">
        <f t="shared" si="90"/>
        <v>-3.6860089434010866E-4</v>
      </c>
      <c r="G577" s="6">
        <f t="shared" si="91"/>
        <v>-3.6853296937644497E-4</v>
      </c>
      <c r="H577" s="6">
        <f t="shared" si="92"/>
        <v>0.99963146703062356</v>
      </c>
      <c r="I577" s="59">
        <f t="shared" si="83"/>
        <v>-4.0706243280164714E-4</v>
      </c>
      <c r="J577" s="46">
        <f t="shared" si="85"/>
        <v>0</v>
      </c>
      <c r="K577" s="6">
        <f t="shared" si="86"/>
        <v>0</v>
      </c>
      <c r="L577" s="6">
        <f t="shared" si="87"/>
        <v>0</v>
      </c>
      <c r="M577" s="46">
        <f t="shared" si="88"/>
        <v>4.0706243280164714E-4</v>
      </c>
      <c r="N577" s="6">
        <f t="shared" si="89"/>
        <v>2930.75</v>
      </c>
      <c r="O577" s="6">
        <f t="shared" si="84"/>
        <v>-3.6853296937642503E-4</v>
      </c>
      <c r="Q577" s="46"/>
      <c r="R577">
        <v>7.6314041277075603E-3</v>
      </c>
      <c r="S577" s="46"/>
    </row>
    <row r="578" spans="4:19">
      <c r="D578" s="38">
        <v>43367</v>
      </c>
      <c r="E578" s="6">
        <v>2919.3701169999999</v>
      </c>
      <c r="F578" s="6">
        <f t="shared" si="90"/>
        <v>-3.5218824209070024E-3</v>
      </c>
      <c r="G578" s="6">
        <f t="shared" si="91"/>
        <v>-3.5156878673106018E-3</v>
      </c>
      <c r="H578" s="6">
        <f t="shared" si="92"/>
        <v>0.9964843121326894</v>
      </c>
      <c r="I578" s="59">
        <f t="shared" si="83"/>
        <v>-3.5603439593685409E-3</v>
      </c>
      <c r="J578" s="46">
        <f t="shared" si="85"/>
        <v>0</v>
      </c>
      <c r="K578" s="6">
        <f t="shared" si="86"/>
        <v>0</v>
      </c>
      <c r="L578" s="6">
        <f t="shared" si="87"/>
        <v>0</v>
      </c>
      <c r="M578" s="46">
        <f t="shared" si="88"/>
        <v>3.5603439593685409E-3</v>
      </c>
      <c r="N578" s="6">
        <f t="shared" si="89"/>
        <v>2930.75</v>
      </c>
      <c r="O578" s="6">
        <f t="shared" si="84"/>
        <v>-3.8829251897978551E-3</v>
      </c>
      <c r="Q578" s="46"/>
      <c r="R578">
        <v>2.6890057004632902E-4</v>
      </c>
      <c r="S578" s="46"/>
    </row>
    <row r="579" spans="4:19">
      <c r="D579" s="38">
        <v>43368</v>
      </c>
      <c r="E579" s="6">
        <v>2915.5600589999999</v>
      </c>
      <c r="F579" s="6">
        <f t="shared" si="90"/>
        <v>-1.3059482895532303E-3</v>
      </c>
      <c r="G579" s="6">
        <f t="shared" si="91"/>
        <v>-1.3050959101805759E-3</v>
      </c>
      <c r="H579" s="6">
        <f t="shared" si="92"/>
        <v>0.99869490408981942</v>
      </c>
      <c r="I579" s="59">
        <f t="shared" ref="I579:I642" si="93">F579-$B$8</f>
        <v>-1.3444098280147687E-3</v>
      </c>
      <c r="J579" s="46">
        <f t="shared" si="85"/>
        <v>0</v>
      </c>
      <c r="K579" s="6">
        <f t="shared" si="86"/>
        <v>0</v>
      </c>
      <c r="L579" s="6">
        <f t="shared" si="87"/>
        <v>0</v>
      </c>
      <c r="M579" s="46">
        <f t="shared" si="88"/>
        <v>1.3444098280147687E-3</v>
      </c>
      <c r="N579" s="6">
        <f t="shared" si="89"/>
        <v>2930.75</v>
      </c>
      <c r="O579" s="6">
        <f t="shared" ref="O579:O642" si="94">MIN(0,(E579-N579)/N579)</f>
        <v>-5.1829535101936674E-3</v>
      </c>
      <c r="Q579" s="46"/>
      <c r="R579">
        <v>5.6780474032978798E-3</v>
      </c>
      <c r="S579" s="46"/>
    </row>
    <row r="580" spans="4:19">
      <c r="D580" s="38">
        <v>43369</v>
      </c>
      <c r="E580" s="6">
        <v>2905.969971</v>
      </c>
      <c r="F580" s="6">
        <f t="shared" si="90"/>
        <v>-3.2946997183381445E-3</v>
      </c>
      <c r="G580" s="6">
        <f t="shared" si="91"/>
        <v>-3.2892781510009961E-3</v>
      </c>
      <c r="H580" s="6">
        <f t="shared" si="92"/>
        <v>0.996710721848999</v>
      </c>
      <c r="I580" s="59">
        <f t="shared" si="93"/>
        <v>-3.3331612567996829E-3</v>
      </c>
      <c r="J580" s="46">
        <f t="shared" ref="J580:J643" si="95">MAX(0,F580-$B$11)</f>
        <v>0</v>
      </c>
      <c r="K580" s="6">
        <f t="shared" ref="K580:K643" si="96">J580^2</f>
        <v>0</v>
      </c>
      <c r="L580" s="6">
        <f t="shared" ref="L580:L643" si="97">J580^3</f>
        <v>0</v>
      </c>
      <c r="M580" s="46">
        <f t="shared" ref="M580:M643" si="98">MAX(0,$B$11-F580)</f>
        <v>3.3331612567996829E-3</v>
      </c>
      <c r="N580" s="6">
        <f t="shared" ref="N580:N643" si="99">IF(N579&lt;E580,E580,N579)</f>
        <v>2930.75</v>
      </c>
      <c r="O580" s="6">
        <f t="shared" si="94"/>
        <v>-8.4551834854559461E-3</v>
      </c>
      <c r="Q580" s="46"/>
      <c r="R580">
        <v>-4.4345562536793398E-3</v>
      </c>
      <c r="S580" s="46"/>
    </row>
    <row r="581" spans="4:19">
      <c r="D581" s="38">
        <v>43370</v>
      </c>
      <c r="E581" s="6">
        <v>2914</v>
      </c>
      <c r="F581" s="6">
        <f t="shared" ref="F581:F644" si="100">LN(E581/E580)</f>
        <v>2.7594761263509742E-3</v>
      </c>
      <c r="G581" s="6">
        <f t="shared" ref="G581:G644" si="101">E581/E580-1</f>
        <v>2.7632869851152986E-3</v>
      </c>
      <c r="H581" s="6">
        <f t="shared" ref="H581:H644" si="102">1+G581</f>
        <v>1.0027632869851153</v>
      </c>
      <c r="I581" s="59">
        <f t="shared" si="93"/>
        <v>2.7210145878894358E-3</v>
      </c>
      <c r="J581" s="46">
        <f t="shared" si="95"/>
        <v>2.7210145878894358E-3</v>
      </c>
      <c r="K581" s="6">
        <f t="shared" si="96"/>
        <v>7.403920387507116E-6</v>
      </c>
      <c r="L581" s="6">
        <f t="shared" si="97"/>
        <v>2.0146175381978868E-8</v>
      </c>
      <c r="M581" s="46">
        <f t="shared" si="98"/>
        <v>0</v>
      </c>
      <c r="N581" s="6">
        <f t="shared" si="99"/>
        <v>2930.75</v>
      </c>
      <c r="O581" s="6">
        <f t="shared" si="94"/>
        <v>-5.715260598822827E-3</v>
      </c>
      <c r="Q581" s="46"/>
      <c r="R581">
        <v>1.3429812927212201E-4</v>
      </c>
      <c r="S581" s="46"/>
    </row>
    <row r="582" spans="4:19">
      <c r="D582" s="38">
        <v>43371</v>
      </c>
      <c r="E582" s="6">
        <v>2913.9799800000001</v>
      </c>
      <c r="F582" s="6">
        <f t="shared" si="100"/>
        <v>-6.8703050006089367E-6</v>
      </c>
      <c r="G582" s="6">
        <f t="shared" si="101"/>
        <v>-6.8702814001175838E-6</v>
      </c>
      <c r="H582" s="6">
        <f t="shared" si="102"/>
        <v>0.99999312971859988</v>
      </c>
      <c r="I582" s="59">
        <f t="shared" si="93"/>
        <v>-4.53318434621474E-5</v>
      </c>
      <c r="J582" s="46">
        <f t="shared" si="95"/>
        <v>0</v>
      </c>
      <c r="K582" s="6">
        <f t="shared" si="96"/>
        <v>0</v>
      </c>
      <c r="L582" s="6">
        <f t="shared" si="97"/>
        <v>0</v>
      </c>
      <c r="M582" s="46">
        <f t="shared" si="98"/>
        <v>4.53318434621474E-5</v>
      </c>
      <c r="N582" s="6">
        <f t="shared" si="99"/>
        <v>2930.75</v>
      </c>
      <c r="O582" s="6">
        <f t="shared" si="94"/>
        <v>-5.7220916147743515E-3</v>
      </c>
      <c r="Q582" s="46"/>
      <c r="R582">
        <v>0</v>
      </c>
      <c r="S582" s="46"/>
    </row>
    <row r="583" spans="4:19">
      <c r="D583" s="38">
        <v>43374</v>
      </c>
      <c r="E583" s="6">
        <v>2924.5900879999999</v>
      </c>
      <c r="F583" s="6">
        <f t="shared" si="100"/>
        <v>3.6344925404594428E-3</v>
      </c>
      <c r="G583" s="6">
        <f t="shared" si="101"/>
        <v>3.6411053174085772E-3</v>
      </c>
      <c r="H583" s="6">
        <f t="shared" si="102"/>
        <v>1.0036411053174086</v>
      </c>
      <c r="I583" s="59">
        <f t="shared" si="93"/>
        <v>3.5960310019979044E-3</v>
      </c>
      <c r="J583" s="46">
        <f t="shared" si="95"/>
        <v>3.5960310019979044E-3</v>
      </c>
      <c r="K583" s="6">
        <f t="shared" si="96"/>
        <v>1.2931438967330052E-5</v>
      </c>
      <c r="L583" s="6">
        <f t="shared" si="97"/>
        <v>4.6501855426962632E-8</v>
      </c>
      <c r="M583" s="46">
        <f t="shared" si="98"/>
        <v>0</v>
      </c>
      <c r="N583" s="6">
        <f t="shared" si="99"/>
        <v>2930.75</v>
      </c>
      <c r="O583" s="6">
        <f t="shared" si="94"/>
        <v>-2.1018210355711257E-3</v>
      </c>
      <c r="Q583" s="46"/>
      <c r="R583">
        <v>-1.6535919718280499E-3</v>
      </c>
      <c r="S583" s="46"/>
    </row>
    <row r="584" spans="4:19">
      <c r="D584" s="38">
        <v>43375</v>
      </c>
      <c r="E584" s="6">
        <v>2923.429932</v>
      </c>
      <c r="F584" s="6">
        <f t="shared" si="100"/>
        <v>-3.9676882474820732E-4</v>
      </c>
      <c r="G584" s="6">
        <f t="shared" si="101"/>
        <v>-3.9669012240728385E-4</v>
      </c>
      <c r="H584" s="6">
        <f t="shared" si="102"/>
        <v>0.99960330987759272</v>
      </c>
      <c r="I584" s="59">
        <f t="shared" si="93"/>
        <v>-4.352303632097458E-4</v>
      </c>
      <c r="J584" s="46">
        <f t="shared" si="95"/>
        <v>0</v>
      </c>
      <c r="K584" s="6">
        <f t="shared" si="96"/>
        <v>0</v>
      </c>
      <c r="L584" s="6">
        <f t="shared" si="97"/>
        <v>0</v>
      </c>
      <c r="M584" s="46">
        <f t="shared" si="98"/>
        <v>4.352303632097458E-4</v>
      </c>
      <c r="N584" s="6">
        <f t="shared" si="99"/>
        <v>2930.75</v>
      </c>
      <c r="O584" s="6">
        <f t="shared" si="94"/>
        <v>-2.4976773863345531E-3</v>
      </c>
      <c r="Q584" s="46"/>
      <c r="R584">
        <v>-2.8034942664462098E-3</v>
      </c>
      <c r="S584" s="46"/>
    </row>
    <row r="585" spans="4:19">
      <c r="D585" s="38">
        <v>43376</v>
      </c>
      <c r="E585" s="6">
        <v>2925.51001</v>
      </c>
      <c r="F585" s="6">
        <f t="shared" si="100"/>
        <v>7.1126669390333031E-4</v>
      </c>
      <c r="G585" s="6">
        <f t="shared" si="101"/>
        <v>7.1151970404059739E-4</v>
      </c>
      <c r="H585" s="6">
        <f t="shared" si="102"/>
        <v>1.0007115197040406</v>
      </c>
      <c r="I585" s="59">
        <f t="shared" si="93"/>
        <v>6.7280515544179188E-4</v>
      </c>
      <c r="J585" s="46">
        <f t="shared" si="95"/>
        <v>6.7280515544179188E-4</v>
      </c>
      <c r="K585" s="6">
        <f t="shared" si="96"/>
        <v>4.5266677718905373E-7</v>
      </c>
      <c r="L585" s="6">
        <f t="shared" si="97"/>
        <v>3.0455654139001625E-10</v>
      </c>
      <c r="M585" s="46">
        <f t="shared" si="98"/>
        <v>0</v>
      </c>
      <c r="N585" s="6">
        <f t="shared" si="99"/>
        <v>2930.75</v>
      </c>
      <c r="O585" s="6">
        <f t="shared" si="94"/>
        <v>-1.7879348289687057E-3</v>
      </c>
      <c r="Q585" s="46"/>
      <c r="R585">
        <v>-3.6543245069107001E-3</v>
      </c>
      <c r="S585" s="46"/>
    </row>
    <row r="586" spans="4:19">
      <c r="D586" s="38">
        <v>43377</v>
      </c>
      <c r="E586" s="6">
        <v>2901.610107</v>
      </c>
      <c r="F586" s="6">
        <f t="shared" si="100"/>
        <v>-8.2030356465175158E-3</v>
      </c>
      <c r="G586" s="6">
        <f t="shared" si="101"/>
        <v>-8.1694825580173047E-3</v>
      </c>
      <c r="H586" s="6">
        <f t="shared" si="102"/>
        <v>0.9918305174419827</v>
      </c>
      <c r="I586" s="59">
        <f t="shared" si="93"/>
        <v>-8.241497184979055E-3</v>
      </c>
      <c r="J586" s="46">
        <f t="shared" si="95"/>
        <v>0</v>
      </c>
      <c r="K586" s="6">
        <f t="shared" si="96"/>
        <v>0</v>
      </c>
      <c r="L586" s="6">
        <f t="shared" si="97"/>
        <v>0</v>
      </c>
      <c r="M586" s="46">
        <f t="shared" si="98"/>
        <v>8.241497184979055E-3</v>
      </c>
      <c r="N586" s="6">
        <f t="shared" si="99"/>
        <v>2930.75</v>
      </c>
      <c r="O586" s="6">
        <f t="shared" si="94"/>
        <v>-9.9428108845858662E-3</v>
      </c>
      <c r="Q586" s="46"/>
      <c r="R586">
        <v>-2.2129635529052399E-3</v>
      </c>
      <c r="S586" s="46"/>
    </row>
    <row r="587" spans="4:19">
      <c r="D587" s="38">
        <v>43378</v>
      </c>
      <c r="E587" s="6">
        <v>2885.570068</v>
      </c>
      <c r="F587" s="6">
        <f t="shared" si="100"/>
        <v>-5.5433145637709116E-3</v>
      </c>
      <c r="G587" s="6">
        <f t="shared" si="101"/>
        <v>-5.5279787457674923E-3</v>
      </c>
      <c r="H587" s="6">
        <f t="shared" si="102"/>
        <v>0.99447202125423251</v>
      </c>
      <c r="I587" s="59">
        <f t="shared" si="93"/>
        <v>-5.58177610223245E-3</v>
      </c>
      <c r="J587" s="46">
        <f t="shared" si="95"/>
        <v>0</v>
      </c>
      <c r="K587" s="6">
        <f t="shared" si="96"/>
        <v>0</v>
      </c>
      <c r="L587" s="6">
        <f t="shared" si="97"/>
        <v>0</v>
      </c>
      <c r="M587" s="46">
        <f t="shared" si="98"/>
        <v>5.58177610223245E-3</v>
      </c>
      <c r="N587" s="6">
        <f t="shared" si="99"/>
        <v>2930.75</v>
      </c>
      <c r="O587" s="6">
        <f t="shared" si="94"/>
        <v>-1.5415825983110127E-2</v>
      </c>
      <c r="Q587" s="46"/>
      <c r="R587">
        <v>1.89360251543109E-3</v>
      </c>
      <c r="S587" s="46"/>
    </row>
    <row r="588" spans="4:19">
      <c r="D588" s="38">
        <v>43381</v>
      </c>
      <c r="E588" s="6">
        <v>2884.429932</v>
      </c>
      <c r="F588" s="6">
        <f t="shared" si="100"/>
        <v>-3.9519445921624638E-4</v>
      </c>
      <c r="G588" s="6">
        <f t="shared" si="101"/>
        <v>-3.951163801717561E-4</v>
      </c>
      <c r="H588" s="6">
        <f t="shared" si="102"/>
        <v>0.99960488361982824</v>
      </c>
      <c r="I588" s="59">
        <f t="shared" si="93"/>
        <v>-4.3365599767778486E-4</v>
      </c>
      <c r="J588" s="46">
        <f t="shared" si="95"/>
        <v>0</v>
      </c>
      <c r="K588" s="6">
        <f t="shared" si="96"/>
        <v>0</v>
      </c>
      <c r="L588" s="6">
        <f t="shared" si="97"/>
        <v>0</v>
      </c>
      <c r="M588" s="46">
        <f t="shared" si="98"/>
        <v>4.3365599767778486E-4</v>
      </c>
      <c r="N588" s="6">
        <f t="shared" si="99"/>
        <v>2930.75</v>
      </c>
      <c r="O588" s="6">
        <f t="shared" si="94"/>
        <v>-1.5804851317922031E-2</v>
      </c>
      <c r="Q588" s="46"/>
      <c r="R588">
        <v>3.7281036185710099E-3</v>
      </c>
      <c r="S588" s="46"/>
    </row>
    <row r="589" spans="4:19">
      <c r="D589" s="38">
        <v>43382</v>
      </c>
      <c r="E589" s="6">
        <v>2880.3400879999999</v>
      </c>
      <c r="F589" s="6">
        <f t="shared" si="100"/>
        <v>-1.4189099207727028E-3</v>
      </c>
      <c r="G589" s="6">
        <f t="shared" si="101"/>
        <v>-1.4179037440387177E-3</v>
      </c>
      <c r="H589" s="6">
        <f t="shared" si="102"/>
        <v>0.99858209625596128</v>
      </c>
      <c r="I589" s="59">
        <f t="shared" si="93"/>
        <v>-1.4573714592342412E-3</v>
      </c>
      <c r="J589" s="46">
        <f t="shared" si="95"/>
        <v>0</v>
      </c>
      <c r="K589" s="6">
        <f t="shared" si="96"/>
        <v>0</v>
      </c>
      <c r="L589" s="6">
        <f t="shared" si="97"/>
        <v>0</v>
      </c>
      <c r="M589" s="46">
        <f t="shared" si="98"/>
        <v>1.4573714592342412E-3</v>
      </c>
      <c r="N589" s="6">
        <f t="shared" si="99"/>
        <v>2930.75</v>
      </c>
      <c r="O589" s="6">
        <f t="shared" si="94"/>
        <v>-1.7200345304103071E-2</v>
      </c>
      <c r="Q589" s="46"/>
      <c r="R589">
        <v>3.5615423737726597E-4</v>
      </c>
      <c r="S589" s="46"/>
    </row>
    <row r="590" spans="4:19">
      <c r="D590" s="38">
        <v>43383</v>
      </c>
      <c r="E590" s="6">
        <v>2785.679932</v>
      </c>
      <c r="F590" s="6">
        <f t="shared" si="100"/>
        <v>-3.3416388951566928E-2</v>
      </c>
      <c r="G590" s="6">
        <f t="shared" si="101"/>
        <v>-3.2864228913235149E-2</v>
      </c>
      <c r="H590" s="6">
        <f t="shared" si="102"/>
        <v>0.96713577108676485</v>
      </c>
      <c r="I590" s="59">
        <f t="shared" si="93"/>
        <v>-3.3454850490028464E-2</v>
      </c>
      <c r="J590" s="46">
        <f t="shared" si="95"/>
        <v>0</v>
      </c>
      <c r="K590" s="6">
        <f t="shared" si="96"/>
        <v>0</v>
      </c>
      <c r="L590" s="6">
        <f t="shared" si="97"/>
        <v>0</v>
      </c>
      <c r="M590" s="46">
        <f t="shared" si="98"/>
        <v>3.3454850490028464E-2</v>
      </c>
      <c r="N590" s="6">
        <f t="shared" si="99"/>
        <v>2930.75</v>
      </c>
      <c r="O590" s="6">
        <f t="shared" si="94"/>
        <v>-4.9499298131877506E-2</v>
      </c>
      <c r="Q590" s="46"/>
      <c r="R590">
        <v>5.2616637332614903E-3</v>
      </c>
      <c r="S590" s="46"/>
    </row>
    <row r="591" spans="4:19">
      <c r="D591" s="38">
        <v>43384</v>
      </c>
      <c r="E591" s="6">
        <v>2728.3701169999999</v>
      </c>
      <c r="F591" s="6">
        <f t="shared" si="100"/>
        <v>-2.0787580170271859E-2</v>
      </c>
      <c r="G591" s="6">
        <f t="shared" si="101"/>
        <v>-2.0573007811006461E-2</v>
      </c>
      <c r="H591" s="6">
        <f t="shared" si="102"/>
        <v>0.97942699218899354</v>
      </c>
      <c r="I591" s="59">
        <f t="shared" si="93"/>
        <v>-2.0826041708733398E-2</v>
      </c>
      <c r="J591" s="46">
        <f t="shared" si="95"/>
        <v>0</v>
      </c>
      <c r="K591" s="6">
        <f t="shared" si="96"/>
        <v>0</v>
      </c>
      <c r="L591" s="6">
        <f t="shared" si="97"/>
        <v>0</v>
      </c>
      <c r="M591" s="46">
        <f t="shared" si="98"/>
        <v>2.0826041708733398E-2</v>
      </c>
      <c r="N591" s="6">
        <f t="shared" si="99"/>
        <v>2930.75</v>
      </c>
      <c r="O591" s="6">
        <f t="shared" si="94"/>
        <v>-6.9053956495777558E-2</v>
      </c>
      <c r="Q591" s="46"/>
      <c r="R591">
        <v>2.7509488970511799E-4</v>
      </c>
      <c r="S591" s="46"/>
    </row>
    <row r="592" spans="4:19">
      <c r="D592" s="38">
        <v>43385</v>
      </c>
      <c r="E592" s="6">
        <v>2767.1298830000001</v>
      </c>
      <c r="F592" s="6">
        <f t="shared" si="100"/>
        <v>1.4106235544858447E-2</v>
      </c>
      <c r="G592" s="6">
        <f t="shared" si="101"/>
        <v>1.4206197963573475E-2</v>
      </c>
      <c r="H592" s="6">
        <f t="shared" si="102"/>
        <v>1.0142061979635735</v>
      </c>
      <c r="I592" s="59">
        <f t="shared" si="93"/>
        <v>1.4067774006396907E-2</v>
      </c>
      <c r="J592" s="46">
        <f t="shared" si="95"/>
        <v>1.4067774006396907E-2</v>
      </c>
      <c r="K592" s="6">
        <f t="shared" si="96"/>
        <v>1.9790226549505649E-4</v>
      </c>
      <c r="L592" s="6">
        <f t="shared" si="97"/>
        <v>2.7840443463384152E-6</v>
      </c>
      <c r="M592" s="46">
        <f t="shared" si="98"/>
        <v>0</v>
      </c>
      <c r="N592" s="6">
        <f t="shared" si="99"/>
        <v>2930.75</v>
      </c>
      <c r="O592" s="6">
        <f t="shared" si="94"/>
        <v>-5.5828752708351082E-2</v>
      </c>
      <c r="Q592" s="46"/>
      <c r="R592">
        <v>-5.5782007178996002E-3</v>
      </c>
      <c r="S592" s="46"/>
    </row>
    <row r="593" spans="4:19">
      <c r="D593" s="38">
        <v>43388</v>
      </c>
      <c r="E593" s="6">
        <v>2750.790039</v>
      </c>
      <c r="F593" s="6">
        <f t="shared" si="100"/>
        <v>-5.922482381780606E-3</v>
      </c>
      <c r="G593" s="6">
        <f t="shared" si="101"/>
        <v>-5.9049790544292158E-3</v>
      </c>
      <c r="H593" s="6">
        <f t="shared" si="102"/>
        <v>0.99409502094557078</v>
      </c>
      <c r="I593" s="59">
        <f t="shared" si="93"/>
        <v>-5.9609439202421444E-3</v>
      </c>
      <c r="J593" s="46">
        <f t="shared" si="95"/>
        <v>0</v>
      </c>
      <c r="K593" s="6">
        <f t="shared" si="96"/>
        <v>0</v>
      </c>
      <c r="L593" s="6">
        <f t="shared" si="97"/>
        <v>0</v>
      </c>
      <c r="M593" s="46">
        <f t="shared" si="98"/>
        <v>5.9609439202421444E-3</v>
      </c>
      <c r="N593" s="6">
        <f t="shared" si="99"/>
        <v>2930.75</v>
      </c>
      <c r="O593" s="6">
        <f t="shared" si="94"/>
        <v>-6.140406414740255E-2</v>
      </c>
      <c r="Q593" s="46"/>
      <c r="R593">
        <v>5.3478548881713403E-3</v>
      </c>
      <c r="S593" s="46"/>
    </row>
    <row r="594" spans="4:19">
      <c r="D594" s="38">
        <v>43389</v>
      </c>
      <c r="E594" s="6">
        <v>2809.919922</v>
      </c>
      <c r="F594" s="6">
        <f t="shared" si="100"/>
        <v>2.1267828102107277E-2</v>
      </c>
      <c r="G594" s="6">
        <f t="shared" si="101"/>
        <v>2.1495600231814072E-2</v>
      </c>
      <c r="H594" s="6">
        <f t="shared" si="102"/>
        <v>1.0214956002318141</v>
      </c>
      <c r="I594" s="59">
        <f t="shared" si="93"/>
        <v>2.1229366563645737E-2</v>
      </c>
      <c r="J594" s="46">
        <f t="shared" si="95"/>
        <v>2.1229366563645737E-2</v>
      </c>
      <c r="K594" s="6">
        <f t="shared" si="96"/>
        <v>4.5068600469363963E-4</v>
      </c>
      <c r="L594" s="6">
        <f t="shared" si="97"/>
        <v>9.5677783987462385E-6</v>
      </c>
      <c r="M594" s="46">
        <f t="shared" si="98"/>
        <v>0</v>
      </c>
      <c r="N594" s="6">
        <f t="shared" si="99"/>
        <v>2930.75</v>
      </c>
      <c r="O594" s="6">
        <f t="shared" si="94"/>
        <v>-4.122838113110977E-2</v>
      </c>
      <c r="Q594" s="46"/>
      <c r="R594">
        <v>1.2509029637008901E-3</v>
      </c>
      <c r="S594" s="46"/>
    </row>
    <row r="595" spans="4:19">
      <c r="D595" s="38">
        <v>43390</v>
      </c>
      <c r="E595" s="6">
        <v>2809.209961</v>
      </c>
      <c r="F595" s="6">
        <f t="shared" si="100"/>
        <v>-2.5269428490193947E-4</v>
      </c>
      <c r="G595" s="6">
        <f t="shared" si="101"/>
        <v>-2.5266236039023227E-4</v>
      </c>
      <c r="H595" s="6">
        <f t="shared" si="102"/>
        <v>0.99974733763960977</v>
      </c>
      <c r="I595" s="59">
        <f t="shared" si="93"/>
        <v>-2.9115582336347796E-4</v>
      </c>
      <c r="J595" s="46">
        <f t="shared" si="95"/>
        <v>0</v>
      </c>
      <c r="K595" s="6">
        <f t="shared" si="96"/>
        <v>0</v>
      </c>
      <c r="L595" s="6">
        <f t="shared" si="97"/>
        <v>0</v>
      </c>
      <c r="M595" s="46">
        <f t="shared" si="98"/>
        <v>2.9115582336347796E-4</v>
      </c>
      <c r="N595" s="6">
        <f t="shared" si="99"/>
        <v>2930.75</v>
      </c>
      <c r="O595" s="6">
        <f t="shared" si="94"/>
        <v>-4.1470626631408339E-2</v>
      </c>
      <c r="Q595" s="46"/>
      <c r="R595">
        <v>7.8001762234010301E-3</v>
      </c>
      <c r="S595" s="46"/>
    </row>
    <row r="596" spans="4:19">
      <c r="D596" s="38">
        <v>43391</v>
      </c>
      <c r="E596" s="6">
        <v>2768.780029</v>
      </c>
      <c r="F596" s="6">
        <f t="shared" si="100"/>
        <v>-1.4496490704811661E-2</v>
      </c>
      <c r="G596" s="6">
        <f t="shared" si="101"/>
        <v>-1.4391922484002562E-2</v>
      </c>
      <c r="H596" s="6">
        <f t="shared" si="102"/>
        <v>0.98560807751599744</v>
      </c>
      <c r="I596" s="59">
        <f t="shared" si="93"/>
        <v>-1.45349522432732E-2</v>
      </c>
      <c r="J596" s="46">
        <f t="shared" si="95"/>
        <v>0</v>
      </c>
      <c r="K596" s="6">
        <f t="shared" si="96"/>
        <v>0</v>
      </c>
      <c r="L596" s="6">
        <f t="shared" si="97"/>
        <v>0</v>
      </c>
      <c r="M596" s="46">
        <f t="shared" si="98"/>
        <v>1.45349522432732E-2</v>
      </c>
      <c r="N596" s="6">
        <f t="shared" si="99"/>
        <v>2930.75</v>
      </c>
      <c r="O596" s="6">
        <f t="shared" si="94"/>
        <v>-5.5265707071568707E-2</v>
      </c>
      <c r="Q596" s="46"/>
      <c r="R596">
        <v>-3.6813830314998797E-4</v>
      </c>
      <c r="S596" s="46"/>
    </row>
    <row r="597" spans="4:19">
      <c r="D597" s="38">
        <v>43392</v>
      </c>
      <c r="E597" s="6">
        <v>2767.780029</v>
      </c>
      <c r="F597" s="6">
        <f t="shared" si="100"/>
        <v>-3.6123513531813989E-4</v>
      </c>
      <c r="G597" s="6">
        <f t="shared" si="101"/>
        <v>-3.6116989776224795E-4</v>
      </c>
      <c r="H597" s="6">
        <f t="shared" si="102"/>
        <v>0.99963883010223775</v>
      </c>
      <c r="I597" s="59">
        <f t="shared" si="93"/>
        <v>-3.9969667377967838E-4</v>
      </c>
      <c r="J597" s="46">
        <f t="shared" si="95"/>
        <v>0</v>
      </c>
      <c r="K597" s="6">
        <f t="shared" si="96"/>
        <v>0</v>
      </c>
      <c r="L597" s="6">
        <f t="shared" si="97"/>
        <v>0</v>
      </c>
      <c r="M597" s="46">
        <f t="shared" si="98"/>
        <v>3.9969667377967838E-4</v>
      </c>
      <c r="N597" s="6">
        <f t="shared" si="99"/>
        <v>2930.75</v>
      </c>
      <c r="O597" s="6">
        <f t="shared" si="94"/>
        <v>-5.560691665955813E-2</v>
      </c>
      <c r="Q597" s="46"/>
      <c r="R597">
        <v>-3.5174538888439501E-3</v>
      </c>
      <c r="S597" s="46"/>
    </row>
    <row r="598" spans="4:19">
      <c r="D598" s="38">
        <v>43395</v>
      </c>
      <c r="E598" s="6">
        <v>2755.8798830000001</v>
      </c>
      <c r="F598" s="6">
        <f t="shared" si="100"/>
        <v>-4.3087969211804593E-3</v>
      </c>
      <c r="G598" s="6">
        <f t="shared" si="101"/>
        <v>-4.2995273740376039E-3</v>
      </c>
      <c r="H598" s="6">
        <f t="shared" si="102"/>
        <v>0.9957004726259624</v>
      </c>
      <c r="I598" s="59">
        <f t="shared" si="93"/>
        <v>-4.3472584596419978E-3</v>
      </c>
      <c r="J598" s="46">
        <f t="shared" si="95"/>
        <v>0</v>
      </c>
      <c r="K598" s="6">
        <f t="shared" si="96"/>
        <v>0</v>
      </c>
      <c r="L598" s="6">
        <f t="shared" si="97"/>
        <v>0</v>
      </c>
      <c r="M598" s="46">
        <f t="shared" si="98"/>
        <v>4.3472584596419978E-3</v>
      </c>
      <c r="N598" s="6">
        <f t="shared" si="99"/>
        <v>2930.75</v>
      </c>
      <c r="O598" s="6">
        <f t="shared" si="94"/>
        <v>-5.9667360573232089E-2</v>
      </c>
      <c r="Q598" s="46"/>
      <c r="R598">
        <v>-1.3043021837013599E-3</v>
      </c>
      <c r="S598" s="46"/>
    </row>
    <row r="599" spans="4:19">
      <c r="D599" s="38">
        <v>43396</v>
      </c>
      <c r="E599" s="6">
        <v>2740.6899410000001</v>
      </c>
      <c r="F599" s="6">
        <f t="shared" si="100"/>
        <v>-5.5270763969595856E-3</v>
      </c>
      <c r="G599" s="6">
        <f t="shared" si="101"/>
        <v>-5.5118302120862328E-3</v>
      </c>
      <c r="H599" s="6">
        <f t="shared" si="102"/>
        <v>0.99448816978791377</v>
      </c>
      <c r="I599" s="59">
        <f t="shared" si="93"/>
        <v>-5.565537935421124E-3</v>
      </c>
      <c r="J599" s="46">
        <f t="shared" si="95"/>
        <v>0</v>
      </c>
      <c r="K599" s="6">
        <f t="shared" si="96"/>
        <v>0</v>
      </c>
      <c r="L599" s="6">
        <f t="shared" si="97"/>
        <v>0</v>
      </c>
      <c r="M599" s="46">
        <f t="shared" si="98"/>
        <v>5.565537935421124E-3</v>
      </c>
      <c r="N599" s="6">
        <f t="shared" si="99"/>
        <v>2930.75</v>
      </c>
      <c r="O599" s="6">
        <f t="shared" si="94"/>
        <v>-6.4850314424635305E-2</v>
      </c>
      <c r="Q599" s="46"/>
      <c r="R599">
        <v>-3.29053730179402E-3</v>
      </c>
      <c r="S599" s="46"/>
    </row>
    <row r="600" spans="4:19">
      <c r="D600" s="38">
        <v>43397</v>
      </c>
      <c r="E600" s="6">
        <v>2656.1000979999999</v>
      </c>
      <c r="F600" s="6">
        <f t="shared" si="100"/>
        <v>-3.1350773583492739E-2</v>
      </c>
      <c r="G600" s="6">
        <f t="shared" si="101"/>
        <v>-3.0864433708665207E-2</v>
      </c>
      <c r="H600" s="6">
        <f t="shared" si="102"/>
        <v>0.96913556629133479</v>
      </c>
      <c r="I600" s="59">
        <f t="shared" si="93"/>
        <v>-3.1389235121954275E-2</v>
      </c>
      <c r="J600" s="46">
        <f t="shared" si="95"/>
        <v>0</v>
      </c>
      <c r="K600" s="6">
        <f t="shared" si="96"/>
        <v>0</v>
      </c>
      <c r="L600" s="6">
        <f t="shared" si="97"/>
        <v>0</v>
      </c>
      <c r="M600" s="46">
        <f t="shared" si="98"/>
        <v>3.1389235121954275E-2</v>
      </c>
      <c r="N600" s="6">
        <f t="shared" si="99"/>
        <v>2930.75</v>
      </c>
      <c r="O600" s="6">
        <f t="shared" si="94"/>
        <v>-9.3713179902755309E-2</v>
      </c>
      <c r="Q600" s="46"/>
      <c r="R600">
        <v>2.7559889624645499E-3</v>
      </c>
      <c r="S600" s="46"/>
    </row>
    <row r="601" spans="4:19">
      <c r="D601" s="38">
        <v>43398</v>
      </c>
      <c r="E601" s="6">
        <v>2705.570068</v>
      </c>
      <c r="F601" s="6">
        <f t="shared" si="100"/>
        <v>1.8453717716467321E-2</v>
      </c>
      <c r="G601" s="6">
        <f t="shared" si="101"/>
        <v>1.8625039785680642E-2</v>
      </c>
      <c r="H601" s="6">
        <f t="shared" si="102"/>
        <v>1.0186250397856806</v>
      </c>
      <c r="I601" s="59">
        <f t="shared" si="93"/>
        <v>1.8415256178005782E-2</v>
      </c>
      <c r="J601" s="46">
        <f t="shared" si="95"/>
        <v>1.8415256178005782E-2</v>
      </c>
      <c r="K601" s="6">
        <f t="shared" si="96"/>
        <v>3.3912166010158012E-4</v>
      </c>
      <c r="L601" s="6">
        <f t="shared" si="97"/>
        <v>6.2450122462811998E-6</v>
      </c>
      <c r="M601" s="46">
        <f t="shared" si="98"/>
        <v>0</v>
      </c>
      <c r="N601" s="6">
        <f t="shared" si="99"/>
        <v>2930.75</v>
      </c>
      <c r="O601" s="6">
        <f t="shared" si="94"/>
        <v>-7.6833551821206172E-2</v>
      </c>
      <c r="Q601" s="46"/>
      <c r="R601" s="60">
        <v>-6.8616348900699596E-6</v>
      </c>
      <c r="S601" s="46"/>
    </row>
    <row r="602" spans="4:19">
      <c r="D602" s="38">
        <v>43399</v>
      </c>
      <c r="E602" s="6">
        <v>2658.6899410000001</v>
      </c>
      <c r="F602" s="6">
        <f t="shared" si="100"/>
        <v>-1.7479138029976107E-2</v>
      </c>
      <c r="G602" s="6">
        <f t="shared" si="101"/>
        <v>-1.7327264059605163E-2</v>
      </c>
      <c r="H602" s="6">
        <f t="shared" si="102"/>
        <v>0.98267273594039484</v>
      </c>
      <c r="I602" s="59">
        <f t="shared" si="93"/>
        <v>-1.7517599568437646E-2</v>
      </c>
      <c r="J602" s="46">
        <f t="shared" si="95"/>
        <v>0</v>
      </c>
      <c r="K602" s="6">
        <f t="shared" si="96"/>
        <v>0</v>
      </c>
      <c r="L602" s="6">
        <f t="shared" si="97"/>
        <v>0</v>
      </c>
      <c r="M602" s="46">
        <f t="shared" si="98"/>
        <v>1.7517599568437646E-2</v>
      </c>
      <c r="N602" s="6">
        <f t="shared" si="99"/>
        <v>2930.75</v>
      </c>
      <c r="O602" s="6">
        <f t="shared" si="94"/>
        <v>-9.2829500639767942E-2</v>
      </c>
      <c r="Q602" s="46"/>
      <c r="R602">
        <v>3.6299142230438201E-3</v>
      </c>
      <c r="S602" s="46"/>
    </row>
    <row r="603" spans="4:19">
      <c r="D603" s="38">
        <v>43402</v>
      </c>
      <c r="E603" s="6">
        <v>2641.25</v>
      </c>
      <c r="F603" s="6">
        <f t="shared" si="100"/>
        <v>-6.5812081423931952E-3</v>
      </c>
      <c r="G603" s="6">
        <f t="shared" si="101"/>
        <v>-6.5595994219019849E-3</v>
      </c>
      <c r="H603" s="6">
        <f t="shared" si="102"/>
        <v>0.99344040057809802</v>
      </c>
      <c r="I603" s="59">
        <f t="shared" si="93"/>
        <v>-6.6196696808547336E-3</v>
      </c>
      <c r="J603" s="46">
        <f t="shared" si="95"/>
        <v>0</v>
      </c>
      <c r="K603" s="6">
        <f t="shared" si="96"/>
        <v>0</v>
      </c>
      <c r="L603" s="6">
        <f t="shared" si="97"/>
        <v>0</v>
      </c>
      <c r="M603" s="46">
        <f t="shared" si="98"/>
        <v>6.6196696808547336E-3</v>
      </c>
      <c r="N603" s="6">
        <f t="shared" si="99"/>
        <v>2930.75</v>
      </c>
      <c r="O603" s="6">
        <f t="shared" si="94"/>
        <v>-9.8780175722937819E-2</v>
      </c>
      <c r="Q603" s="46"/>
      <c r="R603">
        <v>-3.96269828540416E-4</v>
      </c>
      <c r="S603" s="46"/>
    </row>
    <row r="604" spans="4:19">
      <c r="D604" s="38">
        <v>43403</v>
      </c>
      <c r="E604" s="6">
        <v>2682.6298830000001</v>
      </c>
      <c r="F604" s="6">
        <f t="shared" si="100"/>
        <v>1.554532304177168E-2</v>
      </c>
      <c r="G604" s="6">
        <f t="shared" si="101"/>
        <v>1.5666780123047896E-2</v>
      </c>
      <c r="H604" s="6">
        <f t="shared" si="102"/>
        <v>1.0156667801230479</v>
      </c>
      <c r="I604" s="59">
        <f t="shared" si="93"/>
        <v>1.550686150331014E-2</v>
      </c>
      <c r="J604" s="46">
        <f t="shared" si="95"/>
        <v>1.550686150331014E-2</v>
      </c>
      <c r="K604" s="6">
        <f t="shared" si="96"/>
        <v>2.4046275368284204E-4</v>
      </c>
      <c r="L604" s="6">
        <f t="shared" si="97"/>
        <v>3.7288226180644121E-6</v>
      </c>
      <c r="M604" s="46">
        <f t="shared" si="98"/>
        <v>0</v>
      </c>
      <c r="N604" s="6">
        <f t="shared" si="99"/>
        <v>2930.75</v>
      </c>
      <c r="O604" s="6">
        <f t="shared" si="94"/>
        <v>-8.4660962893457287E-2</v>
      </c>
      <c r="Q604" s="46"/>
      <c r="R604">
        <v>7.1037230999531405E-4</v>
      </c>
      <c r="S604" s="46"/>
    </row>
    <row r="605" spans="4:19">
      <c r="D605" s="38">
        <v>43404</v>
      </c>
      <c r="E605" s="6">
        <v>2711.73999</v>
      </c>
      <c r="F605" s="6">
        <f t="shared" si="100"/>
        <v>1.0792878598247372E-2</v>
      </c>
      <c r="G605" s="6">
        <f t="shared" si="101"/>
        <v>1.0851331816018606E-2</v>
      </c>
      <c r="H605" s="6">
        <f t="shared" si="102"/>
        <v>1.0108513318160186</v>
      </c>
      <c r="I605" s="59">
        <f t="shared" si="93"/>
        <v>1.0754417059785833E-2</v>
      </c>
      <c r="J605" s="46">
        <f t="shared" si="95"/>
        <v>1.0754417059785833E-2</v>
      </c>
      <c r="K605" s="6">
        <f t="shared" si="96"/>
        <v>1.1565748629581256E-4</v>
      </c>
      <c r="L605" s="6">
        <f t="shared" si="97"/>
        <v>1.2438288437116328E-6</v>
      </c>
      <c r="M605" s="46">
        <f t="shared" si="98"/>
        <v>0</v>
      </c>
      <c r="N605" s="6">
        <f t="shared" si="99"/>
        <v>2930.75</v>
      </c>
      <c r="O605" s="6">
        <f t="shared" si="94"/>
        <v>-7.4728315277659288E-2</v>
      </c>
      <c r="Q605" s="46"/>
      <c r="R605">
        <v>-8.1926820300280492E-3</v>
      </c>
      <c r="S605" s="46"/>
    </row>
    <row r="606" spans="4:19">
      <c r="D606" s="38">
        <v>43405</v>
      </c>
      <c r="E606" s="6">
        <v>2740.3701169999999</v>
      </c>
      <c r="F606" s="6">
        <f t="shared" si="100"/>
        <v>1.0502498886537631E-2</v>
      </c>
      <c r="G606" s="6">
        <f t="shared" si="101"/>
        <v>1.0557843711262338E-2</v>
      </c>
      <c r="H606" s="6">
        <f t="shared" si="102"/>
        <v>1.0105578437112623</v>
      </c>
      <c r="I606" s="59">
        <f t="shared" si="93"/>
        <v>1.0464037348076091E-2</v>
      </c>
      <c r="J606" s="46">
        <f t="shared" si="95"/>
        <v>1.0464037348076091E-2</v>
      </c>
      <c r="K606" s="6">
        <f t="shared" si="96"/>
        <v>1.0949607762193131E-4</v>
      </c>
      <c r="L606" s="6">
        <f t="shared" si="97"/>
        <v>1.1457710457037279E-6</v>
      </c>
      <c r="M606" s="46">
        <f t="shared" si="98"/>
        <v>0</v>
      </c>
      <c r="N606" s="6">
        <f t="shared" si="99"/>
        <v>2930.75</v>
      </c>
      <c r="O606" s="6">
        <f t="shared" si="94"/>
        <v>-6.4959441439904481E-2</v>
      </c>
      <c r="Q606" s="46"/>
      <c r="R606">
        <v>-5.5362697820419797E-3</v>
      </c>
      <c r="S606" s="46"/>
    </row>
    <row r="607" spans="4:19">
      <c r="D607" s="38">
        <v>43406</v>
      </c>
      <c r="E607" s="6">
        <v>2723.0600589999999</v>
      </c>
      <c r="F607" s="6">
        <f t="shared" si="100"/>
        <v>-6.3367208382695854E-3</v>
      </c>
      <c r="G607" s="6">
        <f t="shared" si="101"/>
        <v>-6.3166861631632765E-3</v>
      </c>
      <c r="H607" s="6">
        <f t="shared" si="102"/>
        <v>0.99368331383683672</v>
      </c>
      <c r="I607" s="59">
        <f t="shared" si="93"/>
        <v>-6.3751823767311238E-3</v>
      </c>
      <c r="J607" s="46">
        <f t="shared" si="95"/>
        <v>0</v>
      </c>
      <c r="K607" s="6">
        <f t="shared" si="96"/>
        <v>0</v>
      </c>
      <c r="L607" s="6">
        <f t="shared" si="97"/>
        <v>0</v>
      </c>
      <c r="M607" s="46">
        <f t="shared" si="98"/>
        <v>6.3751823767311238E-3</v>
      </c>
      <c r="N607" s="6">
        <f t="shared" si="99"/>
        <v>2930.75</v>
      </c>
      <c r="O607" s="6">
        <f t="shared" si="94"/>
        <v>-7.0865799198157498E-2</v>
      </c>
      <c r="Q607" s="46"/>
      <c r="R607">
        <v>-3.9469073108729401E-4</v>
      </c>
      <c r="S607" s="46"/>
    </row>
    <row r="608" spans="4:19">
      <c r="D608" s="38">
        <v>43409</v>
      </c>
      <c r="E608" s="6">
        <v>2738.3100589999999</v>
      </c>
      <c r="F608" s="6">
        <f t="shared" si="100"/>
        <v>5.584693696363217E-3</v>
      </c>
      <c r="G608" s="6">
        <f t="shared" si="101"/>
        <v>5.6003171687664111E-3</v>
      </c>
      <c r="H608" s="6">
        <f t="shared" si="102"/>
        <v>1.0056003171687664</v>
      </c>
      <c r="I608" s="59">
        <f t="shared" si="93"/>
        <v>5.5462321579016786E-3</v>
      </c>
      <c r="J608" s="46">
        <f t="shared" si="95"/>
        <v>5.5462321579016786E-3</v>
      </c>
      <c r="K608" s="6">
        <f t="shared" si="96"/>
        <v>3.076069114934271E-5</v>
      </c>
      <c r="L608" s="6">
        <f t="shared" si="97"/>
        <v>1.7060593445176609E-7</v>
      </c>
      <c r="M608" s="46">
        <f t="shared" si="98"/>
        <v>0</v>
      </c>
      <c r="N608" s="6">
        <f t="shared" si="99"/>
        <v>2930.75</v>
      </c>
      <c r="O608" s="6">
        <f t="shared" si="94"/>
        <v>-6.5662352981318811E-2</v>
      </c>
      <c r="Q608" s="46"/>
      <c r="R608">
        <v>-1.41709969126282E-3</v>
      </c>
      <c r="S608" s="46"/>
    </row>
    <row r="609" spans="4:19">
      <c r="D609" s="38">
        <v>43410</v>
      </c>
      <c r="E609" s="6">
        <v>2755.4499510000001</v>
      </c>
      <c r="F609" s="6">
        <f t="shared" si="100"/>
        <v>6.239787533674419E-3</v>
      </c>
      <c r="G609" s="6">
        <f t="shared" si="101"/>
        <v>6.2592955621174617E-3</v>
      </c>
      <c r="H609" s="6">
        <f t="shared" si="102"/>
        <v>1.0062592955621175</v>
      </c>
      <c r="I609" s="59">
        <f t="shared" si="93"/>
        <v>6.2013259952128806E-3</v>
      </c>
      <c r="J609" s="46">
        <f t="shared" si="95"/>
        <v>6.2013259952128806E-3</v>
      </c>
      <c r="K609" s="6">
        <f t="shared" si="96"/>
        <v>3.8456444098903023E-5</v>
      </c>
      <c r="L609" s="6">
        <f t="shared" si="97"/>
        <v>2.384809464739783E-7</v>
      </c>
      <c r="M609" s="46">
        <f t="shared" si="98"/>
        <v>0</v>
      </c>
      <c r="N609" s="6">
        <f t="shared" si="99"/>
        <v>2930.75</v>
      </c>
      <c r="O609" s="6">
        <f t="shared" si="94"/>
        <v>-5.9814057493815555E-2</v>
      </c>
      <c r="Q609" s="46"/>
      <c r="R609">
        <v>-3.3373006601159397E-2</v>
      </c>
      <c r="S609" s="46"/>
    </row>
    <row r="610" spans="4:19">
      <c r="D610" s="38">
        <v>43411</v>
      </c>
      <c r="E610" s="6">
        <v>2813.889893</v>
      </c>
      <c r="F610" s="6">
        <f t="shared" si="100"/>
        <v>2.0987078773076134E-2</v>
      </c>
      <c r="G610" s="6">
        <f t="shared" si="101"/>
        <v>2.1208856280910071E-2</v>
      </c>
      <c r="H610" s="6">
        <f t="shared" si="102"/>
        <v>1.0212088562809101</v>
      </c>
      <c r="I610" s="59">
        <f t="shared" si="93"/>
        <v>2.0948617234614594E-2</v>
      </c>
      <c r="J610" s="46">
        <f t="shared" si="95"/>
        <v>2.0948617234614594E-2</v>
      </c>
      <c r="K610" s="6">
        <f t="shared" si="96"/>
        <v>4.388445640423916E-4</v>
      </c>
      <c r="L610" s="6">
        <f t="shared" si="97"/>
        <v>9.1931867976153734E-6</v>
      </c>
      <c r="M610" s="46">
        <f t="shared" si="98"/>
        <v>0</v>
      </c>
      <c r="N610" s="6">
        <f t="shared" si="99"/>
        <v>2930.75</v>
      </c>
      <c r="O610" s="6">
        <f t="shared" si="94"/>
        <v>-3.987378896186982E-2</v>
      </c>
      <c r="Q610" s="46"/>
      <c r="R610">
        <v>-2.0759853359905399E-2</v>
      </c>
      <c r="S610" s="46"/>
    </row>
    <row r="611" spans="4:19">
      <c r="D611" s="38">
        <v>43412</v>
      </c>
      <c r="E611" s="6">
        <v>2806.830078</v>
      </c>
      <c r="F611" s="6">
        <f t="shared" si="100"/>
        <v>-2.5120691829516244E-3</v>
      </c>
      <c r="G611" s="6">
        <f t="shared" si="101"/>
        <v>-2.5089165775684652E-3</v>
      </c>
      <c r="H611" s="6">
        <f t="shared" si="102"/>
        <v>0.99749108342243153</v>
      </c>
      <c r="I611" s="59">
        <f t="shared" si="93"/>
        <v>-2.5505307214131628E-3</v>
      </c>
      <c r="J611" s="46">
        <f t="shared" si="95"/>
        <v>0</v>
      </c>
      <c r="K611" s="6">
        <f t="shared" si="96"/>
        <v>0</v>
      </c>
      <c r="L611" s="6">
        <f t="shared" si="97"/>
        <v>0</v>
      </c>
      <c r="M611" s="46">
        <f t="shared" si="98"/>
        <v>2.5505307214131628E-3</v>
      </c>
      <c r="N611" s="6">
        <f t="shared" si="99"/>
        <v>2930.75</v>
      </c>
      <c r="O611" s="6">
        <f t="shared" si="94"/>
        <v>-4.2282665529301384E-2</v>
      </c>
      <c r="Q611" s="46"/>
      <c r="R611">
        <v>1.4087357726559E-2</v>
      </c>
      <c r="S611" s="46"/>
    </row>
    <row r="612" spans="4:19">
      <c r="D612" s="38">
        <v>43413</v>
      </c>
      <c r="E612" s="6">
        <v>2781.01001</v>
      </c>
      <c r="F612" s="6">
        <f t="shared" si="100"/>
        <v>-9.241585786561252E-3</v>
      </c>
      <c r="G612" s="6">
        <f t="shared" si="101"/>
        <v>-9.1990135784770777E-3</v>
      </c>
      <c r="H612" s="6">
        <f t="shared" si="102"/>
        <v>0.99080098642152292</v>
      </c>
      <c r="I612" s="59">
        <f t="shared" si="93"/>
        <v>-9.2800473250227913E-3</v>
      </c>
      <c r="J612" s="46">
        <f t="shared" si="95"/>
        <v>0</v>
      </c>
      <c r="K612" s="6">
        <f t="shared" si="96"/>
        <v>0</v>
      </c>
      <c r="L612" s="6">
        <f t="shared" si="97"/>
        <v>0</v>
      </c>
      <c r="M612" s="46">
        <f t="shared" si="98"/>
        <v>9.2800473250227913E-3</v>
      </c>
      <c r="N612" s="6">
        <f t="shared" si="99"/>
        <v>2930.75</v>
      </c>
      <c r="O612" s="6">
        <f t="shared" si="94"/>
        <v>-5.1092720293440259E-2</v>
      </c>
      <c r="Q612" s="46"/>
      <c r="R612">
        <v>-5.9145889331411704E-3</v>
      </c>
      <c r="S612" s="46"/>
    </row>
    <row r="613" spans="4:19">
      <c r="D613" s="38">
        <v>43416</v>
      </c>
      <c r="E613" s="6">
        <v>2726.219971</v>
      </c>
      <c r="F613" s="6">
        <f t="shared" si="100"/>
        <v>-1.9898150960848206E-2</v>
      </c>
      <c r="G613" s="6">
        <f t="shared" si="101"/>
        <v>-1.970148931610638E-2</v>
      </c>
      <c r="H613" s="6">
        <f t="shared" si="102"/>
        <v>0.98029851068389362</v>
      </c>
      <c r="I613" s="59">
        <f t="shared" si="93"/>
        <v>-1.9936612499309746E-2</v>
      </c>
      <c r="J613" s="46">
        <f t="shared" si="95"/>
        <v>0</v>
      </c>
      <c r="K613" s="6">
        <f t="shared" si="96"/>
        <v>0</v>
      </c>
      <c r="L613" s="6">
        <f t="shared" si="97"/>
        <v>0</v>
      </c>
      <c r="M613" s="46">
        <f t="shared" si="98"/>
        <v>1.9936612499309746E-2</v>
      </c>
      <c r="N613" s="6">
        <f t="shared" si="99"/>
        <v>2930.75</v>
      </c>
      <c r="O613" s="6">
        <f t="shared" si="94"/>
        <v>-6.9787606926554641E-2</v>
      </c>
      <c r="Q613" s="46"/>
      <c r="R613">
        <v>2.1239698350548199E-2</v>
      </c>
      <c r="S613" s="46"/>
    </row>
    <row r="614" spans="4:19">
      <c r="D614" s="38">
        <v>43417</v>
      </c>
      <c r="E614" s="6">
        <v>2722.179932</v>
      </c>
      <c r="F614" s="6">
        <f t="shared" si="100"/>
        <v>-1.4830187990527641E-3</v>
      </c>
      <c r="G614" s="6">
        <f t="shared" si="101"/>
        <v>-1.481919670083709E-3</v>
      </c>
      <c r="H614" s="6">
        <f t="shared" si="102"/>
        <v>0.99851808032991629</v>
      </c>
      <c r="I614" s="59">
        <f t="shared" si="93"/>
        <v>-1.5214803375143025E-3</v>
      </c>
      <c r="J614" s="46">
        <f t="shared" si="95"/>
        <v>0</v>
      </c>
      <c r="K614" s="6">
        <f t="shared" si="96"/>
        <v>0</v>
      </c>
      <c r="L614" s="6">
        <f t="shared" si="97"/>
        <v>0</v>
      </c>
      <c r="M614" s="46">
        <f t="shared" si="98"/>
        <v>1.5214803375143025E-3</v>
      </c>
      <c r="N614" s="6">
        <f t="shared" si="99"/>
        <v>2930.75</v>
      </c>
      <c r="O614" s="6">
        <f t="shared" si="94"/>
        <v>-7.1166106969205833E-2</v>
      </c>
      <c r="Q614" s="46"/>
      <c r="R614">
        <v>-2.5236355561901501E-4</v>
      </c>
      <c r="S614" s="46"/>
    </row>
    <row r="615" spans="4:19">
      <c r="D615" s="38">
        <v>43418</v>
      </c>
      <c r="E615" s="6">
        <v>2701.580078</v>
      </c>
      <c r="F615" s="6">
        <f t="shared" si="100"/>
        <v>-7.5961889967371783E-3</v>
      </c>
      <c r="G615" s="6">
        <f t="shared" si="101"/>
        <v>-7.5674108672402207E-3</v>
      </c>
      <c r="H615" s="6">
        <f t="shared" si="102"/>
        <v>0.99243258913275978</v>
      </c>
      <c r="I615" s="59">
        <f t="shared" si="93"/>
        <v>-7.6346505351987167E-3</v>
      </c>
      <c r="J615" s="46">
        <f t="shared" si="95"/>
        <v>0</v>
      </c>
      <c r="K615" s="6">
        <f t="shared" si="96"/>
        <v>0</v>
      </c>
      <c r="L615" s="6">
        <f t="shared" si="97"/>
        <v>0</v>
      </c>
      <c r="M615" s="46">
        <f t="shared" si="98"/>
        <v>7.6346505351987167E-3</v>
      </c>
      <c r="N615" s="6">
        <f t="shared" si="99"/>
        <v>2930.75</v>
      </c>
      <c r="O615" s="6">
        <f t="shared" si="94"/>
        <v>-7.8194974665188099E-2</v>
      </c>
      <c r="Q615" s="46"/>
      <c r="R615">
        <v>-1.4477377107369901E-2</v>
      </c>
      <c r="S615" s="46"/>
    </row>
    <row r="616" spans="4:19">
      <c r="D616" s="38">
        <v>43419</v>
      </c>
      <c r="E616" s="6">
        <v>2730.1999510000001</v>
      </c>
      <c r="F616" s="6">
        <f t="shared" si="100"/>
        <v>1.0538032725957951E-2</v>
      </c>
      <c r="G616" s="6">
        <f t="shared" si="101"/>
        <v>1.0593753349405599E-2</v>
      </c>
      <c r="H616" s="6">
        <f t="shared" si="102"/>
        <v>1.0105937533494056</v>
      </c>
      <c r="I616" s="59">
        <f t="shared" si="93"/>
        <v>1.0499571187496412E-2</v>
      </c>
      <c r="J616" s="46">
        <f t="shared" si="95"/>
        <v>1.0499571187496412E-2</v>
      </c>
      <c r="K616" s="6">
        <f t="shared" si="96"/>
        <v>1.102409951213048E-4</v>
      </c>
      <c r="L616" s="6">
        <f t="shared" si="97"/>
        <v>1.1574831760565844E-6</v>
      </c>
      <c r="M616" s="46">
        <f t="shared" si="98"/>
        <v>0</v>
      </c>
      <c r="N616" s="6">
        <f t="shared" si="99"/>
        <v>2930.75</v>
      </c>
      <c r="O616" s="6">
        <f t="shared" si="94"/>
        <v>-6.8429599590548479E-2</v>
      </c>
      <c r="Q616" s="46"/>
      <c r="R616">
        <v>-3.6075530487576898E-4</v>
      </c>
      <c r="S616" s="46"/>
    </row>
    <row r="617" spans="4:19">
      <c r="D617" s="38">
        <v>43420</v>
      </c>
      <c r="E617" s="6">
        <v>2736.2700199999999</v>
      </c>
      <c r="F617" s="6">
        <f t="shared" si="100"/>
        <v>2.2208377717471144E-3</v>
      </c>
      <c r="G617" s="6">
        <f t="shared" si="101"/>
        <v>2.2233056585385658E-3</v>
      </c>
      <c r="H617" s="6">
        <f t="shared" si="102"/>
        <v>1.0022233056585386</v>
      </c>
      <c r="I617" s="59">
        <f t="shared" si="93"/>
        <v>2.1823762332855759E-3</v>
      </c>
      <c r="J617" s="46">
        <f t="shared" si="95"/>
        <v>2.1823762332855759E-3</v>
      </c>
      <c r="K617" s="6">
        <f t="shared" si="96"/>
        <v>4.7627660236097388E-6</v>
      </c>
      <c r="L617" s="6">
        <f t="shared" si="97"/>
        <v>1.0394147374625943E-8</v>
      </c>
      <c r="M617" s="46">
        <f t="shared" si="98"/>
        <v>0</v>
      </c>
      <c r="N617" s="6">
        <f t="shared" si="99"/>
        <v>2930.75</v>
      </c>
      <c r="O617" s="6">
        <f t="shared" si="94"/>
        <v>-6.6358433847991158E-2</v>
      </c>
      <c r="Q617" s="46"/>
      <c r="R617">
        <v>-4.3030601582043698E-3</v>
      </c>
      <c r="S617" s="46"/>
    </row>
    <row r="618" spans="4:19">
      <c r="D618" s="38">
        <v>43423</v>
      </c>
      <c r="E618" s="6">
        <v>2690.7299800000001</v>
      </c>
      <c r="F618" s="6">
        <f t="shared" si="100"/>
        <v>-1.6783161581240495E-2</v>
      </c>
      <c r="G618" s="6">
        <f t="shared" si="101"/>
        <v>-1.6643108928262818E-2</v>
      </c>
      <c r="H618" s="6">
        <f t="shared" si="102"/>
        <v>0.98335689107173718</v>
      </c>
      <c r="I618" s="59">
        <f t="shared" si="93"/>
        <v>-1.6821623119702034E-2</v>
      </c>
      <c r="J618" s="46">
        <f t="shared" si="95"/>
        <v>0</v>
      </c>
      <c r="K618" s="6">
        <f t="shared" si="96"/>
        <v>0</v>
      </c>
      <c r="L618" s="6">
        <f t="shared" si="97"/>
        <v>0</v>
      </c>
      <c r="M618" s="46">
        <f t="shared" si="98"/>
        <v>1.6821623119702034E-2</v>
      </c>
      <c r="N618" s="6">
        <f t="shared" si="99"/>
        <v>2930.75</v>
      </c>
      <c r="O618" s="6">
        <f t="shared" si="94"/>
        <v>-8.1897132133412931E-2</v>
      </c>
      <c r="Q618" s="46"/>
      <c r="R618">
        <v>-5.5196813736620503E-3</v>
      </c>
      <c r="S618" s="46"/>
    </row>
    <row r="619" spans="4:19">
      <c r="D619" s="38">
        <v>43424</v>
      </c>
      <c r="E619" s="6">
        <v>2641.889893</v>
      </c>
      <c r="F619" s="6">
        <f t="shared" si="100"/>
        <v>-1.8317995222689919E-2</v>
      </c>
      <c r="G619" s="6">
        <f t="shared" si="101"/>
        <v>-1.8151240504630684E-2</v>
      </c>
      <c r="H619" s="6">
        <f t="shared" si="102"/>
        <v>0.98184875949536932</v>
      </c>
      <c r="I619" s="59">
        <f t="shared" si="93"/>
        <v>-1.8356456761151458E-2</v>
      </c>
      <c r="J619" s="46">
        <f t="shared" si="95"/>
        <v>0</v>
      </c>
      <c r="K619" s="6">
        <f t="shared" si="96"/>
        <v>0</v>
      </c>
      <c r="L619" s="6">
        <f t="shared" si="97"/>
        <v>0</v>
      </c>
      <c r="M619" s="46">
        <f t="shared" si="98"/>
        <v>1.8356456761151458E-2</v>
      </c>
      <c r="N619" s="6">
        <f t="shared" si="99"/>
        <v>2930.75</v>
      </c>
      <c r="O619" s="6">
        <f t="shared" si="94"/>
        <v>-9.8561838096050486E-2</v>
      </c>
      <c r="Q619" s="46"/>
      <c r="R619">
        <v>-3.1308046169107803E-2</v>
      </c>
      <c r="S619" s="46"/>
    </row>
    <row r="620" spans="4:19">
      <c r="D620" s="38">
        <v>43425</v>
      </c>
      <c r="E620" s="6">
        <v>2649.929932</v>
      </c>
      <c r="F620" s="6">
        <f t="shared" si="100"/>
        <v>3.0386692866970996E-3</v>
      </c>
      <c r="G620" s="6">
        <f t="shared" si="101"/>
        <v>3.0432907220330208E-3</v>
      </c>
      <c r="H620" s="6">
        <f t="shared" si="102"/>
        <v>1.003043290722033</v>
      </c>
      <c r="I620" s="59">
        <f t="shared" si="93"/>
        <v>3.0002077482355611E-3</v>
      </c>
      <c r="J620" s="46">
        <f t="shared" si="95"/>
        <v>3.0002077482355611E-3</v>
      </c>
      <c r="K620" s="6">
        <f t="shared" si="96"/>
        <v>9.001246532572696E-6</v>
      </c>
      <c r="L620" s="6">
        <f t="shared" si="97"/>
        <v>2.700560959080308E-8</v>
      </c>
      <c r="M620" s="46">
        <f t="shared" si="98"/>
        <v>0</v>
      </c>
      <c r="N620" s="6">
        <f t="shared" si="99"/>
        <v>2930.75</v>
      </c>
      <c r="O620" s="6">
        <f t="shared" si="94"/>
        <v>-9.5818499701441615E-2</v>
      </c>
      <c r="Q620" s="46"/>
      <c r="R620">
        <v>1.8428405662996899E-2</v>
      </c>
      <c r="S620" s="46"/>
    </row>
    <row r="621" spans="4:19">
      <c r="D621" s="38">
        <v>43427</v>
      </c>
      <c r="E621" s="6">
        <v>2632.5600589999999</v>
      </c>
      <c r="F621" s="6">
        <f t="shared" si="100"/>
        <v>-6.5764196931550074E-3</v>
      </c>
      <c r="G621" s="6">
        <f t="shared" si="101"/>
        <v>-6.5548423715832138E-3</v>
      </c>
      <c r="H621" s="6">
        <f t="shared" si="102"/>
        <v>0.99344515762841679</v>
      </c>
      <c r="I621" s="59">
        <f t="shared" si="93"/>
        <v>-6.6148812316165458E-3</v>
      </c>
      <c r="J621" s="46">
        <f t="shared" si="95"/>
        <v>0</v>
      </c>
      <c r="K621" s="6">
        <f t="shared" si="96"/>
        <v>0</v>
      </c>
      <c r="L621" s="6">
        <f t="shared" si="97"/>
        <v>0</v>
      </c>
      <c r="M621" s="46">
        <f t="shared" si="98"/>
        <v>6.6148812316165458E-3</v>
      </c>
      <c r="N621" s="6">
        <f t="shared" si="99"/>
        <v>2930.75</v>
      </c>
      <c r="O621" s="6">
        <f t="shared" si="94"/>
        <v>-0.10174526691120024</v>
      </c>
      <c r="Q621" s="46"/>
      <c r="R621">
        <v>-1.7455174458212E-2</v>
      </c>
      <c r="S621" s="46"/>
    </row>
    <row r="622" spans="4:19">
      <c r="D622" s="38">
        <v>43430</v>
      </c>
      <c r="E622" s="6">
        <v>2673.4499510000001</v>
      </c>
      <c r="F622" s="6">
        <f t="shared" si="100"/>
        <v>1.5412975626759496E-2</v>
      </c>
      <c r="G622" s="6">
        <f t="shared" si="101"/>
        <v>1.5532368144919984E-2</v>
      </c>
      <c r="H622" s="6">
        <f t="shared" si="102"/>
        <v>1.01553236814492</v>
      </c>
      <c r="I622" s="59">
        <f t="shared" si="93"/>
        <v>1.5374514088297956E-2</v>
      </c>
      <c r="J622" s="46">
        <f t="shared" si="95"/>
        <v>1.5374514088297956E-2</v>
      </c>
      <c r="K622" s="6">
        <f t="shared" si="96"/>
        <v>2.3637568345127234E-4</v>
      </c>
      <c r="L622" s="6">
        <f t="shared" si="97"/>
        <v>3.6341612753526449E-6</v>
      </c>
      <c r="M622" s="46">
        <f t="shared" si="98"/>
        <v>0</v>
      </c>
      <c r="N622" s="6">
        <f t="shared" si="99"/>
        <v>2930.75</v>
      </c>
      <c r="O622" s="6">
        <f t="shared" si="94"/>
        <v>-8.7793243708948199E-2</v>
      </c>
      <c r="Q622" s="46"/>
      <c r="R622">
        <v>-6.5720764794933197E-3</v>
      </c>
      <c r="S622" s="46"/>
    </row>
    <row r="623" spans="4:19">
      <c r="D623" s="38">
        <v>43431</v>
      </c>
      <c r="E623" s="6">
        <v>2682.169922</v>
      </c>
      <c r="F623" s="6">
        <f t="shared" si="100"/>
        <v>3.2563844755063892E-3</v>
      </c>
      <c r="G623" s="6">
        <f t="shared" si="101"/>
        <v>3.2616922552592964E-3</v>
      </c>
      <c r="H623" s="6">
        <f t="shared" si="102"/>
        <v>1.0032616922552593</v>
      </c>
      <c r="I623" s="59">
        <f t="shared" si="93"/>
        <v>3.2179229370448508E-3</v>
      </c>
      <c r="J623" s="46">
        <f t="shared" si="95"/>
        <v>3.2179229370448508E-3</v>
      </c>
      <c r="K623" s="6">
        <f t="shared" si="96"/>
        <v>1.0355028028759359E-5</v>
      </c>
      <c r="L623" s="6">
        <f t="shared" si="97"/>
        <v>3.332168220748707E-8</v>
      </c>
      <c r="M623" s="46">
        <f t="shared" si="98"/>
        <v>0</v>
      </c>
      <c r="N623" s="6">
        <f t="shared" si="99"/>
        <v>2930.75</v>
      </c>
      <c r="O623" s="6">
        <f t="shared" si="94"/>
        <v>-8.4817905996758494E-2</v>
      </c>
      <c r="Q623" s="46"/>
      <c r="R623">
        <v>1.55238494974829E-2</v>
      </c>
      <c r="S623" s="46"/>
    </row>
    <row r="624" spans="4:19">
      <c r="D624" s="38">
        <v>43432</v>
      </c>
      <c r="E624" s="6">
        <v>2743.790039</v>
      </c>
      <c r="F624" s="6">
        <f t="shared" si="100"/>
        <v>2.2714051233730995E-2</v>
      </c>
      <c r="G624" s="6">
        <f t="shared" si="101"/>
        <v>2.2973979573244874E-2</v>
      </c>
      <c r="H624" s="6">
        <f t="shared" si="102"/>
        <v>1.0229739795732449</v>
      </c>
      <c r="I624" s="59">
        <f t="shared" si="93"/>
        <v>2.2675589695269456E-2</v>
      </c>
      <c r="J624" s="46">
        <f t="shared" si="95"/>
        <v>2.2675589695269456E-2</v>
      </c>
      <c r="K624" s="6">
        <f t="shared" si="96"/>
        <v>5.141823680282103E-4</v>
      </c>
      <c r="L624" s="6">
        <f t="shared" si="97"/>
        <v>1.1659388405949733E-5</v>
      </c>
      <c r="M624" s="46">
        <f t="shared" si="98"/>
        <v>0</v>
      </c>
      <c r="N624" s="6">
        <f t="shared" si="99"/>
        <v>2930.75</v>
      </c>
      <c r="O624" s="6">
        <f t="shared" si="94"/>
        <v>-6.3792531263328511E-2</v>
      </c>
      <c r="Q624" s="46"/>
      <c r="R624">
        <v>1.0778164705093801E-2</v>
      </c>
      <c r="S624" s="46"/>
    </row>
    <row r="625" spans="4:19">
      <c r="D625" s="38">
        <v>43433</v>
      </c>
      <c r="E625" s="6">
        <v>2737.8000489999999</v>
      </c>
      <c r="F625" s="6">
        <f t="shared" si="100"/>
        <v>-2.185494459836184E-3</v>
      </c>
      <c r="G625" s="6">
        <f t="shared" si="101"/>
        <v>-2.1831080056632368E-3</v>
      </c>
      <c r="H625" s="6">
        <f t="shared" si="102"/>
        <v>0.99781689199433676</v>
      </c>
      <c r="I625" s="59">
        <f t="shared" si="93"/>
        <v>-2.2239559982977224E-3</v>
      </c>
      <c r="J625" s="46">
        <f t="shared" si="95"/>
        <v>0</v>
      </c>
      <c r="K625" s="6">
        <f t="shared" si="96"/>
        <v>0</v>
      </c>
      <c r="L625" s="6">
        <f t="shared" si="97"/>
        <v>0</v>
      </c>
      <c r="M625" s="46">
        <f t="shared" si="98"/>
        <v>2.2239559982977224E-3</v>
      </c>
      <c r="N625" s="6">
        <f t="shared" si="99"/>
        <v>2930.75</v>
      </c>
      <c r="O625" s="6">
        <f t="shared" si="94"/>
        <v>-6.5836373283289285E-2</v>
      </c>
      <c r="Q625" s="46"/>
      <c r="R625">
        <v>1.0488332311147E-2</v>
      </c>
      <c r="S625" s="46"/>
    </row>
    <row r="626" spans="4:19">
      <c r="D626" s="38">
        <v>43434</v>
      </c>
      <c r="E626" s="6">
        <v>2760.169922</v>
      </c>
      <c r="F626" s="6">
        <f t="shared" si="100"/>
        <v>8.1375476991261391E-3</v>
      </c>
      <c r="G626" s="6">
        <f t="shared" si="101"/>
        <v>8.1707475343828495E-3</v>
      </c>
      <c r="H626" s="6">
        <f t="shared" si="102"/>
        <v>1.0081707475343828</v>
      </c>
      <c r="I626" s="59">
        <f t="shared" si="93"/>
        <v>8.0990861606645998E-3</v>
      </c>
      <c r="J626" s="46">
        <f t="shared" si="95"/>
        <v>8.0990861606645998E-3</v>
      </c>
      <c r="K626" s="6">
        <f t="shared" si="96"/>
        <v>6.5595196637868841E-5</v>
      </c>
      <c r="L626" s="6">
        <f t="shared" si="97"/>
        <v>5.3126114929583663E-7</v>
      </c>
      <c r="M626" s="46">
        <f t="shared" si="98"/>
        <v>0</v>
      </c>
      <c r="N626" s="6">
        <f t="shared" si="99"/>
        <v>2930.75</v>
      </c>
      <c r="O626" s="6">
        <f t="shared" si="94"/>
        <v>-5.8203558133583543E-2</v>
      </c>
      <c r="Q626" s="46"/>
      <c r="R626">
        <v>-6.3281911693296904E-3</v>
      </c>
      <c r="S626" s="46"/>
    </row>
    <row r="627" spans="4:19">
      <c r="D627" s="38">
        <v>43437</v>
      </c>
      <c r="E627" s="6">
        <v>2790.3701169999999</v>
      </c>
      <c r="F627" s="6">
        <f t="shared" si="100"/>
        <v>1.0882001681880114E-2</v>
      </c>
      <c r="G627" s="6">
        <f t="shared" si="101"/>
        <v>1.0941426018481248E-2</v>
      </c>
      <c r="H627" s="6">
        <f t="shared" si="102"/>
        <v>1.0109414260184812</v>
      </c>
      <c r="I627" s="59">
        <f t="shared" si="93"/>
        <v>1.0843540143418574E-2</v>
      </c>
      <c r="J627" s="46">
        <f t="shared" si="95"/>
        <v>1.0843540143418574E-2</v>
      </c>
      <c r="K627" s="6">
        <f t="shared" si="96"/>
        <v>1.1758236284193011E-4</v>
      </c>
      <c r="L627" s="6">
        <f t="shared" si="97"/>
        <v>1.2750090716344777E-6</v>
      </c>
      <c r="M627" s="46">
        <f t="shared" si="98"/>
        <v>0</v>
      </c>
      <c r="N627" s="6">
        <f t="shared" si="99"/>
        <v>2930.75</v>
      </c>
      <c r="O627" s="6">
        <f t="shared" si="94"/>
        <v>-4.7898962040433354E-2</v>
      </c>
      <c r="Q627" s="46"/>
      <c r="R627">
        <v>5.5771734879274696E-3</v>
      </c>
      <c r="S627" s="46"/>
    </row>
    <row r="628" spans="4:19">
      <c r="D628" s="38">
        <v>43438</v>
      </c>
      <c r="E628" s="6">
        <v>2700.0600589999999</v>
      </c>
      <c r="F628" s="6">
        <f t="shared" si="100"/>
        <v>-3.2900228620901091E-2</v>
      </c>
      <c r="G628" s="6">
        <f t="shared" si="101"/>
        <v>-3.2364902938788132E-2</v>
      </c>
      <c r="H628" s="6">
        <f t="shared" si="102"/>
        <v>0.96763509706121187</v>
      </c>
      <c r="I628" s="59">
        <f t="shared" si="93"/>
        <v>-3.2938690159362627E-2</v>
      </c>
      <c r="J628" s="46">
        <f t="shared" si="95"/>
        <v>0</v>
      </c>
      <c r="K628" s="6">
        <f t="shared" si="96"/>
        <v>0</v>
      </c>
      <c r="L628" s="6">
        <f t="shared" si="97"/>
        <v>0</v>
      </c>
      <c r="M628" s="46">
        <f t="shared" si="98"/>
        <v>3.2938690159362627E-2</v>
      </c>
      <c r="N628" s="6">
        <f t="shared" si="99"/>
        <v>2930.75</v>
      </c>
      <c r="O628" s="6">
        <f t="shared" si="94"/>
        <v>-7.8713619721914221E-2</v>
      </c>
      <c r="Q628" s="46"/>
      <c r="R628">
        <v>6.2314346534250902E-3</v>
      </c>
      <c r="S628" s="46"/>
    </row>
    <row r="629" spans="4:19">
      <c r="D629" s="38">
        <v>43440</v>
      </c>
      <c r="E629" s="6">
        <v>2695.9499510000001</v>
      </c>
      <c r="F629" s="6">
        <f t="shared" si="100"/>
        <v>-1.52338812835683E-3</v>
      </c>
      <c r="G629" s="6">
        <f t="shared" si="101"/>
        <v>-1.5222283616617149E-3</v>
      </c>
      <c r="H629" s="6">
        <f t="shared" si="102"/>
        <v>0.99847777163833829</v>
      </c>
      <c r="I629" s="59">
        <f t="shared" si="93"/>
        <v>-1.5618496668183685E-3</v>
      </c>
      <c r="J629" s="46">
        <f t="shared" si="95"/>
        <v>0</v>
      </c>
      <c r="K629" s="6">
        <f t="shared" si="96"/>
        <v>0</v>
      </c>
      <c r="L629" s="6">
        <f t="shared" si="97"/>
        <v>0</v>
      </c>
      <c r="M629" s="46">
        <f t="shared" si="98"/>
        <v>1.5618496668183685E-3</v>
      </c>
      <c r="N629" s="6">
        <f t="shared" si="99"/>
        <v>2930.75</v>
      </c>
      <c r="O629" s="6">
        <f t="shared" si="94"/>
        <v>-8.0116027979186197E-2</v>
      </c>
      <c r="Q629" s="46"/>
      <c r="R629">
        <v>2.0959363363259299E-2</v>
      </c>
      <c r="S629" s="46"/>
    </row>
    <row r="630" spans="4:19">
      <c r="D630" s="38">
        <v>43441</v>
      </c>
      <c r="E630" s="6">
        <v>2633.080078</v>
      </c>
      <c r="F630" s="6">
        <f t="shared" si="100"/>
        <v>-2.3596335440042082E-2</v>
      </c>
      <c r="G630" s="6">
        <f t="shared" si="101"/>
        <v>-2.332011874948936E-2</v>
      </c>
      <c r="H630" s="6">
        <f t="shared" si="102"/>
        <v>0.97667988125051064</v>
      </c>
      <c r="I630" s="59">
        <f t="shared" si="93"/>
        <v>-2.3634796978503621E-2</v>
      </c>
      <c r="J630" s="46">
        <f t="shared" si="95"/>
        <v>0</v>
      </c>
      <c r="K630" s="6">
        <f t="shared" si="96"/>
        <v>0</v>
      </c>
      <c r="L630" s="6">
        <f t="shared" si="97"/>
        <v>0</v>
      </c>
      <c r="M630" s="46">
        <f t="shared" si="98"/>
        <v>2.3634796978503621E-2</v>
      </c>
      <c r="N630" s="6">
        <f t="shared" si="99"/>
        <v>2930.75</v>
      </c>
      <c r="O630" s="6">
        <f t="shared" si="94"/>
        <v>-0.10156783144246355</v>
      </c>
      <c r="Q630" s="46"/>
      <c r="R630">
        <v>-2.5087822824397298E-3</v>
      </c>
      <c r="S630" s="46"/>
    </row>
    <row r="631" spans="4:19">
      <c r="D631" s="38">
        <v>43444</v>
      </c>
      <c r="E631" s="6">
        <v>2637.719971</v>
      </c>
      <c r="F631" s="6">
        <f t="shared" si="100"/>
        <v>1.7606033829389957E-3</v>
      </c>
      <c r="G631" s="6">
        <f t="shared" si="101"/>
        <v>1.7621541550396636E-3</v>
      </c>
      <c r="H631" s="6">
        <f t="shared" si="102"/>
        <v>1.0017621541550397</v>
      </c>
      <c r="I631" s="59">
        <f t="shared" si="93"/>
        <v>1.7221418444774573E-3</v>
      </c>
      <c r="J631" s="46">
        <f t="shared" si="95"/>
        <v>1.7221418444774573E-3</v>
      </c>
      <c r="K631" s="6">
        <f t="shared" si="96"/>
        <v>2.9657725325002186E-6</v>
      </c>
      <c r="L631" s="6">
        <f t="shared" si="97"/>
        <v>5.1074809794205059E-9</v>
      </c>
      <c r="M631" s="46">
        <f t="shared" si="98"/>
        <v>0</v>
      </c>
      <c r="N631" s="6">
        <f t="shared" si="99"/>
        <v>2930.75</v>
      </c>
      <c r="O631" s="6">
        <f t="shared" si="94"/>
        <v>-9.9984655463618538E-2</v>
      </c>
      <c r="Q631" s="46"/>
      <c r="R631">
        <v>-9.2294224755236701E-3</v>
      </c>
      <c r="S631" s="46"/>
    </row>
    <row r="632" spans="4:19">
      <c r="D632" s="38">
        <v>43445</v>
      </c>
      <c r="E632" s="6">
        <v>2636.780029</v>
      </c>
      <c r="F632" s="6">
        <f t="shared" si="100"/>
        <v>-3.564099004455318E-4</v>
      </c>
      <c r="G632" s="6">
        <f t="shared" si="101"/>
        <v>-3.5634639398196555E-4</v>
      </c>
      <c r="H632" s="6">
        <f t="shared" si="102"/>
        <v>0.99964365360601803</v>
      </c>
      <c r="I632" s="59">
        <f t="shared" si="93"/>
        <v>-3.9487143890707028E-4</v>
      </c>
      <c r="J632" s="46">
        <f t="shared" si="95"/>
        <v>0</v>
      </c>
      <c r="K632" s="6">
        <f t="shared" si="96"/>
        <v>0</v>
      </c>
      <c r="L632" s="6">
        <f t="shared" si="97"/>
        <v>0</v>
      </c>
      <c r="M632" s="46">
        <f t="shared" si="98"/>
        <v>3.9487143890707028E-4</v>
      </c>
      <c r="N632" s="6">
        <f t="shared" si="99"/>
        <v>2930.75</v>
      </c>
      <c r="O632" s="6">
        <f t="shared" si="94"/>
        <v>-0.10030537268617248</v>
      </c>
      <c r="Q632" s="46"/>
      <c r="R632">
        <v>-1.9871577822060001E-2</v>
      </c>
      <c r="S632" s="46"/>
    </row>
    <row r="633" spans="4:19">
      <c r="D633" s="38">
        <v>43446</v>
      </c>
      <c r="E633" s="6">
        <v>2651.070068</v>
      </c>
      <c r="F633" s="6">
        <f t="shared" si="100"/>
        <v>5.4048709873826383E-3</v>
      </c>
      <c r="G633" s="6">
        <f t="shared" si="101"/>
        <v>5.4195036532567187E-3</v>
      </c>
      <c r="H633" s="6">
        <f t="shared" si="102"/>
        <v>1.0054195036532567</v>
      </c>
      <c r="I633" s="59">
        <f t="shared" si="93"/>
        <v>5.3664094489210999E-3</v>
      </c>
      <c r="J633" s="46">
        <f t="shared" si="95"/>
        <v>5.3664094489210999E-3</v>
      </c>
      <c r="K633" s="6">
        <f t="shared" si="96"/>
        <v>2.8798350373469663E-5</v>
      </c>
      <c r="L633" s="6">
        <f t="shared" si="97"/>
        <v>1.5454373955752809E-7</v>
      </c>
      <c r="M633" s="46">
        <f t="shared" si="98"/>
        <v>0</v>
      </c>
      <c r="N633" s="6">
        <f t="shared" si="99"/>
        <v>2930.75</v>
      </c>
      <c r="O633" s="6">
        <f t="shared" si="94"/>
        <v>-9.5429474366629699E-2</v>
      </c>
      <c r="Q633" s="46"/>
      <c r="R633">
        <v>-1.4810170652509E-3</v>
      </c>
      <c r="S633" s="46"/>
    </row>
    <row r="634" spans="4:19">
      <c r="D634" s="38">
        <v>43447</v>
      </c>
      <c r="E634" s="6">
        <v>2650.540039</v>
      </c>
      <c r="F634" s="6">
        <f t="shared" si="100"/>
        <v>-1.9995020043665106E-4</v>
      </c>
      <c r="G634" s="6">
        <f t="shared" si="101"/>
        <v>-1.9993021172759473E-4</v>
      </c>
      <c r="H634" s="6">
        <f t="shared" si="102"/>
        <v>0.99980006978827241</v>
      </c>
      <c r="I634" s="59">
        <f t="shared" si="93"/>
        <v>-2.3841173889818952E-4</v>
      </c>
      <c r="J634" s="46">
        <f t="shared" si="95"/>
        <v>0</v>
      </c>
      <c r="K634" s="6">
        <f t="shared" si="96"/>
        <v>0</v>
      </c>
      <c r="L634" s="6">
        <f t="shared" si="97"/>
        <v>0</v>
      </c>
      <c r="M634" s="46">
        <f t="shared" si="98"/>
        <v>2.3841173889818952E-4</v>
      </c>
      <c r="N634" s="6">
        <f t="shared" si="99"/>
        <v>2930.75</v>
      </c>
      <c r="O634" s="6">
        <f t="shared" si="94"/>
        <v>-9.5610325343342156E-2</v>
      </c>
      <c r="Q634" s="46"/>
      <c r="R634">
        <v>-7.5858892798719097E-3</v>
      </c>
      <c r="S634" s="46"/>
    </row>
    <row r="635" spans="4:19">
      <c r="D635" s="38">
        <v>43448</v>
      </c>
      <c r="E635" s="6">
        <v>2599.9499510000001</v>
      </c>
      <c r="F635" s="6">
        <f t="shared" si="100"/>
        <v>-1.9271212311226697E-2</v>
      </c>
      <c r="G635" s="6">
        <f t="shared" si="101"/>
        <v>-1.9086709597145535E-2</v>
      </c>
      <c r="H635" s="6">
        <f t="shared" si="102"/>
        <v>0.98091329040285447</v>
      </c>
      <c r="I635" s="59">
        <f t="shared" si="93"/>
        <v>-1.9309673849688236E-2</v>
      </c>
      <c r="J635" s="46">
        <f t="shared" si="95"/>
        <v>0</v>
      </c>
      <c r="K635" s="6">
        <f t="shared" si="96"/>
        <v>0</v>
      </c>
      <c r="L635" s="6">
        <f t="shared" si="97"/>
        <v>0</v>
      </c>
      <c r="M635" s="46">
        <f t="shared" si="98"/>
        <v>1.9309673849688236E-2</v>
      </c>
      <c r="N635" s="6">
        <f t="shared" si="99"/>
        <v>2930.75</v>
      </c>
      <c r="O635" s="6">
        <f t="shared" si="94"/>
        <v>-0.11287214842617076</v>
      </c>
      <c r="Q635" s="46"/>
      <c r="R635">
        <v>1.0523765087974399E-2</v>
      </c>
      <c r="S635" s="46"/>
    </row>
    <row r="636" spans="4:19">
      <c r="D636" s="38">
        <v>43451</v>
      </c>
      <c r="E636" s="6">
        <v>2545.9399410000001</v>
      </c>
      <c r="F636" s="6">
        <f t="shared" si="100"/>
        <v>-2.0992284922037387E-2</v>
      </c>
      <c r="G636" s="6">
        <f t="shared" si="101"/>
        <v>-2.077348065074347E-2</v>
      </c>
      <c r="H636" s="6">
        <f t="shared" si="102"/>
        <v>0.97922651934925653</v>
      </c>
      <c r="I636" s="59">
        <f t="shared" si="93"/>
        <v>-2.1030746460498927E-2</v>
      </c>
      <c r="J636" s="46">
        <f t="shared" si="95"/>
        <v>0</v>
      </c>
      <c r="K636" s="6">
        <f t="shared" si="96"/>
        <v>0</v>
      </c>
      <c r="L636" s="6">
        <f t="shared" si="97"/>
        <v>0</v>
      </c>
      <c r="M636" s="46">
        <f t="shared" si="98"/>
        <v>2.1030746460498927E-2</v>
      </c>
      <c r="N636" s="6">
        <f t="shared" si="99"/>
        <v>2930.75</v>
      </c>
      <c r="O636" s="6">
        <f t="shared" si="94"/>
        <v>-0.13130088168557533</v>
      </c>
      <c r="Q636" s="46"/>
      <c r="R636">
        <v>2.2178500465705E-3</v>
      </c>
      <c r="S636" s="46"/>
    </row>
    <row r="637" spans="4:19">
      <c r="D637" s="38">
        <v>43452</v>
      </c>
      <c r="E637" s="6">
        <v>2546.1599120000001</v>
      </c>
      <c r="F637" s="6">
        <f t="shared" si="100"/>
        <v>8.6396970399963853E-5</v>
      </c>
      <c r="G637" s="6">
        <f t="shared" si="101"/>
        <v>8.6400702725697442E-5</v>
      </c>
      <c r="H637" s="6">
        <f t="shared" si="102"/>
        <v>1.0000864007027257</v>
      </c>
      <c r="I637" s="59">
        <f t="shared" si="93"/>
        <v>4.793543193842539E-5</v>
      </c>
      <c r="J637" s="46">
        <f t="shared" si="95"/>
        <v>4.793543193842539E-5</v>
      </c>
      <c r="K637" s="6">
        <f t="shared" si="96"/>
        <v>2.2978056351234129E-9</v>
      </c>
      <c r="L637" s="6">
        <f t="shared" si="97"/>
        <v>1.1014630563018868E-13</v>
      </c>
      <c r="M637" s="46">
        <f t="shared" si="98"/>
        <v>0</v>
      </c>
      <c r="N637" s="6">
        <f t="shared" si="99"/>
        <v>2930.75</v>
      </c>
      <c r="O637" s="6">
        <f t="shared" si="94"/>
        <v>-0.13122582547129572</v>
      </c>
      <c r="Q637" s="46"/>
      <c r="R637">
        <v>-1.6760417914994701E-2</v>
      </c>
      <c r="S637" s="46"/>
    </row>
    <row r="638" spans="4:19">
      <c r="D638" s="38">
        <v>43453</v>
      </c>
      <c r="E638" s="6">
        <v>2506.959961</v>
      </c>
      <c r="F638" s="6">
        <f t="shared" si="100"/>
        <v>-1.5515459108049429E-2</v>
      </c>
      <c r="G638" s="6">
        <f t="shared" si="101"/>
        <v>-1.5395714469955912E-2</v>
      </c>
      <c r="H638" s="6">
        <f t="shared" si="102"/>
        <v>0.98460428553004409</v>
      </c>
      <c r="I638" s="59">
        <f t="shared" si="93"/>
        <v>-1.5553920646510969E-2</v>
      </c>
      <c r="J638" s="46">
        <f t="shared" si="95"/>
        <v>0</v>
      </c>
      <c r="K638" s="6">
        <f t="shared" si="96"/>
        <v>0</v>
      </c>
      <c r="L638" s="6">
        <f t="shared" si="97"/>
        <v>0</v>
      </c>
      <c r="M638" s="46">
        <f t="shared" si="98"/>
        <v>1.5553920646510969E-2</v>
      </c>
      <c r="N638" s="6">
        <f t="shared" si="99"/>
        <v>2930.75</v>
      </c>
      <c r="O638" s="6">
        <f t="shared" si="94"/>
        <v>-0.14460122460121128</v>
      </c>
      <c r="Q638" s="46"/>
      <c r="R638">
        <v>-1.8292732665535799E-2</v>
      </c>
      <c r="S638" s="46"/>
    </row>
    <row r="639" spans="4:19">
      <c r="D639" s="38">
        <v>43454</v>
      </c>
      <c r="E639" s="6">
        <v>2467.419922</v>
      </c>
      <c r="F639" s="6">
        <f t="shared" si="100"/>
        <v>-1.5897809458374292E-2</v>
      </c>
      <c r="G639" s="6">
        <f t="shared" si="101"/>
        <v>-1.5772106302099798E-2</v>
      </c>
      <c r="H639" s="6">
        <f t="shared" si="102"/>
        <v>0.9842278936979002</v>
      </c>
      <c r="I639" s="59">
        <f t="shared" si="93"/>
        <v>-1.5936270996835832E-2</v>
      </c>
      <c r="J639" s="46">
        <f t="shared" si="95"/>
        <v>0</v>
      </c>
      <c r="K639" s="6">
        <f t="shared" si="96"/>
        <v>0</v>
      </c>
      <c r="L639" s="6">
        <f t="shared" si="97"/>
        <v>0</v>
      </c>
      <c r="M639" s="46">
        <f t="shared" si="98"/>
        <v>1.5936270996835832E-2</v>
      </c>
      <c r="N639" s="6">
        <f t="shared" si="99"/>
        <v>2930.75</v>
      </c>
      <c r="O639" s="6">
        <f t="shared" si="94"/>
        <v>-0.15809266501748698</v>
      </c>
      <c r="Q639" s="46"/>
      <c r="R639">
        <v>3.03444658703233E-3</v>
      </c>
      <c r="S639" s="46"/>
    </row>
    <row r="640" spans="4:19">
      <c r="D640" s="38">
        <v>43455</v>
      </c>
      <c r="E640" s="6">
        <v>2416.6201169999999</v>
      </c>
      <c r="F640" s="6">
        <f t="shared" si="100"/>
        <v>-2.0803120626788667E-2</v>
      </c>
      <c r="G640" s="6">
        <f t="shared" si="101"/>
        <v>-2.0588228435321931E-2</v>
      </c>
      <c r="H640" s="6">
        <f t="shared" si="102"/>
        <v>0.97941177156467807</v>
      </c>
      <c r="I640" s="59">
        <f t="shared" si="93"/>
        <v>-2.0841582165250207E-2</v>
      </c>
      <c r="J640" s="46">
        <f t="shared" si="95"/>
        <v>0</v>
      </c>
      <c r="K640" s="6">
        <f t="shared" si="96"/>
        <v>0</v>
      </c>
      <c r="L640" s="6">
        <f t="shared" si="97"/>
        <v>0</v>
      </c>
      <c r="M640" s="46">
        <f t="shared" si="98"/>
        <v>2.0841582165250207E-2</v>
      </c>
      <c r="N640" s="6">
        <f t="shared" si="99"/>
        <v>2930.75</v>
      </c>
      <c r="O640" s="6">
        <f t="shared" si="94"/>
        <v>-0.17542604555148003</v>
      </c>
      <c r="Q640" s="46"/>
      <c r="R640">
        <v>0</v>
      </c>
      <c r="S640" s="46"/>
    </row>
    <row r="641" spans="4:19">
      <c r="D641" s="38">
        <v>43458</v>
      </c>
      <c r="E641" s="6">
        <v>2351.1000979999999</v>
      </c>
      <c r="F641" s="6">
        <f t="shared" si="100"/>
        <v>-2.748657265451852E-2</v>
      </c>
      <c r="G641" s="6">
        <f t="shared" si="101"/>
        <v>-2.7112254234371247E-2</v>
      </c>
      <c r="H641" s="6">
        <f t="shared" si="102"/>
        <v>0.97288774576562875</v>
      </c>
      <c r="I641" s="59">
        <f t="shared" si="93"/>
        <v>-2.7525034192980059E-2</v>
      </c>
      <c r="J641" s="46">
        <f t="shared" si="95"/>
        <v>0</v>
      </c>
      <c r="K641" s="6">
        <f t="shared" si="96"/>
        <v>0</v>
      </c>
      <c r="L641" s="6">
        <f t="shared" si="97"/>
        <v>0</v>
      </c>
      <c r="M641" s="46">
        <f t="shared" si="98"/>
        <v>2.7525034192980059E-2</v>
      </c>
      <c r="N641" s="6">
        <f t="shared" si="99"/>
        <v>2930.75</v>
      </c>
      <c r="O641" s="6">
        <f t="shared" si="94"/>
        <v>-0.19778210423952916</v>
      </c>
      <c r="Q641" s="46"/>
      <c r="R641">
        <v>-6.5672645732657801E-3</v>
      </c>
      <c r="S641" s="46"/>
    </row>
    <row r="642" spans="4:19">
      <c r="D642" s="38">
        <v>43460</v>
      </c>
      <c r="E642" s="6">
        <v>2467.6999510000001</v>
      </c>
      <c r="F642" s="6">
        <f t="shared" si="100"/>
        <v>4.8403177454947023E-2</v>
      </c>
      <c r="G642" s="6">
        <f t="shared" si="101"/>
        <v>4.9593742562976217E-2</v>
      </c>
      <c r="H642" s="6">
        <f t="shared" si="102"/>
        <v>1.0495937425629762</v>
      </c>
      <c r="I642" s="59">
        <f t="shared" si="93"/>
        <v>4.8364715916485487E-2</v>
      </c>
      <c r="J642" s="46">
        <f t="shared" si="95"/>
        <v>4.8364715916485487E-2</v>
      </c>
      <c r="K642" s="6">
        <f t="shared" si="96"/>
        <v>2.3391457456823448E-3</v>
      </c>
      <c r="L642" s="6">
        <f t="shared" si="97"/>
        <v>1.1313211947718222E-4</v>
      </c>
      <c r="M642" s="46">
        <f t="shared" si="98"/>
        <v>0</v>
      </c>
      <c r="N642" s="6">
        <f t="shared" si="99"/>
        <v>2930.75</v>
      </c>
      <c r="O642" s="6">
        <f t="shared" si="94"/>
        <v>-0.1579971164377719</v>
      </c>
      <c r="Q642" s="46"/>
      <c r="R642">
        <v>1.53916133105374E-2</v>
      </c>
      <c r="S642" s="46"/>
    </row>
    <row r="643" spans="4:19">
      <c r="D643" s="38">
        <v>43461</v>
      </c>
      <c r="E643" s="6">
        <v>2488.830078</v>
      </c>
      <c r="F643" s="6">
        <f t="shared" si="100"/>
        <v>8.5262289882423199E-3</v>
      </c>
      <c r="G643" s="6">
        <f t="shared" si="101"/>
        <v>8.562680803813727E-3</v>
      </c>
      <c r="H643" s="6">
        <f t="shared" si="102"/>
        <v>1.0085626808038137</v>
      </c>
      <c r="I643" s="59">
        <f t="shared" ref="I643:I706" si="103">F643-$B$8</f>
        <v>8.4877674497807806E-3</v>
      </c>
      <c r="J643" s="46">
        <f t="shared" si="95"/>
        <v>8.4877674497807806E-3</v>
      </c>
      <c r="K643" s="6">
        <f t="shared" si="96"/>
        <v>7.2042196281558131E-5</v>
      </c>
      <c r="L643" s="6">
        <f t="shared" si="97"/>
        <v>6.1147740860932711E-7</v>
      </c>
      <c r="M643" s="46">
        <f t="shared" si="98"/>
        <v>0</v>
      </c>
      <c r="N643" s="6">
        <f t="shared" si="99"/>
        <v>2930.75</v>
      </c>
      <c r="O643" s="6">
        <f t="shared" ref="O643:O706" si="104">MIN(0,(E643-N643)/N643)</f>
        <v>-0.15078731450993774</v>
      </c>
      <c r="Q643" s="46"/>
      <c r="R643">
        <v>3.2519130600228898E-3</v>
      </c>
      <c r="S643" s="46"/>
    </row>
    <row r="644" spans="4:19">
      <c r="D644" s="38">
        <v>43462</v>
      </c>
      <c r="E644" s="6">
        <v>2485.73999</v>
      </c>
      <c r="F644" s="6">
        <f t="shared" si="100"/>
        <v>-1.2423539542946662E-3</v>
      </c>
      <c r="G644" s="6">
        <f t="shared" si="101"/>
        <v>-1.2415825521053803E-3</v>
      </c>
      <c r="H644" s="6">
        <f t="shared" si="102"/>
        <v>0.99875841744789462</v>
      </c>
      <c r="I644" s="59">
        <f t="shared" si="103"/>
        <v>-1.2808154927562046E-3</v>
      </c>
      <c r="J644" s="46">
        <f t="shared" ref="J644:J707" si="105">MAX(0,F644-$B$11)</f>
        <v>0</v>
      </c>
      <c r="K644" s="6">
        <f t="shared" ref="K644:K707" si="106">J644^2</f>
        <v>0</v>
      </c>
      <c r="L644" s="6">
        <f t="shared" ref="L644:L707" si="107">J644^3</f>
        <v>0</v>
      </c>
      <c r="M644" s="46">
        <f t="shared" ref="M644:M707" si="108">MAX(0,$B$11-F644)</f>
        <v>1.2808154927562046E-3</v>
      </c>
      <c r="N644" s="6">
        <f t="shared" ref="N644:N707" si="109">IF(N643&lt;E644,E644,N643)</f>
        <v>2930.75</v>
      </c>
      <c r="O644" s="6">
        <f t="shared" si="104"/>
        <v>-0.15184168216326877</v>
      </c>
      <c r="Q644" s="46"/>
      <c r="R644">
        <v>2.2683263243231801E-2</v>
      </c>
      <c r="S644" s="46"/>
    </row>
    <row r="645" spans="4:19">
      <c r="D645" s="38">
        <v>43465</v>
      </c>
      <c r="E645" s="6">
        <v>2506.8500979999999</v>
      </c>
      <c r="F645" s="6">
        <f t="shared" ref="F645:F708" si="110">LN(E645/E644)</f>
        <v>8.4566260936189287E-3</v>
      </c>
      <c r="G645" s="6">
        <f t="shared" ref="G645:G708" si="111">E645/E644-1</f>
        <v>8.4924843647866677E-3</v>
      </c>
      <c r="H645" s="6">
        <f t="shared" ref="H645:H708" si="112">1+G645</f>
        <v>1.0084924843647867</v>
      </c>
      <c r="I645" s="59">
        <f t="shared" si="103"/>
        <v>8.4181645551573894E-3</v>
      </c>
      <c r="J645" s="46">
        <f t="shared" si="105"/>
        <v>8.4181645551573894E-3</v>
      </c>
      <c r="K645" s="6">
        <f t="shared" si="106"/>
        <v>7.0865494477708203E-5</v>
      </c>
      <c r="L645" s="6">
        <f t="shared" si="107"/>
        <v>5.9655739379594496E-7</v>
      </c>
      <c r="M645" s="46">
        <f t="shared" si="108"/>
        <v>0</v>
      </c>
      <c r="N645" s="6">
        <f t="shared" si="109"/>
        <v>2930.75</v>
      </c>
      <c r="O645" s="6">
        <f t="shared" si="104"/>
        <v>-0.1446387109101766</v>
      </c>
      <c r="Q645" s="46"/>
      <c r="R645">
        <v>-2.1825623817469898E-3</v>
      </c>
      <c r="S645" s="46"/>
    </row>
    <row r="646" spans="4:19">
      <c r="D646" s="38">
        <v>43467</v>
      </c>
      <c r="E646" s="6">
        <v>2510.030029</v>
      </c>
      <c r="F646" s="6">
        <f t="shared" si="110"/>
        <v>1.2676928072264735E-3</v>
      </c>
      <c r="G646" s="6">
        <f t="shared" si="111"/>
        <v>1.2684966694007649E-3</v>
      </c>
      <c r="H646" s="6">
        <f t="shared" si="112"/>
        <v>1.0012684966694008</v>
      </c>
      <c r="I646" s="59">
        <f t="shared" si="103"/>
        <v>1.2292312687649351E-3</v>
      </c>
      <c r="J646" s="46">
        <f t="shared" si="105"/>
        <v>1.2292312687649351E-3</v>
      </c>
      <c r="K646" s="6">
        <f t="shared" si="106"/>
        <v>1.5110095121094521E-6</v>
      </c>
      <c r="L646" s="6">
        <f t="shared" si="107"/>
        <v>1.8573801396861874E-9</v>
      </c>
      <c r="M646" s="46">
        <f t="shared" si="108"/>
        <v>0</v>
      </c>
      <c r="N646" s="6">
        <f t="shared" si="109"/>
        <v>2930.75</v>
      </c>
      <c r="O646" s="6">
        <f t="shared" si="104"/>
        <v>-0.14355368796383178</v>
      </c>
      <c r="Q646" s="46"/>
      <c r="R646">
        <v>8.1266626664579997E-3</v>
      </c>
      <c r="S646" s="46"/>
    </row>
    <row r="647" spans="4:19">
      <c r="D647" s="38">
        <v>43468</v>
      </c>
      <c r="E647" s="6">
        <v>2447.889893</v>
      </c>
      <c r="F647" s="6">
        <f t="shared" si="110"/>
        <v>-2.5068331528297301E-2</v>
      </c>
      <c r="G647" s="6">
        <f t="shared" si="111"/>
        <v>-2.4756730111614167E-2</v>
      </c>
      <c r="H647" s="6">
        <f t="shared" si="112"/>
        <v>0.97524326988838583</v>
      </c>
      <c r="I647" s="59">
        <f t="shared" si="103"/>
        <v>-2.510679306675884E-2</v>
      </c>
      <c r="J647" s="46">
        <f t="shared" si="105"/>
        <v>0</v>
      </c>
      <c r="K647" s="6">
        <f t="shared" si="106"/>
        <v>0</v>
      </c>
      <c r="L647" s="6">
        <f t="shared" si="107"/>
        <v>0</v>
      </c>
      <c r="M647" s="46">
        <f t="shared" si="108"/>
        <v>2.510679306675884E-2</v>
      </c>
      <c r="N647" s="6">
        <f t="shared" si="109"/>
        <v>2930.75</v>
      </c>
      <c r="O647" s="6">
        <f t="shared" si="104"/>
        <v>-0.16475649816599847</v>
      </c>
      <c r="Q647" s="46"/>
      <c r="R647">
        <v>1.08675831389549E-2</v>
      </c>
      <c r="S647" s="46"/>
    </row>
    <row r="648" spans="4:19">
      <c r="D648" s="38">
        <v>43469</v>
      </c>
      <c r="E648" s="6">
        <v>2531.9399410000001</v>
      </c>
      <c r="F648" s="6">
        <f t="shared" si="110"/>
        <v>3.3759398727554041E-2</v>
      </c>
      <c r="G648" s="6">
        <f t="shared" si="111"/>
        <v>3.4335714298404429E-2</v>
      </c>
      <c r="H648" s="6">
        <f t="shared" si="112"/>
        <v>1.0343357142984044</v>
      </c>
      <c r="I648" s="59">
        <f t="shared" si="103"/>
        <v>3.3720937189092505E-2</v>
      </c>
      <c r="J648" s="46">
        <f t="shared" si="105"/>
        <v>3.3720937189092505E-2</v>
      </c>
      <c r="K648" s="6">
        <f t="shared" si="106"/>
        <v>1.1371016049107219E-3</v>
      </c>
      <c r="L648" s="6">
        <f t="shared" si="107"/>
        <v>3.8344131796810733E-5</v>
      </c>
      <c r="M648" s="46">
        <f t="shared" si="108"/>
        <v>0</v>
      </c>
      <c r="N648" s="6">
        <f t="shared" si="109"/>
        <v>2930.75</v>
      </c>
      <c r="O648" s="6">
        <f t="shared" si="104"/>
        <v>-0.13607781591742724</v>
      </c>
      <c r="Q648" s="46"/>
      <c r="R648">
        <v>-3.2856152465755101E-2</v>
      </c>
      <c r="S648" s="46"/>
    </row>
    <row r="649" spans="4:19">
      <c r="D649" s="38">
        <v>43472</v>
      </c>
      <c r="E649" s="6">
        <v>2549.6899410000001</v>
      </c>
      <c r="F649" s="6">
        <f t="shared" si="110"/>
        <v>6.9859759963468073E-3</v>
      </c>
      <c r="G649" s="6">
        <f t="shared" si="111"/>
        <v>7.010434849805236E-3</v>
      </c>
      <c r="H649" s="6">
        <f t="shared" si="112"/>
        <v>1.0070104348498052</v>
      </c>
      <c r="I649" s="59">
        <f t="shared" si="103"/>
        <v>6.9475144578852689E-3</v>
      </c>
      <c r="J649" s="46">
        <f t="shared" si="105"/>
        <v>6.9475144578852689E-3</v>
      </c>
      <c r="K649" s="6">
        <f t="shared" si="106"/>
        <v>4.8267957142524842E-5</v>
      </c>
      <c r="L649" s="6">
        <f t="shared" si="107"/>
        <v>3.3534233010027787E-7</v>
      </c>
      <c r="M649" s="46">
        <f t="shared" si="108"/>
        <v>0</v>
      </c>
      <c r="N649" s="6">
        <f t="shared" si="109"/>
        <v>2930.75</v>
      </c>
      <c r="O649" s="6">
        <f t="shared" si="104"/>
        <v>-0.130021345730615</v>
      </c>
      <c r="Q649" s="46"/>
      <c r="R649">
        <v>0</v>
      </c>
      <c r="S649" s="46"/>
    </row>
    <row r="650" spans="4:19">
      <c r="D650" s="38">
        <v>43473</v>
      </c>
      <c r="E650" s="6">
        <v>2574.4099120000001</v>
      </c>
      <c r="F650" s="6">
        <f t="shared" si="110"/>
        <v>9.648587453345037E-3</v>
      </c>
      <c r="G650" s="6">
        <f t="shared" si="111"/>
        <v>9.6952851413394381E-3</v>
      </c>
      <c r="H650" s="6">
        <f t="shared" si="112"/>
        <v>1.0096952851413394</v>
      </c>
      <c r="I650" s="59">
        <f t="shared" si="103"/>
        <v>9.6101259148834977E-3</v>
      </c>
      <c r="J650" s="46">
        <f t="shared" si="105"/>
        <v>9.6101259148834977E-3</v>
      </c>
      <c r="K650" s="6">
        <f t="shared" si="106"/>
        <v>9.2354520099915383E-5</v>
      </c>
      <c r="L650" s="6">
        <f t="shared" si="107"/>
        <v>8.875385669688257E-7</v>
      </c>
      <c r="M650" s="46">
        <f t="shared" si="108"/>
        <v>0</v>
      </c>
      <c r="N650" s="6">
        <f t="shared" si="109"/>
        <v>2930.75</v>
      </c>
      <c r="O650" s="6">
        <f t="shared" si="104"/>
        <v>-0.12158665461059454</v>
      </c>
      <c r="Q650" s="46"/>
      <c r="R650">
        <v>-1.5213119685422399E-3</v>
      </c>
      <c r="S650" s="46"/>
    </row>
    <row r="651" spans="4:19">
      <c r="D651" s="38">
        <v>43474</v>
      </c>
      <c r="E651" s="6">
        <v>2584.959961</v>
      </c>
      <c r="F651" s="6">
        <f t="shared" si="110"/>
        <v>4.0896713994860914E-3</v>
      </c>
      <c r="G651" s="6">
        <f t="shared" si="111"/>
        <v>4.0980455174692842E-3</v>
      </c>
      <c r="H651" s="6">
        <f t="shared" si="112"/>
        <v>1.0040980455174693</v>
      </c>
      <c r="I651" s="59">
        <f t="shared" si="103"/>
        <v>4.0512098610245529E-3</v>
      </c>
      <c r="J651" s="46">
        <f t="shared" si="105"/>
        <v>4.0512098610245529E-3</v>
      </c>
      <c r="K651" s="6">
        <f t="shared" si="106"/>
        <v>1.6412301338062577E-5</v>
      </c>
      <c r="L651" s="6">
        <f t="shared" si="107"/>
        <v>6.6489677022865576E-8</v>
      </c>
      <c r="M651" s="46">
        <f t="shared" si="108"/>
        <v>0</v>
      </c>
      <c r="N651" s="6">
        <f t="shared" si="109"/>
        <v>2930.75</v>
      </c>
      <c r="O651" s="6">
        <f t="shared" si="104"/>
        <v>-0.11798687673803633</v>
      </c>
      <c r="Q651" s="46"/>
      <c r="R651">
        <v>-2.3563770373868798E-2</v>
      </c>
      <c r="S651" s="46"/>
    </row>
    <row r="652" spans="4:19">
      <c r="D652" s="38">
        <v>43475</v>
      </c>
      <c r="E652" s="6">
        <v>2596.639893</v>
      </c>
      <c r="F652" s="6">
        <f t="shared" si="110"/>
        <v>4.508241512753362E-3</v>
      </c>
      <c r="G652" s="6">
        <f t="shared" si="111"/>
        <v>4.5184189218472337E-3</v>
      </c>
      <c r="H652" s="6">
        <f t="shared" si="112"/>
        <v>1.0045184189218472</v>
      </c>
      <c r="I652" s="59">
        <f t="shared" si="103"/>
        <v>4.4697799742918235E-3</v>
      </c>
      <c r="J652" s="46">
        <f t="shared" si="105"/>
        <v>4.4697799742918235E-3</v>
      </c>
      <c r="K652" s="6">
        <f t="shared" si="106"/>
        <v>1.9978933018580216E-5</v>
      </c>
      <c r="L652" s="6">
        <f t="shared" si="107"/>
        <v>8.9301434714167544E-8</v>
      </c>
      <c r="M652" s="46">
        <f t="shared" si="108"/>
        <v>0</v>
      </c>
      <c r="N652" s="6">
        <f t="shared" si="109"/>
        <v>2930.75</v>
      </c>
      <c r="O652" s="6">
        <f t="shared" si="104"/>
        <v>-0.11400157195257185</v>
      </c>
      <c r="Q652" s="46"/>
      <c r="R652">
        <v>1.75814701201883E-3</v>
      </c>
      <c r="S652" s="46"/>
    </row>
    <row r="653" spans="4:19">
      <c r="D653" s="38">
        <v>43476</v>
      </c>
      <c r="E653" s="6">
        <v>2596.26001</v>
      </c>
      <c r="F653" s="6">
        <f t="shared" si="110"/>
        <v>-1.4630861667806389E-4</v>
      </c>
      <c r="G653" s="6">
        <f t="shared" si="111"/>
        <v>-1.462979140943732E-4</v>
      </c>
      <c r="H653" s="6">
        <f t="shared" si="112"/>
        <v>0.99985370208590563</v>
      </c>
      <c r="I653" s="59">
        <f t="shared" si="103"/>
        <v>-1.8477015513960234E-4</v>
      </c>
      <c r="J653" s="46">
        <f t="shared" si="105"/>
        <v>0</v>
      </c>
      <c r="K653" s="6">
        <f t="shared" si="106"/>
        <v>0</v>
      </c>
      <c r="L653" s="6">
        <f t="shared" si="107"/>
        <v>0</v>
      </c>
      <c r="M653" s="46">
        <f t="shared" si="108"/>
        <v>1.8477015513960234E-4</v>
      </c>
      <c r="N653" s="6">
        <f t="shared" si="109"/>
        <v>2930.75</v>
      </c>
      <c r="O653" s="6">
        <f t="shared" si="104"/>
        <v>-0.11413119167448607</v>
      </c>
      <c r="Q653" s="46"/>
      <c r="R653">
        <v>-3.5591299056811397E-4</v>
      </c>
      <c r="S653" s="46"/>
    </row>
    <row r="654" spans="4:19">
      <c r="D654" s="38">
        <v>43479</v>
      </c>
      <c r="E654" s="6">
        <v>2582.610107</v>
      </c>
      <c r="F654" s="6">
        <f t="shared" si="110"/>
        <v>-5.2713948408757896E-3</v>
      </c>
      <c r="G654" s="6">
        <f t="shared" si="111"/>
        <v>-5.2575254201908672E-3</v>
      </c>
      <c r="H654" s="6">
        <f t="shared" si="112"/>
        <v>0.99474247457980913</v>
      </c>
      <c r="I654" s="59">
        <f t="shared" si="103"/>
        <v>-5.309856379337328E-3</v>
      </c>
      <c r="J654" s="46">
        <f t="shared" si="105"/>
        <v>0</v>
      </c>
      <c r="K654" s="6">
        <f t="shared" si="106"/>
        <v>0</v>
      </c>
      <c r="L654" s="6">
        <f t="shared" si="107"/>
        <v>0</v>
      </c>
      <c r="M654" s="46">
        <f t="shared" si="108"/>
        <v>5.309856379337328E-3</v>
      </c>
      <c r="N654" s="6">
        <f t="shared" si="109"/>
        <v>2930.75</v>
      </c>
      <c r="O654" s="6">
        <f t="shared" si="104"/>
        <v>-0.11878866945321165</v>
      </c>
      <c r="Q654" s="46"/>
      <c r="R654">
        <v>5.3973544297199801E-3</v>
      </c>
      <c r="S654" s="46"/>
    </row>
    <row r="655" spans="4:19">
      <c r="D655" s="38">
        <v>43480</v>
      </c>
      <c r="E655" s="6">
        <v>2610.3000489999999</v>
      </c>
      <c r="F655" s="6">
        <f t="shared" si="110"/>
        <v>1.0664619108958094E-2</v>
      </c>
      <c r="G655" s="6">
        <f t="shared" si="111"/>
        <v>1.0721688854600231E-2</v>
      </c>
      <c r="H655" s="6">
        <f t="shared" si="112"/>
        <v>1.0107216888546002</v>
      </c>
      <c r="I655" s="59">
        <f t="shared" si="103"/>
        <v>1.0626157570496555E-2</v>
      </c>
      <c r="J655" s="46">
        <f t="shared" si="105"/>
        <v>1.0626157570496555E-2</v>
      </c>
      <c r="K655" s="6">
        <f t="shared" si="106"/>
        <v>1.1291522471302125E-4</v>
      </c>
      <c r="L655" s="6">
        <f t="shared" si="107"/>
        <v>1.1998549699085904E-6</v>
      </c>
      <c r="M655" s="46">
        <f t="shared" si="108"/>
        <v>0</v>
      </c>
      <c r="N655" s="6">
        <f t="shared" si="109"/>
        <v>2930.75</v>
      </c>
      <c r="O655" s="6">
        <f t="shared" si="104"/>
        <v>-0.10934059575194065</v>
      </c>
      <c r="Q655" s="46"/>
      <c r="R655">
        <v>-1.9967285162112401E-4</v>
      </c>
      <c r="S655" s="46"/>
    </row>
    <row r="656" spans="4:19">
      <c r="D656" s="38">
        <v>43481</v>
      </c>
      <c r="E656" s="6">
        <v>2616.1000979999999</v>
      </c>
      <c r="F656" s="6">
        <f t="shared" si="110"/>
        <v>2.2195205946412646E-3</v>
      </c>
      <c r="G656" s="6">
        <f t="shared" si="111"/>
        <v>2.2219855538148092E-3</v>
      </c>
      <c r="H656" s="6">
        <f t="shared" si="112"/>
        <v>1.0022219855538148</v>
      </c>
      <c r="I656" s="59">
        <f t="shared" si="103"/>
        <v>2.1810590561797262E-3</v>
      </c>
      <c r="J656" s="46">
        <f t="shared" si="105"/>
        <v>2.1810590561797262E-3</v>
      </c>
      <c r="K656" s="6">
        <f t="shared" si="106"/>
        <v>4.7570186065435981E-6</v>
      </c>
      <c r="L656" s="6">
        <f t="shared" si="107"/>
        <v>1.0375338512217376E-8</v>
      </c>
      <c r="M656" s="46">
        <f t="shared" si="108"/>
        <v>0</v>
      </c>
      <c r="N656" s="6">
        <f t="shared" si="109"/>
        <v>2930.75</v>
      </c>
      <c r="O656" s="6">
        <f t="shared" si="104"/>
        <v>-0.1073615634223322</v>
      </c>
      <c r="Q656" s="46"/>
      <c r="R656">
        <v>-1.9244219854442801E-2</v>
      </c>
      <c r="S656" s="46"/>
    </row>
    <row r="657" spans="4:19">
      <c r="D657" s="38">
        <v>43482</v>
      </c>
      <c r="E657" s="6">
        <v>2635.959961</v>
      </c>
      <c r="F657" s="6">
        <f t="shared" si="110"/>
        <v>7.5627305985484852E-3</v>
      </c>
      <c r="G657" s="6">
        <f t="shared" si="111"/>
        <v>7.5914002737063058E-3</v>
      </c>
      <c r="H657" s="6">
        <f t="shared" si="112"/>
        <v>1.0075914002737063</v>
      </c>
      <c r="I657" s="59">
        <f t="shared" si="103"/>
        <v>7.5242690600869468E-3</v>
      </c>
      <c r="J657" s="46">
        <f t="shared" si="105"/>
        <v>7.5242690600869468E-3</v>
      </c>
      <c r="K657" s="6">
        <f t="shared" si="106"/>
        <v>5.6614624888581706E-5</v>
      </c>
      <c r="L657" s="6">
        <f t="shared" si="107"/>
        <v>4.2598367039758374E-7</v>
      </c>
      <c r="M657" s="46">
        <f t="shared" si="108"/>
        <v>0</v>
      </c>
      <c r="N657" s="6">
        <f t="shared" si="109"/>
        <v>2930.75</v>
      </c>
      <c r="O657" s="6">
        <f t="shared" si="104"/>
        <v>-0.10058518775057579</v>
      </c>
      <c r="Q657" s="46"/>
      <c r="R657">
        <v>-2.0962284658043E-2</v>
      </c>
      <c r="S657" s="46"/>
    </row>
    <row r="658" spans="4:19">
      <c r="D658" s="38">
        <v>43483</v>
      </c>
      <c r="E658" s="6">
        <v>2670.709961</v>
      </c>
      <c r="F658" s="6">
        <f t="shared" si="110"/>
        <v>1.3096912839547208E-2</v>
      </c>
      <c r="G658" s="6">
        <f t="shared" si="111"/>
        <v>1.3183053048657412E-2</v>
      </c>
      <c r="H658" s="6">
        <f t="shared" si="112"/>
        <v>1.0131830530486574</v>
      </c>
      <c r="I658" s="59">
        <f t="shared" si="103"/>
        <v>1.3058451301085669E-2</v>
      </c>
      <c r="J658" s="46">
        <f t="shared" si="105"/>
        <v>1.3058451301085669E-2</v>
      </c>
      <c r="K658" s="6">
        <f t="shared" si="106"/>
        <v>1.7052315038282599E-4</v>
      </c>
      <c r="L658" s="6">
        <f t="shared" si="107"/>
        <v>2.226768254981841E-6</v>
      </c>
      <c r="M658" s="46">
        <f t="shared" si="108"/>
        <v>0</v>
      </c>
      <c r="N658" s="6">
        <f t="shared" si="109"/>
        <v>2930.75</v>
      </c>
      <c r="O658" s="6">
        <f t="shared" si="104"/>
        <v>-8.8728154567943349E-2</v>
      </c>
      <c r="Q658" s="46"/>
      <c r="R658" s="60">
        <v>8.6272206462640499E-5</v>
      </c>
      <c r="S658" s="46"/>
    </row>
    <row r="659" spans="4:19">
      <c r="D659" s="38">
        <v>43487</v>
      </c>
      <c r="E659" s="6">
        <v>2632.8999020000001</v>
      </c>
      <c r="F659" s="6">
        <f t="shared" si="110"/>
        <v>-1.4258476981933848E-2</v>
      </c>
      <c r="G659" s="6">
        <f t="shared" si="111"/>
        <v>-1.4157306316348373E-2</v>
      </c>
      <c r="H659" s="6">
        <f t="shared" si="112"/>
        <v>0.98584269368365163</v>
      </c>
      <c r="I659" s="59">
        <f t="shared" si="103"/>
        <v>-1.4296938520395387E-2</v>
      </c>
      <c r="J659" s="46">
        <f t="shared" si="105"/>
        <v>0</v>
      </c>
      <c r="K659" s="6">
        <f t="shared" si="106"/>
        <v>0</v>
      </c>
      <c r="L659" s="6">
        <f t="shared" si="107"/>
        <v>0</v>
      </c>
      <c r="M659" s="46">
        <f t="shared" si="108"/>
        <v>1.4296938520395387E-2</v>
      </c>
      <c r="N659" s="6">
        <f t="shared" si="109"/>
        <v>2930.75</v>
      </c>
      <c r="O659" s="6">
        <f t="shared" si="104"/>
        <v>-0.10162930922118908</v>
      </c>
      <c r="Q659" s="46"/>
      <c r="R659">
        <v>-1.5492880090145499E-2</v>
      </c>
      <c r="S659" s="46"/>
    </row>
    <row r="660" spans="4:19">
      <c r="D660" s="38">
        <v>43488</v>
      </c>
      <c r="E660" s="6">
        <v>2638.6999510000001</v>
      </c>
      <c r="F660" s="6">
        <f t="shared" si="110"/>
        <v>2.2004899848740785E-3</v>
      </c>
      <c r="G660" s="6">
        <f t="shared" si="111"/>
        <v>2.2029128397909048E-3</v>
      </c>
      <c r="H660" s="6">
        <f t="shared" si="112"/>
        <v>1.0022029128397909</v>
      </c>
      <c r="I660" s="59">
        <f t="shared" si="103"/>
        <v>2.16202844641254E-3</v>
      </c>
      <c r="J660" s="46">
        <f t="shared" si="105"/>
        <v>2.16202844641254E-3</v>
      </c>
      <c r="K660" s="6">
        <f t="shared" si="106"/>
        <v>4.6743670030970212E-6</v>
      </c>
      <c r="L660" s="6">
        <f t="shared" si="107"/>
        <v>1.0106114429667893E-8</v>
      </c>
      <c r="M660" s="46">
        <f t="shared" si="108"/>
        <v>0</v>
      </c>
      <c r="N660" s="6">
        <f t="shared" si="109"/>
        <v>2930.75</v>
      </c>
      <c r="O660" s="6">
        <f t="shared" si="104"/>
        <v>-9.9650276891580639E-2</v>
      </c>
      <c r="Q660" s="46"/>
      <c r="R660">
        <v>-1.5874308302655401E-2</v>
      </c>
      <c r="S660" s="46"/>
    </row>
    <row r="661" spans="4:19">
      <c r="D661" s="38">
        <v>43489</v>
      </c>
      <c r="E661" s="6">
        <v>2642.330078</v>
      </c>
      <c r="F661" s="6">
        <f t="shared" si="110"/>
        <v>1.3747801288069672E-3</v>
      </c>
      <c r="G661" s="6">
        <f t="shared" si="111"/>
        <v>1.3757255722175454E-3</v>
      </c>
      <c r="H661" s="6">
        <f t="shared" si="112"/>
        <v>1.0013757255722175</v>
      </c>
      <c r="I661" s="59">
        <f t="shared" si="103"/>
        <v>1.3363185903454288E-3</v>
      </c>
      <c r="J661" s="46">
        <f t="shared" si="105"/>
        <v>1.3363185903454288E-3</v>
      </c>
      <c r="K661" s="6">
        <f t="shared" si="106"/>
        <v>1.7857473749027938E-6</v>
      </c>
      <c r="L661" s="6">
        <f t="shared" si="107"/>
        <v>2.3863274147431515E-9</v>
      </c>
      <c r="M661" s="46">
        <f t="shared" si="108"/>
        <v>0</v>
      </c>
      <c r="N661" s="6">
        <f t="shared" si="109"/>
        <v>2930.75</v>
      </c>
      <c r="O661" s="6">
        <f t="shared" si="104"/>
        <v>-9.8411642753561387E-2</v>
      </c>
      <c r="Q661" s="46"/>
      <c r="R661">
        <v>-2.0771799218639399E-2</v>
      </c>
      <c r="S661" s="46"/>
    </row>
    <row r="662" spans="4:19">
      <c r="D662" s="38">
        <v>43490</v>
      </c>
      <c r="E662" s="6">
        <v>2664.76001</v>
      </c>
      <c r="F662" s="6">
        <f t="shared" si="110"/>
        <v>8.4528678357782758E-3</v>
      </c>
      <c r="G662" s="6">
        <f t="shared" si="111"/>
        <v>8.4886941971222818E-3</v>
      </c>
      <c r="H662" s="6">
        <f t="shared" si="112"/>
        <v>1.0084886941971223</v>
      </c>
      <c r="I662" s="59">
        <f t="shared" si="103"/>
        <v>8.4144062973167365E-3</v>
      </c>
      <c r="J662" s="46">
        <f t="shared" si="105"/>
        <v>8.4144062973167365E-3</v>
      </c>
      <c r="K662" s="6">
        <f t="shared" si="106"/>
        <v>7.0802233336323547E-5</v>
      </c>
      <c r="L662" s="6">
        <f t="shared" si="107"/>
        <v>5.9575875804924986E-7</v>
      </c>
      <c r="M662" s="46">
        <f t="shared" si="108"/>
        <v>0</v>
      </c>
      <c r="N662" s="6">
        <f t="shared" si="109"/>
        <v>2930.75</v>
      </c>
      <c r="O662" s="6">
        <f t="shared" si="104"/>
        <v>-9.0758334897210621E-2</v>
      </c>
      <c r="Q662" s="46"/>
      <c r="R662">
        <v>-2.74441781866465E-2</v>
      </c>
      <c r="S662" s="46"/>
    </row>
    <row r="663" spans="4:19">
      <c r="D663" s="38">
        <v>43493</v>
      </c>
      <c r="E663" s="6">
        <v>2643.8500979999999</v>
      </c>
      <c r="F663" s="6">
        <f t="shared" si="110"/>
        <v>-7.8777758066437605E-3</v>
      </c>
      <c r="G663" s="6">
        <f t="shared" si="111"/>
        <v>-7.8468274522027759E-3</v>
      </c>
      <c r="H663" s="6">
        <f t="shared" si="112"/>
        <v>0.99215317254779722</v>
      </c>
      <c r="I663" s="59">
        <f t="shared" si="103"/>
        <v>-7.9162373451052998E-3</v>
      </c>
      <c r="J663" s="46">
        <f t="shared" si="105"/>
        <v>0</v>
      </c>
      <c r="K663" s="6">
        <f t="shared" si="106"/>
        <v>0</v>
      </c>
      <c r="L663" s="6">
        <f t="shared" si="107"/>
        <v>0</v>
      </c>
      <c r="M663" s="46">
        <f t="shared" si="108"/>
        <v>7.9162373451052998E-3</v>
      </c>
      <c r="N663" s="6">
        <f t="shared" si="109"/>
        <v>2930.75</v>
      </c>
      <c r="O663" s="6">
        <f t="shared" si="104"/>
        <v>-9.7892997355625733E-2</v>
      </c>
      <c r="Q663" s="46"/>
      <c r="R663">
        <v>0</v>
      </c>
      <c r="S663" s="46"/>
    </row>
    <row r="664" spans="4:19">
      <c r="D664" s="38">
        <v>43494</v>
      </c>
      <c r="E664" s="6">
        <v>2640</v>
      </c>
      <c r="F664" s="6">
        <f t="shared" si="110"/>
        <v>-1.457308065133547E-3</v>
      </c>
      <c r="G664" s="6">
        <f t="shared" si="111"/>
        <v>-1.4562467073728769E-3</v>
      </c>
      <c r="H664" s="6">
        <f t="shared" si="112"/>
        <v>0.99854375329262712</v>
      </c>
      <c r="I664" s="59">
        <f t="shared" si="103"/>
        <v>-1.4957696035950855E-3</v>
      </c>
      <c r="J664" s="46">
        <f t="shared" si="105"/>
        <v>0</v>
      </c>
      <c r="K664" s="6">
        <f t="shared" si="106"/>
        <v>0</v>
      </c>
      <c r="L664" s="6">
        <f t="shared" si="107"/>
        <v>0</v>
      </c>
      <c r="M664" s="46">
        <f t="shared" si="108"/>
        <v>1.4957696035950855E-3</v>
      </c>
      <c r="N664" s="6">
        <f t="shared" si="109"/>
        <v>2930.75</v>
      </c>
      <c r="O664" s="6">
        <f t="shared" si="104"/>
        <v>-9.9206687707924596E-2</v>
      </c>
      <c r="Q664" s="46"/>
      <c r="R664">
        <v>4.8329292493912497E-2</v>
      </c>
      <c r="S664" s="46"/>
    </row>
    <row r="665" spans="4:19">
      <c r="D665" s="38">
        <v>43495</v>
      </c>
      <c r="E665" s="6">
        <v>2681.0500489999999</v>
      </c>
      <c r="F665" s="6">
        <f t="shared" si="110"/>
        <v>1.5429609955667367E-2</v>
      </c>
      <c r="G665" s="6">
        <f t="shared" si="111"/>
        <v>1.5549260984848434E-2</v>
      </c>
      <c r="H665" s="6">
        <f t="shared" si="112"/>
        <v>1.0155492609848484</v>
      </c>
      <c r="I665" s="59">
        <f t="shared" si="103"/>
        <v>1.5391148417205828E-2</v>
      </c>
      <c r="J665" s="46">
        <f t="shared" si="105"/>
        <v>1.5391148417205828E-2</v>
      </c>
      <c r="K665" s="6">
        <f t="shared" si="106"/>
        <v>2.3688744960045745E-4</v>
      </c>
      <c r="L665" s="6">
        <f t="shared" si="107"/>
        <v>3.6459698949740059E-6</v>
      </c>
      <c r="M665" s="46">
        <f t="shared" si="108"/>
        <v>0</v>
      </c>
      <c r="N665" s="6">
        <f t="shared" si="109"/>
        <v>2930.75</v>
      </c>
      <c r="O665" s="6">
        <f t="shared" si="104"/>
        <v>-8.5200017401689004E-2</v>
      </c>
      <c r="Q665" s="46"/>
      <c r="R665">
        <v>8.5135800283159101E-3</v>
      </c>
      <c r="S665" s="46"/>
    </row>
    <row r="666" spans="4:19">
      <c r="D666" s="38">
        <v>43496</v>
      </c>
      <c r="E666" s="6">
        <v>2704.1000979999999</v>
      </c>
      <c r="F666" s="6">
        <f t="shared" si="110"/>
        <v>8.5606488727822672E-3</v>
      </c>
      <c r="G666" s="6">
        <f t="shared" si="111"/>
        <v>8.5973960122815996E-3</v>
      </c>
      <c r="H666" s="6">
        <f t="shared" si="112"/>
        <v>1.0085973960122816</v>
      </c>
      <c r="I666" s="59">
        <f t="shared" si="103"/>
        <v>8.5221873343207279E-3</v>
      </c>
      <c r="J666" s="46">
        <f t="shared" si="105"/>
        <v>8.5221873343207279E-3</v>
      </c>
      <c r="K666" s="6">
        <f t="shared" si="106"/>
        <v>7.2627676961256631E-5</v>
      </c>
      <c r="L666" s="6">
        <f t="shared" si="107"/>
        <v>6.1894666872035864E-7</v>
      </c>
      <c r="M666" s="46">
        <f t="shared" si="108"/>
        <v>0</v>
      </c>
      <c r="N666" s="6">
        <f t="shared" si="109"/>
        <v>2930.75</v>
      </c>
      <c r="O666" s="6">
        <f t="shared" si="104"/>
        <v>-7.7335119679263029E-2</v>
      </c>
      <c r="Q666" s="46"/>
      <c r="R666">
        <v>-1.2405175742784601E-3</v>
      </c>
      <c r="S666" s="46"/>
    </row>
    <row r="667" spans="4:19">
      <c r="D667" s="38">
        <v>43497</v>
      </c>
      <c r="E667" s="6">
        <v>2706.530029</v>
      </c>
      <c r="F667" s="6">
        <f t="shared" si="110"/>
        <v>8.9820634799684632E-4</v>
      </c>
      <c r="G667" s="6">
        <f t="shared" si="111"/>
        <v>8.9860985612078004E-4</v>
      </c>
      <c r="H667" s="6">
        <f t="shared" si="112"/>
        <v>1.0008986098561208</v>
      </c>
      <c r="I667" s="59">
        <f t="shared" si="103"/>
        <v>8.5974480953530789E-4</v>
      </c>
      <c r="J667" s="46">
        <f t="shared" si="105"/>
        <v>8.5974480953530789E-4</v>
      </c>
      <c r="K667" s="6">
        <f t="shared" si="106"/>
        <v>7.3916113752290288E-7</v>
      </c>
      <c r="L667" s="6">
        <f t="shared" si="107"/>
        <v>6.3548995139552962E-10</v>
      </c>
      <c r="M667" s="46">
        <f t="shared" si="108"/>
        <v>0</v>
      </c>
      <c r="N667" s="6">
        <f t="shared" si="109"/>
        <v>2930.75</v>
      </c>
      <c r="O667" s="6">
        <f t="shared" si="104"/>
        <v>-7.6506003923910257E-2</v>
      </c>
      <c r="Q667" s="46"/>
      <c r="R667">
        <v>8.4441708750535097E-3</v>
      </c>
      <c r="S667" s="46"/>
    </row>
    <row r="668" spans="4:19">
      <c r="D668" s="38">
        <v>43500</v>
      </c>
      <c r="E668" s="6">
        <v>2724.8701169999999</v>
      </c>
      <c r="F668" s="6">
        <f t="shared" si="110"/>
        <v>6.7533811583575356E-3</v>
      </c>
      <c r="G668" s="6">
        <f t="shared" si="111"/>
        <v>6.7762366585588651E-3</v>
      </c>
      <c r="H668" s="6">
        <f t="shared" si="112"/>
        <v>1.0067762366585589</v>
      </c>
      <c r="I668" s="59">
        <f t="shared" si="103"/>
        <v>6.7149196198959971E-3</v>
      </c>
      <c r="J668" s="46">
        <f t="shared" si="105"/>
        <v>6.7149196198959971E-3</v>
      </c>
      <c r="K668" s="6">
        <f t="shared" si="106"/>
        <v>4.5090145501664201E-5</v>
      </c>
      <c r="L668" s="6">
        <f t="shared" si="107"/>
        <v>3.0277670269309018E-7</v>
      </c>
      <c r="M668" s="46">
        <f t="shared" si="108"/>
        <v>0</v>
      </c>
      <c r="N668" s="6">
        <f t="shared" si="109"/>
        <v>2930.75</v>
      </c>
      <c r="O668" s="6">
        <f t="shared" si="104"/>
        <v>-7.0248190053740528E-2</v>
      </c>
      <c r="Q668" s="46"/>
      <c r="R668">
        <v>0</v>
      </c>
      <c r="S668" s="46"/>
    </row>
    <row r="669" spans="4:19">
      <c r="D669" s="38">
        <v>43501</v>
      </c>
      <c r="E669" s="6">
        <v>2737.6999510000001</v>
      </c>
      <c r="F669" s="6">
        <f t="shared" si="110"/>
        <v>4.6973704433800733E-3</v>
      </c>
      <c r="G669" s="6">
        <f t="shared" si="111"/>
        <v>4.7084203830329852E-3</v>
      </c>
      <c r="H669" s="6">
        <f t="shared" si="112"/>
        <v>1.004708420383033</v>
      </c>
      <c r="I669" s="59">
        <f t="shared" si="103"/>
        <v>4.6589089049185349E-3</v>
      </c>
      <c r="J669" s="46">
        <f t="shared" si="105"/>
        <v>4.6589089049185349E-3</v>
      </c>
      <c r="K669" s="6">
        <f t="shared" si="106"/>
        <v>2.1705432184329221E-5</v>
      </c>
      <c r="L669" s="6">
        <f t="shared" si="107"/>
        <v>1.0112363128867677E-7</v>
      </c>
      <c r="M669" s="46">
        <f t="shared" si="108"/>
        <v>0</v>
      </c>
      <c r="N669" s="6">
        <f t="shared" si="109"/>
        <v>2930.75</v>
      </c>
      <c r="O669" s="6">
        <f t="shared" si="104"/>
        <v>-6.5870527680627802E-2</v>
      </c>
      <c r="Q669" s="46"/>
      <c r="R669">
        <v>1.2658347525729601E-3</v>
      </c>
      <c r="S669" s="46"/>
    </row>
    <row r="670" spans="4:19">
      <c r="D670" s="38">
        <v>43502</v>
      </c>
      <c r="E670" s="6">
        <v>2731.610107</v>
      </c>
      <c r="F670" s="6">
        <f t="shared" si="110"/>
        <v>-2.2269158091698551E-3</v>
      </c>
      <c r="G670" s="6">
        <f t="shared" si="111"/>
        <v>-2.2244380717381107E-3</v>
      </c>
      <c r="H670" s="6">
        <f t="shared" si="112"/>
        <v>0.99777556192826189</v>
      </c>
      <c r="I670" s="59">
        <f t="shared" si="103"/>
        <v>-2.2653773476313936E-3</v>
      </c>
      <c r="J670" s="46">
        <f t="shared" si="105"/>
        <v>0</v>
      </c>
      <c r="K670" s="6">
        <f t="shared" si="106"/>
        <v>0</v>
      </c>
      <c r="L670" s="6">
        <f t="shared" si="107"/>
        <v>0</v>
      </c>
      <c r="M670" s="46">
        <f t="shared" si="108"/>
        <v>2.2653773476313936E-3</v>
      </c>
      <c r="N670" s="6">
        <f t="shared" si="109"/>
        <v>2930.75</v>
      </c>
      <c r="O670" s="6">
        <f t="shared" si="104"/>
        <v>-6.7948440842787686E-2</v>
      </c>
      <c r="Q670" s="46"/>
      <c r="R670">
        <v>-2.5031148752953401E-2</v>
      </c>
      <c r="S670" s="46"/>
    </row>
    <row r="671" spans="4:19">
      <c r="D671" s="38">
        <v>43503</v>
      </c>
      <c r="E671" s="6">
        <v>2706.0500489999999</v>
      </c>
      <c r="F671" s="6">
        <f t="shared" si="110"/>
        <v>-9.4011929842732732E-3</v>
      </c>
      <c r="G671" s="6">
        <f t="shared" si="111"/>
        <v>-9.357139928022673E-3</v>
      </c>
      <c r="H671" s="6">
        <f t="shared" si="112"/>
        <v>0.99064286007197733</v>
      </c>
      <c r="I671" s="59">
        <f t="shared" si="103"/>
        <v>-9.4396545227348125E-3</v>
      </c>
      <c r="J671" s="46">
        <f t="shared" si="105"/>
        <v>0</v>
      </c>
      <c r="K671" s="6">
        <f t="shared" si="106"/>
        <v>0</v>
      </c>
      <c r="L671" s="6">
        <f t="shared" si="107"/>
        <v>0</v>
      </c>
      <c r="M671" s="46">
        <f t="shared" si="108"/>
        <v>9.4396545227348125E-3</v>
      </c>
      <c r="N671" s="6">
        <f t="shared" si="109"/>
        <v>2930.75</v>
      </c>
      <c r="O671" s="6">
        <f t="shared" si="104"/>
        <v>-7.6669777701953448E-2</v>
      </c>
      <c r="Q671" s="46"/>
      <c r="R671">
        <v>3.3709540614401998E-2</v>
      </c>
      <c r="S671" s="46"/>
    </row>
    <row r="672" spans="4:19">
      <c r="D672" s="38">
        <v>43504</v>
      </c>
      <c r="E672" s="6">
        <v>2707.8798830000001</v>
      </c>
      <c r="F672" s="6">
        <f t="shared" si="110"/>
        <v>6.7597257174002051E-4</v>
      </c>
      <c r="G672" s="6">
        <f t="shared" si="111"/>
        <v>6.7620109268728967E-4</v>
      </c>
      <c r="H672" s="6">
        <f t="shared" si="112"/>
        <v>1.0006762010926873</v>
      </c>
      <c r="I672" s="59">
        <f t="shared" si="103"/>
        <v>6.3751103327848208E-4</v>
      </c>
      <c r="J672" s="46">
        <f t="shared" si="105"/>
        <v>6.3751103327848208E-4</v>
      </c>
      <c r="K672" s="6">
        <f t="shared" si="106"/>
        <v>4.0642031755179786E-7</v>
      </c>
      <c r="L672" s="6">
        <f t="shared" si="107"/>
        <v>2.5909743658781544E-10</v>
      </c>
      <c r="M672" s="46">
        <f t="shared" si="108"/>
        <v>0</v>
      </c>
      <c r="N672" s="6">
        <f t="shared" si="109"/>
        <v>2930.75</v>
      </c>
      <c r="O672" s="6">
        <f t="shared" si="104"/>
        <v>-7.6045420796724369E-2</v>
      </c>
      <c r="Q672" s="46"/>
      <c r="R672">
        <v>6.9758668668268497E-3</v>
      </c>
      <c r="S672" s="46"/>
    </row>
    <row r="673" spans="4:19">
      <c r="D673" s="38">
        <v>43507</v>
      </c>
      <c r="E673" s="6">
        <v>2709.8000489999999</v>
      </c>
      <c r="F673" s="6">
        <f t="shared" si="110"/>
        <v>7.0885179800317334E-4</v>
      </c>
      <c r="G673" s="6">
        <f t="shared" si="111"/>
        <v>7.0910309281235762E-4</v>
      </c>
      <c r="H673" s="6">
        <f t="shared" si="112"/>
        <v>1.0007091030928124</v>
      </c>
      <c r="I673" s="59">
        <f t="shared" si="103"/>
        <v>6.7039025954163491E-4</v>
      </c>
      <c r="J673" s="46">
        <f t="shared" si="105"/>
        <v>6.7039025954163491E-4</v>
      </c>
      <c r="K673" s="6">
        <f t="shared" si="106"/>
        <v>4.4942310008830062E-7</v>
      </c>
      <c r="L673" s="6">
        <f t="shared" si="107"/>
        <v>3.0128886871220204E-10</v>
      </c>
      <c r="M673" s="46">
        <f t="shared" si="108"/>
        <v>0</v>
      </c>
      <c r="N673" s="6">
        <f t="shared" si="109"/>
        <v>2930.75</v>
      </c>
      <c r="O673" s="6">
        <f t="shared" si="104"/>
        <v>-7.5390241746993103E-2</v>
      </c>
      <c r="Q673" s="46"/>
      <c r="R673">
        <v>9.6347408177417104E-3</v>
      </c>
      <c r="S673" s="46"/>
    </row>
    <row r="674" spans="4:19">
      <c r="D674" s="38">
        <v>43508</v>
      </c>
      <c r="E674" s="6">
        <v>2744.7299800000001</v>
      </c>
      <c r="F674" s="6">
        <f t="shared" si="110"/>
        <v>1.2807852668629596E-2</v>
      </c>
      <c r="G674" s="6">
        <f t="shared" si="111"/>
        <v>1.2890224506745485E-2</v>
      </c>
      <c r="H674" s="6">
        <f t="shared" si="112"/>
        <v>1.0128902245067455</v>
      </c>
      <c r="I674" s="59">
        <f t="shared" si="103"/>
        <v>1.2769391130168057E-2</v>
      </c>
      <c r="J674" s="46">
        <f t="shared" si="105"/>
        <v>1.2769391130168057E-2</v>
      </c>
      <c r="K674" s="6">
        <f t="shared" si="106"/>
        <v>1.6305734983521465E-4</v>
      </c>
      <c r="L674" s="6">
        <f t="shared" si="107"/>
        <v>2.0821430766944996E-6</v>
      </c>
      <c r="M674" s="46">
        <f t="shared" si="108"/>
        <v>0</v>
      </c>
      <c r="N674" s="6">
        <f t="shared" si="109"/>
        <v>2930.75</v>
      </c>
      <c r="O674" s="6">
        <f t="shared" si="104"/>
        <v>-6.3471814381984112E-2</v>
      </c>
      <c r="Q674" s="46"/>
      <c r="R674">
        <v>4.0838424726319404E-3</v>
      </c>
      <c r="S674" s="46"/>
    </row>
    <row r="675" spans="4:19">
      <c r="D675" s="38">
        <v>43509</v>
      </c>
      <c r="E675" s="6">
        <v>2753.030029</v>
      </c>
      <c r="F675" s="6">
        <f t="shared" si="110"/>
        <v>3.0194316566570117E-3</v>
      </c>
      <c r="G675" s="6">
        <f t="shared" si="111"/>
        <v>3.0239947318970728E-3</v>
      </c>
      <c r="H675" s="6">
        <f t="shared" si="112"/>
        <v>1.0030239947318971</v>
      </c>
      <c r="I675" s="59">
        <f t="shared" si="103"/>
        <v>2.9809701181954733E-3</v>
      </c>
      <c r="J675" s="46">
        <f t="shared" si="105"/>
        <v>2.9809701181954733E-3</v>
      </c>
      <c r="K675" s="6">
        <f t="shared" si="106"/>
        <v>8.8861828455743333E-6</v>
      </c>
      <c r="L675" s="6">
        <f t="shared" si="107"/>
        <v>2.6489445527478306E-8</v>
      </c>
      <c r="M675" s="46">
        <f t="shared" si="108"/>
        <v>0</v>
      </c>
      <c r="N675" s="6">
        <f t="shared" si="109"/>
        <v>2930.75</v>
      </c>
      <c r="O675" s="6">
        <f t="shared" si="104"/>
        <v>-6.0639758082402108E-2</v>
      </c>
      <c r="Q675" s="46"/>
      <c r="R675">
        <v>4.5018435298979599E-3</v>
      </c>
      <c r="S675" s="46"/>
    </row>
    <row r="676" spans="4:19">
      <c r="D676" s="38">
        <v>43510</v>
      </c>
      <c r="E676" s="6">
        <v>2745.7299800000001</v>
      </c>
      <c r="F676" s="6">
        <f t="shared" si="110"/>
        <v>-2.6551634465824207E-3</v>
      </c>
      <c r="G676" s="6">
        <f t="shared" si="111"/>
        <v>-2.6516416178182789E-3</v>
      </c>
      <c r="H676" s="6">
        <f t="shared" si="112"/>
        <v>0.99734835838218172</v>
      </c>
      <c r="I676" s="59">
        <f t="shared" si="103"/>
        <v>-2.6936249850439591E-3</v>
      </c>
      <c r="J676" s="46">
        <f t="shared" si="105"/>
        <v>0</v>
      </c>
      <c r="K676" s="6">
        <f t="shared" si="106"/>
        <v>0</v>
      </c>
      <c r="L676" s="6">
        <f t="shared" si="107"/>
        <v>0</v>
      </c>
      <c r="M676" s="46">
        <f t="shared" si="108"/>
        <v>2.6936249850439591E-3</v>
      </c>
      <c r="N676" s="6">
        <f t="shared" si="109"/>
        <v>2930.75</v>
      </c>
      <c r="O676" s="6">
        <f t="shared" si="104"/>
        <v>-6.3130604793994682E-2</v>
      </c>
      <c r="Q676" s="46"/>
      <c r="R676">
        <v>-1.4610143106369501E-4</v>
      </c>
      <c r="S676" s="46"/>
    </row>
    <row r="677" spans="4:19">
      <c r="D677" s="38">
        <v>43511</v>
      </c>
      <c r="E677" s="6">
        <v>2775.6000979999999</v>
      </c>
      <c r="F677" s="6">
        <f t="shared" si="110"/>
        <v>1.0820004959524163E-2</v>
      </c>
      <c r="G677" s="6">
        <f t="shared" si="111"/>
        <v>1.0878752906358091E-2</v>
      </c>
      <c r="H677" s="6">
        <f t="shared" si="112"/>
        <v>1.0108787529063581</v>
      </c>
      <c r="I677" s="59">
        <f t="shared" si="103"/>
        <v>1.0781543421062623E-2</v>
      </c>
      <c r="J677" s="46">
        <f t="shared" si="105"/>
        <v>1.0781543421062623E-2</v>
      </c>
      <c r="K677" s="6">
        <f t="shared" si="106"/>
        <v>1.1624167854025873E-4</v>
      </c>
      <c r="L677" s="6">
        <f t="shared" si="107"/>
        <v>1.2532647045190029E-6</v>
      </c>
      <c r="M677" s="46">
        <f t="shared" si="108"/>
        <v>0</v>
      </c>
      <c r="N677" s="6">
        <f t="shared" si="109"/>
        <v>2930.75</v>
      </c>
      <c r="O677" s="6">
        <f t="shared" si="104"/>
        <v>-5.2938634138019316E-2</v>
      </c>
      <c r="Q677" s="46"/>
      <c r="R677">
        <v>-5.2639098631525501E-3</v>
      </c>
      <c r="S677" s="46"/>
    </row>
    <row r="678" spans="4:19">
      <c r="D678" s="38">
        <v>43515</v>
      </c>
      <c r="E678" s="6">
        <v>2779.76001</v>
      </c>
      <c r="F678" s="6">
        <f t="shared" si="110"/>
        <v>1.4976212870598132E-3</v>
      </c>
      <c r="G678" s="6">
        <f t="shared" si="111"/>
        <v>1.4987432818573954E-3</v>
      </c>
      <c r="H678" s="6">
        <f t="shared" si="112"/>
        <v>1.0014987432818574</v>
      </c>
      <c r="I678" s="59">
        <f t="shared" si="103"/>
        <v>1.4591597485982748E-3</v>
      </c>
      <c r="J678" s="46">
        <f t="shared" si="105"/>
        <v>1.4591597485982748E-3</v>
      </c>
      <c r="K678" s="6">
        <f t="shared" si="106"/>
        <v>2.1291471719293804E-6</v>
      </c>
      <c r="L678" s="6">
        <f t="shared" si="107"/>
        <v>3.1067658521212025E-9</v>
      </c>
      <c r="M678" s="46">
        <f t="shared" si="108"/>
        <v>0</v>
      </c>
      <c r="N678" s="6">
        <f t="shared" si="109"/>
        <v>2930.75</v>
      </c>
      <c r="O678" s="6">
        <f t="shared" si="104"/>
        <v>-5.1519232278427037E-2</v>
      </c>
      <c r="Q678" s="46"/>
      <c r="R678">
        <v>1.06495168330745E-2</v>
      </c>
      <c r="S678" s="46"/>
    </row>
    <row r="679" spans="4:19">
      <c r="D679" s="38">
        <v>43516</v>
      </c>
      <c r="E679" s="6">
        <v>2784.6999510000001</v>
      </c>
      <c r="F679" s="6">
        <f t="shared" si="110"/>
        <v>1.7755334147048199E-3</v>
      </c>
      <c r="G679" s="6">
        <f t="shared" si="111"/>
        <v>1.777110607472876E-3</v>
      </c>
      <c r="H679" s="6">
        <f t="shared" si="112"/>
        <v>1.0017771106074729</v>
      </c>
      <c r="I679" s="59">
        <f t="shared" si="103"/>
        <v>1.7370718762432815E-3</v>
      </c>
      <c r="J679" s="46">
        <f t="shared" si="105"/>
        <v>1.7370718762432815E-3</v>
      </c>
      <c r="K679" s="6">
        <f t="shared" si="106"/>
        <v>3.0174187032353543E-6</v>
      </c>
      <c r="L679" s="6">
        <f t="shared" si="107"/>
        <v>5.2414731682406062E-9</v>
      </c>
      <c r="M679" s="46">
        <f t="shared" si="108"/>
        <v>0</v>
      </c>
      <c r="N679" s="6">
        <f t="shared" si="109"/>
        <v>2930.75</v>
      </c>
      <c r="O679" s="6">
        <f t="shared" si="104"/>
        <v>-4.9833677045124952E-2</v>
      </c>
      <c r="Q679" s="46"/>
      <c r="R679">
        <v>2.2163976774899302E-3</v>
      </c>
      <c r="S679" s="46"/>
    </row>
    <row r="680" spans="4:19">
      <c r="D680" s="38">
        <v>43517</v>
      </c>
      <c r="E680" s="6">
        <v>2774.8798830000001</v>
      </c>
      <c r="F680" s="6">
        <f t="shared" si="110"/>
        <v>-3.5326691965497301E-3</v>
      </c>
      <c r="G680" s="6">
        <f t="shared" si="111"/>
        <v>-3.526436662044552E-3</v>
      </c>
      <c r="H680" s="6">
        <f t="shared" si="112"/>
        <v>0.99647356333795545</v>
      </c>
      <c r="I680" s="59">
        <f t="shared" si="103"/>
        <v>-3.5711307350112685E-3</v>
      </c>
      <c r="J680" s="46">
        <f t="shared" si="105"/>
        <v>0</v>
      </c>
      <c r="K680" s="6">
        <f t="shared" si="106"/>
        <v>0</v>
      </c>
      <c r="L680" s="6">
        <f t="shared" si="107"/>
        <v>0</v>
      </c>
      <c r="M680" s="46">
        <f t="shared" si="108"/>
        <v>3.5711307350112685E-3</v>
      </c>
      <c r="N680" s="6">
        <f t="shared" si="109"/>
        <v>2930.75</v>
      </c>
      <c r="O680" s="6">
        <f t="shared" si="104"/>
        <v>-5.3184378401433058E-2</v>
      </c>
      <c r="Q680" s="46"/>
      <c r="R680">
        <v>7.5521414839509098E-3</v>
      </c>
      <c r="S680" s="46"/>
    </row>
    <row r="681" spans="4:19">
      <c r="D681" s="38">
        <v>43518</v>
      </c>
      <c r="E681" s="6">
        <v>2792.669922</v>
      </c>
      <c r="F681" s="6">
        <f t="shared" si="110"/>
        <v>6.3906386718998974E-3</v>
      </c>
      <c r="G681" s="6">
        <f t="shared" si="111"/>
        <v>6.4111023720301308E-3</v>
      </c>
      <c r="H681" s="6">
        <f t="shared" si="112"/>
        <v>1.0064111023720301</v>
      </c>
      <c r="I681" s="59">
        <f t="shared" si="103"/>
        <v>6.352177133438359E-3</v>
      </c>
      <c r="J681" s="46">
        <f t="shared" si="105"/>
        <v>6.352177133438359E-3</v>
      </c>
      <c r="K681" s="6">
        <f t="shared" si="106"/>
        <v>4.0350154334577167E-5</v>
      </c>
      <c r="L681" s="6">
        <f t="shared" si="107"/>
        <v>2.5631132769480974E-7</v>
      </c>
      <c r="M681" s="46">
        <f t="shared" si="108"/>
        <v>0</v>
      </c>
      <c r="N681" s="6">
        <f t="shared" si="109"/>
        <v>2930.75</v>
      </c>
      <c r="O681" s="6">
        <f t="shared" si="104"/>
        <v>-4.711424652392731E-2</v>
      </c>
      <c r="Q681" s="46"/>
      <c r="R681">
        <v>1.3078763029654401E-2</v>
      </c>
      <c r="S681" s="46"/>
    </row>
    <row r="682" spans="4:19">
      <c r="D682" s="38">
        <v>43521</v>
      </c>
      <c r="E682" s="6">
        <v>2796.110107</v>
      </c>
      <c r="F682" s="6">
        <f t="shared" si="110"/>
        <v>1.2311042541125103E-3</v>
      </c>
      <c r="G682" s="6">
        <f t="shared" si="111"/>
        <v>1.2318623740310564E-3</v>
      </c>
      <c r="H682" s="6">
        <f t="shared" si="112"/>
        <v>1.0012318623740311</v>
      </c>
      <c r="I682" s="59">
        <f t="shared" si="103"/>
        <v>1.1926427156509719E-3</v>
      </c>
      <c r="J682" s="46">
        <f t="shared" si="105"/>
        <v>1.1926427156509719E-3</v>
      </c>
      <c r="K682" s="6">
        <f t="shared" si="106"/>
        <v>1.4223966471953251E-6</v>
      </c>
      <c r="L682" s="6">
        <f t="shared" si="107"/>
        <v>1.69641100004387E-9</v>
      </c>
      <c r="M682" s="46">
        <f t="shared" si="108"/>
        <v>0</v>
      </c>
      <c r="N682" s="6">
        <f t="shared" si="109"/>
        <v>2930.75</v>
      </c>
      <c r="O682" s="6">
        <f t="shared" si="104"/>
        <v>-4.5940422417469942E-2</v>
      </c>
      <c r="Q682" s="46"/>
      <c r="R682">
        <v>0</v>
      </c>
      <c r="S682" s="46"/>
    </row>
    <row r="683" spans="4:19">
      <c r="D683" s="38">
        <v>43522</v>
      </c>
      <c r="E683" s="6">
        <v>2793.8999020000001</v>
      </c>
      <c r="F683" s="6">
        <f t="shared" si="110"/>
        <v>-7.9076964499687761E-4</v>
      </c>
      <c r="G683" s="6">
        <f t="shared" si="111"/>
        <v>-7.9045706907843183E-4</v>
      </c>
      <c r="H683" s="6">
        <f t="shared" si="112"/>
        <v>0.99920954293092157</v>
      </c>
      <c r="I683" s="59">
        <f t="shared" si="103"/>
        <v>-8.2923118345841604E-4</v>
      </c>
      <c r="J683" s="46">
        <f t="shared" si="105"/>
        <v>0</v>
      </c>
      <c r="K683" s="6">
        <f t="shared" si="106"/>
        <v>0</v>
      </c>
      <c r="L683" s="6">
        <f t="shared" si="107"/>
        <v>0</v>
      </c>
      <c r="M683" s="46">
        <f t="shared" si="108"/>
        <v>8.2923118345841604E-4</v>
      </c>
      <c r="N683" s="6">
        <f t="shared" si="109"/>
        <v>2930.75</v>
      </c>
      <c r="O683" s="6">
        <f t="shared" si="104"/>
        <v>-4.6694565554892056E-2</v>
      </c>
      <c r="Q683" s="46"/>
      <c r="R683">
        <v>-1.42387059774121E-2</v>
      </c>
      <c r="S683" s="46"/>
    </row>
    <row r="684" spans="4:19">
      <c r="D684" s="38">
        <v>43523</v>
      </c>
      <c r="E684" s="6">
        <v>2792.3798830000001</v>
      </c>
      <c r="F684" s="6">
        <f t="shared" si="110"/>
        <v>-5.4419724611520835E-4</v>
      </c>
      <c r="G684" s="6">
        <f t="shared" si="111"/>
        <v>-5.4404919765094206E-4</v>
      </c>
      <c r="H684" s="6">
        <f t="shared" si="112"/>
        <v>0.99945595080234906</v>
      </c>
      <c r="I684" s="59">
        <f t="shared" si="103"/>
        <v>-5.8265878457674678E-4</v>
      </c>
      <c r="J684" s="46">
        <f t="shared" si="105"/>
        <v>0</v>
      </c>
      <c r="K684" s="6">
        <f t="shared" si="106"/>
        <v>0</v>
      </c>
      <c r="L684" s="6">
        <f t="shared" si="107"/>
        <v>0</v>
      </c>
      <c r="M684" s="46">
        <f t="shared" si="108"/>
        <v>5.8265878457674678E-4</v>
      </c>
      <c r="N684" s="6">
        <f t="shared" si="109"/>
        <v>2930.75</v>
      </c>
      <c r="O684" s="6">
        <f t="shared" si="104"/>
        <v>-4.7213210611618164E-2</v>
      </c>
      <c r="Q684" s="46"/>
      <c r="R684">
        <v>2.1974203541468701E-3</v>
      </c>
      <c r="S684" s="46"/>
    </row>
    <row r="685" spans="4:19">
      <c r="D685" s="38">
        <v>43524</v>
      </c>
      <c r="E685" s="6">
        <v>2784.48999</v>
      </c>
      <c r="F685" s="6">
        <f t="shared" si="110"/>
        <v>-2.8295077502691829E-3</v>
      </c>
      <c r="G685" s="6">
        <f t="shared" si="111"/>
        <v>-2.8255084661058527E-3</v>
      </c>
      <c r="H685" s="6">
        <f t="shared" si="112"/>
        <v>0.99717449153389415</v>
      </c>
      <c r="I685" s="59">
        <f t="shared" si="103"/>
        <v>-2.8679692887307214E-3</v>
      </c>
      <c r="J685" s="46">
        <f t="shared" si="105"/>
        <v>0</v>
      </c>
      <c r="K685" s="6">
        <f t="shared" si="106"/>
        <v>0</v>
      </c>
      <c r="L685" s="6">
        <f t="shared" si="107"/>
        <v>0</v>
      </c>
      <c r="M685" s="46">
        <f t="shared" si="108"/>
        <v>2.8679692887307214E-3</v>
      </c>
      <c r="N685" s="6">
        <f t="shared" si="109"/>
        <v>2930.75</v>
      </c>
      <c r="O685" s="6">
        <f t="shared" si="104"/>
        <v>-4.9905317751428806E-2</v>
      </c>
      <c r="Q685" s="46"/>
      <c r="R685">
        <v>1.3728657642183E-3</v>
      </c>
      <c r="S685" s="46"/>
    </row>
    <row r="686" spans="4:19">
      <c r="D686" s="38">
        <v>43525</v>
      </c>
      <c r="E686" s="6">
        <v>2803.6899410000001</v>
      </c>
      <c r="F686" s="6">
        <f t="shared" si="110"/>
        <v>6.8716565279864465E-3</v>
      </c>
      <c r="G686" s="6">
        <f t="shared" si="111"/>
        <v>6.8953205322890287E-3</v>
      </c>
      <c r="H686" s="6">
        <f t="shared" si="112"/>
        <v>1.006895320532289</v>
      </c>
      <c r="I686" s="59">
        <f t="shared" si="103"/>
        <v>6.8331949895249081E-3</v>
      </c>
      <c r="J686" s="46">
        <f t="shared" si="105"/>
        <v>6.8331949895249081E-3</v>
      </c>
      <c r="K686" s="6">
        <f t="shared" si="106"/>
        <v>4.6692553764868311E-5</v>
      </c>
      <c r="L686" s="6">
        <f t="shared" si="107"/>
        <v>3.1905932443422052E-7</v>
      </c>
      <c r="M686" s="46">
        <f t="shared" si="108"/>
        <v>0</v>
      </c>
      <c r="N686" s="6">
        <f t="shared" si="109"/>
        <v>2930.75</v>
      </c>
      <c r="O686" s="6">
        <f t="shared" si="104"/>
        <v>-4.3354110381301686E-2</v>
      </c>
      <c r="Q686" s="46"/>
      <c r="R686">
        <v>8.4411549028628203E-3</v>
      </c>
      <c r="S686" s="46"/>
    </row>
    <row r="687" spans="4:19">
      <c r="D687" s="38">
        <v>43528</v>
      </c>
      <c r="E687" s="6">
        <v>2792.8100589999999</v>
      </c>
      <c r="F687" s="6">
        <f t="shared" si="110"/>
        <v>-3.8881071048939902E-3</v>
      </c>
      <c r="G687" s="6">
        <f t="shared" si="111"/>
        <v>-3.8805582032795938E-3</v>
      </c>
      <c r="H687" s="6">
        <f t="shared" si="112"/>
        <v>0.99611944179672041</v>
      </c>
      <c r="I687" s="59">
        <f t="shared" si="103"/>
        <v>-3.9265686433555286E-3</v>
      </c>
      <c r="J687" s="46">
        <f t="shared" si="105"/>
        <v>0</v>
      </c>
      <c r="K687" s="6">
        <f t="shared" si="106"/>
        <v>0</v>
      </c>
      <c r="L687" s="6">
        <f t="shared" si="107"/>
        <v>0</v>
      </c>
      <c r="M687" s="46">
        <f t="shared" si="108"/>
        <v>3.9265686433555286E-3</v>
      </c>
      <c r="N687" s="6">
        <f t="shared" si="109"/>
        <v>2930.75</v>
      </c>
      <c r="O687" s="6">
        <f t="shared" si="104"/>
        <v>-4.7066430435895278E-2</v>
      </c>
      <c r="Q687" s="46"/>
      <c r="R687">
        <v>-7.8668629030528708E-3</v>
      </c>
      <c r="S687" s="46"/>
    </row>
    <row r="688" spans="4:19">
      <c r="D688" s="38">
        <v>43529</v>
      </c>
      <c r="E688" s="6">
        <v>2789.6499020000001</v>
      </c>
      <c r="F688" s="6">
        <f t="shared" si="110"/>
        <v>-1.1321737583929806E-3</v>
      </c>
      <c r="G688" s="6">
        <f t="shared" si="111"/>
        <v>-1.1315330914882793E-3</v>
      </c>
      <c r="H688" s="6">
        <f t="shared" si="112"/>
        <v>0.99886846690851172</v>
      </c>
      <c r="I688" s="59">
        <f t="shared" si="103"/>
        <v>-1.170635296854519E-3</v>
      </c>
      <c r="J688" s="46">
        <f t="shared" si="105"/>
        <v>0</v>
      </c>
      <c r="K688" s="6">
        <f t="shared" si="106"/>
        <v>0</v>
      </c>
      <c r="L688" s="6">
        <f t="shared" si="107"/>
        <v>0</v>
      </c>
      <c r="M688" s="46">
        <f t="shared" si="108"/>
        <v>1.170635296854519E-3</v>
      </c>
      <c r="N688" s="6">
        <f t="shared" si="109"/>
        <v>2930.75</v>
      </c>
      <c r="O688" s="6">
        <f t="shared" si="104"/>
        <v>-4.8144706303847103E-2</v>
      </c>
      <c r="Q688" s="46"/>
      <c r="R688">
        <v>-1.45527986287116E-3</v>
      </c>
      <c r="S688" s="46"/>
    </row>
    <row r="689" spans="4:19">
      <c r="D689" s="38">
        <v>43530</v>
      </c>
      <c r="E689" s="6">
        <v>2771.4499510000001</v>
      </c>
      <c r="F689" s="6">
        <f t="shared" si="110"/>
        <v>-6.5454735429180165E-3</v>
      </c>
      <c r="G689" s="6">
        <f t="shared" si="111"/>
        <v>-6.5240985927846884E-3</v>
      </c>
      <c r="H689" s="6">
        <f t="shared" si="112"/>
        <v>0.99347590140721531</v>
      </c>
      <c r="I689" s="59">
        <f t="shared" si="103"/>
        <v>-6.583935081379555E-3</v>
      </c>
      <c r="J689" s="46">
        <f t="shared" si="105"/>
        <v>0</v>
      </c>
      <c r="K689" s="6">
        <f t="shared" si="106"/>
        <v>0</v>
      </c>
      <c r="L689" s="6">
        <f t="shared" si="107"/>
        <v>0</v>
      </c>
      <c r="M689" s="46">
        <f t="shared" si="108"/>
        <v>6.583935081379555E-3</v>
      </c>
      <c r="N689" s="6">
        <f t="shared" si="109"/>
        <v>2930.75</v>
      </c>
      <c r="O689" s="6">
        <f t="shared" si="104"/>
        <v>-5.4354704085984799E-2</v>
      </c>
      <c r="Q689" s="46"/>
      <c r="R689">
        <v>1.5408284945093701E-2</v>
      </c>
      <c r="S689" s="46"/>
    </row>
    <row r="690" spans="4:19">
      <c r="D690" s="38">
        <v>43531</v>
      </c>
      <c r="E690" s="6">
        <v>2748.929932</v>
      </c>
      <c r="F690" s="6">
        <f t="shared" si="110"/>
        <v>-8.1589109455821977E-3</v>
      </c>
      <c r="G690" s="6">
        <f t="shared" si="111"/>
        <v>-8.1257173675007843E-3</v>
      </c>
      <c r="H690" s="6">
        <f t="shared" si="112"/>
        <v>0.99187428263249922</v>
      </c>
      <c r="I690" s="59">
        <f t="shared" si="103"/>
        <v>-8.197372484043737E-3</v>
      </c>
      <c r="J690" s="46">
        <f t="shared" si="105"/>
        <v>0</v>
      </c>
      <c r="K690" s="6">
        <f t="shared" si="106"/>
        <v>0</v>
      </c>
      <c r="L690" s="6">
        <f t="shared" si="107"/>
        <v>0</v>
      </c>
      <c r="M690" s="46">
        <f t="shared" si="108"/>
        <v>8.197372484043737E-3</v>
      </c>
      <c r="N690" s="6">
        <f t="shared" si="109"/>
        <v>2930.75</v>
      </c>
      <c r="O690" s="6">
        <f t="shared" si="104"/>
        <v>-6.2038750490488778E-2</v>
      </c>
      <c r="Q690" s="46"/>
      <c r="R690">
        <v>8.5489583007952504E-3</v>
      </c>
      <c r="S690" s="46"/>
    </row>
    <row r="691" spans="4:19">
      <c r="D691" s="38">
        <v>43532</v>
      </c>
      <c r="E691" s="6">
        <v>2743.070068</v>
      </c>
      <c r="F691" s="6">
        <f t="shared" si="110"/>
        <v>-2.1339643931983471E-3</v>
      </c>
      <c r="G691" s="6">
        <f t="shared" si="111"/>
        <v>-2.1316891099282254E-3</v>
      </c>
      <c r="H691" s="6">
        <f t="shared" si="112"/>
        <v>0.99786831089007177</v>
      </c>
      <c r="I691" s="59">
        <f t="shared" si="103"/>
        <v>-2.1724259316598855E-3</v>
      </c>
      <c r="J691" s="46">
        <f t="shared" si="105"/>
        <v>0</v>
      </c>
      <c r="K691" s="6">
        <f t="shared" si="106"/>
        <v>0</v>
      </c>
      <c r="L691" s="6">
        <f t="shared" si="107"/>
        <v>0</v>
      </c>
      <c r="M691" s="46">
        <f t="shared" si="108"/>
        <v>2.1724259316598855E-3</v>
      </c>
      <c r="N691" s="6">
        <f t="shared" si="109"/>
        <v>2930.75</v>
      </c>
      <c r="O691" s="6">
        <f t="shared" si="104"/>
        <v>-6.4038192271602831E-2</v>
      </c>
      <c r="Q691" s="46"/>
      <c r="R691">
        <v>8.9698552493646603E-4</v>
      </c>
      <c r="S691" s="46"/>
    </row>
    <row r="692" spans="4:19">
      <c r="D692" s="38">
        <v>43535</v>
      </c>
      <c r="E692" s="6">
        <v>2783.3000489999999</v>
      </c>
      <c r="F692" s="6">
        <f t="shared" si="110"/>
        <v>1.4559535756253676E-2</v>
      </c>
      <c r="G692" s="6">
        <f t="shared" si="111"/>
        <v>1.4666042063348428E-2</v>
      </c>
      <c r="H692" s="6">
        <f t="shared" si="112"/>
        <v>1.0146660420633484</v>
      </c>
      <c r="I692" s="59">
        <f t="shared" si="103"/>
        <v>1.4521074217792137E-2</v>
      </c>
      <c r="J692" s="46">
        <f t="shared" si="105"/>
        <v>1.4521074217792137E-2</v>
      </c>
      <c r="K692" s="6">
        <f t="shared" si="106"/>
        <v>2.1086159643862753E-4</v>
      </c>
      <c r="L692" s="6">
        <f t="shared" si="107"/>
        <v>3.0619368915674447E-6</v>
      </c>
      <c r="M692" s="46">
        <f t="shared" si="108"/>
        <v>0</v>
      </c>
      <c r="N692" s="6">
        <f t="shared" si="109"/>
        <v>2930.75</v>
      </c>
      <c r="O692" s="6">
        <f t="shared" si="104"/>
        <v>-5.0311337029770559E-2</v>
      </c>
      <c r="Q692" s="46"/>
      <c r="R692">
        <v>6.7442370912164096E-3</v>
      </c>
      <c r="S692" s="46"/>
    </row>
    <row r="693" spans="4:19">
      <c r="D693" s="38">
        <v>43536</v>
      </c>
      <c r="E693" s="6">
        <v>2791.5200199999999</v>
      </c>
      <c r="F693" s="6">
        <f t="shared" si="110"/>
        <v>2.9489658339722198E-3</v>
      </c>
      <c r="G693" s="6">
        <f t="shared" si="111"/>
        <v>2.9533183111010164E-3</v>
      </c>
      <c r="H693" s="6">
        <f t="shared" si="112"/>
        <v>1.002953318311101</v>
      </c>
      <c r="I693" s="59">
        <f t="shared" si="103"/>
        <v>2.9105042955106814E-3</v>
      </c>
      <c r="J693" s="46">
        <f t="shared" si="105"/>
        <v>2.9105042955106814E-3</v>
      </c>
      <c r="K693" s="6">
        <f t="shared" si="106"/>
        <v>8.4710352541861288E-6</v>
      </c>
      <c r="L693" s="6">
        <f t="shared" si="107"/>
        <v>2.4654984494731145E-8</v>
      </c>
      <c r="M693" s="46">
        <f t="shared" si="108"/>
        <v>0</v>
      </c>
      <c r="N693" s="6">
        <f t="shared" si="109"/>
        <v>2930.75</v>
      </c>
      <c r="O693" s="6">
        <f t="shared" si="104"/>
        <v>-4.7506604111575562E-2</v>
      </c>
      <c r="Q693" s="46"/>
      <c r="R693">
        <v>4.6910464793808396E-3</v>
      </c>
      <c r="S693" s="46"/>
    </row>
    <row r="694" spans="4:19">
      <c r="D694" s="38">
        <v>43537</v>
      </c>
      <c r="E694" s="6">
        <v>2810.919922</v>
      </c>
      <c r="F694" s="6">
        <f t="shared" si="110"/>
        <v>6.9255466335695331E-3</v>
      </c>
      <c r="G694" s="6">
        <f t="shared" si="111"/>
        <v>6.9495836895341334E-3</v>
      </c>
      <c r="H694" s="6">
        <f t="shared" si="112"/>
        <v>1.0069495836895341</v>
      </c>
      <c r="I694" s="59">
        <f t="shared" si="103"/>
        <v>6.8870850951079947E-3</v>
      </c>
      <c r="J694" s="46">
        <f t="shared" si="105"/>
        <v>6.8870850951079947E-3</v>
      </c>
      <c r="K694" s="6">
        <f t="shared" si="106"/>
        <v>4.7431941107258699E-5</v>
      </c>
      <c r="L694" s="6">
        <f t="shared" si="107"/>
        <v>3.2666781463184159E-7</v>
      </c>
      <c r="M694" s="46">
        <f t="shared" si="108"/>
        <v>0</v>
      </c>
      <c r="N694" s="6">
        <f t="shared" si="109"/>
        <v>2930.75</v>
      </c>
      <c r="O694" s="6">
        <f t="shared" si="104"/>
        <v>-4.0887171543120347E-2</v>
      </c>
      <c r="Q694" s="46"/>
      <c r="R694">
        <v>-2.2239214607188201E-3</v>
      </c>
      <c r="S694" s="46"/>
    </row>
    <row r="695" spans="4:19">
      <c r="D695" s="38">
        <v>43538</v>
      </c>
      <c r="E695" s="6">
        <v>2808.4799800000001</v>
      </c>
      <c r="F695" s="6">
        <f t="shared" si="110"/>
        <v>-8.6839954297083632E-4</v>
      </c>
      <c r="G695" s="6">
        <f t="shared" si="111"/>
        <v>-8.6802259320994946E-4</v>
      </c>
      <c r="H695" s="6">
        <f t="shared" si="112"/>
        <v>0.99913197740679005</v>
      </c>
      <c r="I695" s="59">
        <f t="shared" si="103"/>
        <v>-9.0686108143237475E-4</v>
      </c>
      <c r="J695" s="46">
        <f t="shared" si="105"/>
        <v>0</v>
      </c>
      <c r="K695" s="6">
        <f t="shared" si="106"/>
        <v>0</v>
      </c>
      <c r="L695" s="6">
        <f t="shared" si="107"/>
        <v>0</v>
      </c>
      <c r="M695" s="46">
        <f t="shared" si="108"/>
        <v>9.0686108143237475E-4</v>
      </c>
      <c r="N695" s="6">
        <f t="shared" si="109"/>
        <v>2930.75</v>
      </c>
      <c r="O695" s="6">
        <f t="shared" si="104"/>
        <v>-4.1719703147658424E-2</v>
      </c>
      <c r="Q695" s="46"/>
      <c r="R695">
        <v>-9.3884783282000301E-3</v>
      </c>
      <c r="S695" s="46"/>
    </row>
    <row r="696" spans="4:19">
      <c r="D696" s="38">
        <v>43539</v>
      </c>
      <c r="E696" s="6">
        <v>2822.4799800000001</v>
      </c>
      <c r="F696" s="6">
        <f t="shared" si="110"/>
        <v>4.9725194092585948E-3</v>
      </c>
      <c r="G696" s="6">
        <f t="shared" si="111"/>
        <v>4.9849029011059809E-3</v>
      </c>
      <c r="H696" s="6">
        <f t="shared" si="112"/>
        <v>1.004984902901106</v>
      </c>
      <c r="I696" s="59">
        <f t="shared" si="103"/>
        <v>4.9340578707970564E-3</v>
      </c>
      <c r="J696" s="46">
        <f t="shared" si="105"/>
        <v>4.9340578707970564E-3</v>
      </c>
      <c r="K696" s="6">
        <f t="shared" si="106"/>
        <v>2.434492707237438E-5</v>
      </c>
      <c r="L696" s="6">
        <f t="shared" si="107"/>
        <v>1.2011927903542914E-7</v>
      </c>
      <c r="M696" s="46">
        <f t="shared" si="108"/>
        <v>0</v>
      </c>
      <c r="N696" s="6">
        <f t="shared" si="109"/>
        <v>2930.75</v>
      </c>
      <c r="O696" s="6">
        <f t="shared" si="104"/>
        <v>-3.6942768915806508E-2</v>
      </c>
      <c r="Q696" s="46"/>
      <c r="R696">
        <v>6.7505436340972605E-4</v>
      </c>
      <c r="S696" s="46"/>
    </row>
    <row r="697" spans="4:19">
      <c r="D697" s="38">
        <v>43542</v>
      </c>
      <c r="E697" s="6">
        <v>2832.9399410000001</v>
      </c>
      <c r="F697" s="6">
        <f t="shared" si="110"/>
        <v>3.6990968215831286E-3</v>
      </c>
      <c r="G697" s="6">
        <f t="shared" si="111"/>
        <v>3.7059469240239284E-3</v>
      </c>
      <c r="H697" s="6">
        <f t="shared" si="112"/>
        <v>1.0037059469240239</v>
      </c>
      <c r="I697" s="59">
        <f t="shared" si="103"/>
        <v>3.6606352831215902E-3</v>
      </c>
      <c r="J697" s="46">
        <f t="shared" si="105"/>
        <v>3.6606352831215902E-3</v>
      </c>
      <c r="K697" s="6">
        <f t="shared" si="106"/>
        <v>1.3400250676034684E-5</v>
      </c>
      <c r="L697" s="6">
        <f t="shared" si="107"/>
        <v>4.9053430427366504E-8</v>
      </c>
      <c r="M697" s="46">
        <f t="shared" si="108"/>
        <v>0</v>
      </c>
      <c r="N697" s="6">
        <f t="shared" si="109"/>
        <v>2930.75</v>
      </c>
      <c r="O697" s="6">
        <f t="shared" si="104"/>
        <v>-3.3373729932611076E-2</v>
      </c>
      <c r="Q697" s="46"/>
      <c r="R697">
        <v>7.0788959369316403E-4</v>
      </c>
      <c r="S697" s="46"/>
    </row>
    <row r="698" spans="4:19">
      <c r="D698" s="38">
        <v>43543</v>
      </c>
      <c r="E698" s="6">
        <v>2832.570068</v>
      </c>
      <c r="F698" s="6">
        <f t="shared" si="110"/>
        <v>-1.3057006339693318E-4</v>
      </c>
      <c r="G698" s="6">
        <f t="shared" si="111"/>
        <v>-1.3056153949719818E-4</v>
      </c>
      <c r="H698" s="6">
        <f t="shared" si="112"/>
        <v>0.9998694384605028</v>
      </c>
      <c r="I698" s="59">
        <f t="shared" si="103"/>
        <v>-1.6903160185847163E-4</v>
      </c>
      <c r="J698" s="46">
        <f t="shared" si="105"/>
        <v>0</v>
      </c>
      <c r="K698" s="6">
        <f t="shared" si="106"/>
        <v>0</v>
      </c>
      <c r="L698" s="6">
        <f t="shared" si="107"/>
        <v>0</v>
      </c>
      <c r="M698" s="46">
        <f t="shared" si="108"/>
        <v>1.6903160185847163E-4</v>
      </c>
      <c r="N698" s="6">
        <f t="shared" si="109"/>
        <v>2930.75</v>
      </c>
      <c r="O698" s="6">
        <f t="shared" si="104"/>
        <v>-3.3499934146549518E-2</v>
      </c>
      <c r="Q698" s="46"/>
      <c r="R698">
        <v>1.2790583955348401E-2</v>
      </c>
      <c r="S698" s="46"/>
    </row>
    <row r="699" spans="4:19">
      <c r="D699" s="38">
        <v>43544</v>
      </c>
      <c r="E699" s="6">
        <v>2824.2299800000001</v>
      </c>
      <c r="F699" s="6">
        <f t="shared" si="110"/>
        <v>-2.9486967798716163E-3</v>
      </c>
      <c r="G699" s="6">
        <f t="shared" si="111"/>
        <v>-2.9443536434347051E-3</v>
      </c>
      <c r="H699" s="6">
        <f t="shared" si="112"/>
        <v>0.99705564635656529</v>
      </c>
      <c r="I699" s="59">
        <f t="shared" si="103"/>
        <v>-2.9871583183331547E-3</v>
      </c>
      <c r="J699" s="46">
        <f t="shared" si="105"/>
        <v>0</v>
      </c>
      <c r="K699" s="6">
        <f t="shared" si="106"/>
        <v>0</v>
      </c>
      <c r="L699" s="6">
        <f t="shared" si="107"/>
        <v>0</v>
      </c>
      <c r="M699" s="46">
        <f t="shared" si="108"/>
        <v>2.9871583183331547E-3</v>
      </c>
      <c r="N699" s="6">
        <f t="shared" si="109"/>
        <v>2930.75</v>
      </c>
      <c r="O699" s="6">
        <f t="shared" si="104"/>
        <v>-3.6345652136825023E-2</v>
      </c>
      <c r="Q699" s="46"/>
      <c r="R699">
        <v>3.0153926568535698E-3</v>
      </c>
      <c r="S699" s="46"/>
    </row>
    <row r="700" spans="4:19">
      <c r="D700" s="38">
        <v>43545</v>
      </c>
      <c r="E700" s="6">
        <v>2854.8798830000001</v>
      </c>
      <c r="F700" s="6">
        <f t="shared" si="110"/>
        <v>1.0794015726340716E-2</v>
      </c>
      <c r="G700" s="6">
        <f t="shared" si="111"/>
        <v>1.0852481284119753E-2</v>
      </c>
      <c r="H700" s="6">
        <f t="shared" si="112"/>
        <v>1.0108524812841198</v>
      </c>
      <c r="I700" s="59">
        <f t="shared" si="103"/>
        <v>1.0755554187879176E-2</v>
      </c>
      <c r="J700" s="46">
        <f t="shared" si="105"/>
        <v>1.0755554187879176E-2</v>
      </c>
      <c r="K700" s="6">
        <f t="shared" si="106"/>
        <v>1.1568194588840529E-4</v>
      </c>
      <c r="L700" s="6">
        <f t="shared" si="107"/>
        <v>1.2442234375620496E-6</v>
      </c>
      <c r="M700" s="46">
        <f t="shared" si="108"/>
        <v>0</v>
      </c>
      <c r="N700" s="6">
        <f t="shared" si="109"/>
        <v>2930.75</v>
      </c>
      <c r="O700" s="6">
        <f t="shared" si="104"/>
        <v>-2.588761136227926E-2</v>
      </c>
      <c r="Q700" s="46"/>
      <c r="R700">
        <v>-2.65161236330434E-3</v>
      </c>
      <c r="S700" s="46"/>
    </row>
    <row r="701" spans="4:19">
      <c r="D701" s="38">
        <v>43546</v>
      </c>
      <c r="E701" s="6">
        <v>2800.709961</v>
      </c>
      <c r="F701" s="6">
        <f t="shared" si="110"/>
        <v>-1.9156827177634429E-2</v>
      </c>
      <c r="G701" s="6">
        <f t="shared" si="111"/>
        <v>-1.8974501282021161E-2</v>
      </c>
      <c r="H701" s="6">
        <f t="shared" si="112"/>
        <v>0.98102549871797884</v>
      </c>
      <c r="I701" s="59">
        <f t="shared" si="103"/>
        <v>-1.9195288716095969E-2</v>
      </c>
      <c r="J701" s="46">
        <f t="shared" si="105"/>
        <v>0</v>
      </c>
      <c r="K701" s="6">
        <f t="shared" si="106"/>
        <v>0</v>
      </c>
      <c r="L701" s="6">
        <f t="shared" si="107"/>
        <v>0</v>
      </c>
      <c r="M701" s="46">
        <f t="shared" si="108"/>
        <v>1.9195288716095969E-2</v>
      </c>
      <c r="N701" s="6">
        <f t="shared" si="109"/>
        <v>2930.75</v>
      </c>
      <c r="O701" s="6">
        <f t="shared" si="104"/>
        <v>-4.4370908129318425E-2</v>
      </c>
      <c r="Q701" s="46"/>
      <c r="R701">
        <v>1.08055928208223E-2</v>
      </c>
      <c r="S701" s="46"/>
    </row>
    <row r="702" spans="4:19">
      <c r="D702" s="38">
        <v>43549</v>
      </c>
      <c r="E702" s="6">
        <v>2798.360107</v>
      </c>
      <c r="F702" s="6">
        <f t="shared" si="110"/>
        <v>-8.3937300638372073E-4</v>
      </c>
      <c r="G702" s="6">
        <f t="shared" si="111"/>
        <v>-8.3902083140408035E-4</v>
      </c>
      <c r="H702" s="6">
        <f t="shared" si="112"/>
        <v>0.99916097916859592</v>
      </c>
      <c r="I702" s="59">
        <f t="shared" si="103"/>
        <v>-8.7783454484525916E-4</v>
      </c>
      <c r="J702" s="46">
        <f t="shared" si="105"/>
        <v>0</v>
      </c>
      <c r="K702" s="6">
        <f t="shared" si="106"/>
        <v>0</v>
      </c>
      <c r="L702" s="6">
        <f t="shared" si="107"/>
        <v>0</v>
      </c>
      <c r="M702" s="46">
        <f t="shared" si="108"/>
        <v>8.7783454484525916E-4</v>
      </c>
      <c r="N702" s="6">
        <f t="shared" si="109"/>
        <v>2930.75</v>
      </c>
      <c r="O702" s="6">
        <f t="shared" si="104"/>
        <v>-4.5172700844493742E-2</v>
      </c>
      <c r="Q702" s="46"/>
      <c r="R702">
        <v>0</v>
      </c>
      <c r="S702" s="46"/>
    </row>
    <row r="703" spans="4:19">
      <c r="D703" s="38">
        <v>43550</v>
      </c>
      <c r="E703" s="6">
        <v>2818.459961</v>
      </c>
      <c r="F703" s="6">
        <f t="shared" si="110"/>
        <v>7.157053120867043E-3</v>
      </c>
      <c r="G703" s="6">
        <f t="shared" si="111"/>
        <v>7.1827260364814016E-3</v>
      </c>
      <c r="H703" s="6">
        <f t="shared" si="112"/>
        <v>1.0071827260364814</v>
      </c>
      <c r="I703" s="59">
        <f t="shared" si="103"/>
        <v>7.1185915824055045E-3</v>
      </c>
      <c r="J703" s="46">
        <f t="shared" si="105"/>
        <v>7.1185915824055045E-3</v>
      </c>
      <c r="K703" s="6">
        <f t="shared" si="106"/>
        <v>5.0674346117094508E-5</v>
      </c>
      <c r="L703" s="6">
        <f t="shared" si="107"/>
        <v>3.6072997371305201E-7</v>
      </c>
      <c r="M703" s="46">
        <f t="shared" si="108"/>
        <v>0</v>
      </c>
      <c r="N703" s="6">
        <f t="shared" si="109"/>
        <v>2930.75</v>
      </c>
      <c r="O703" s="6">
        <f t="shared" si="104"/>
        <v>-3.8314437942506177E-2</v>
      </c>
      <c r="Q703" s="46"/>
      <c r="R703">
        <v>1.4956387116221901E-3</v>
      </c>
      <c r="S703" s="46"/>
    </row>
    <row r="704" spans="4:19">
      <c r="D704" s="38">
        <v>43551</v>
      </c>
      <c r="E704" s="6">
        <v>2805.3701169999999</v>
      </c>
      <c r="F704" s="6">
        <f t="shared" si="110"/>
        <v>-4.6551433656102856E-3</v>
      </c>
      <c r="G704" s="6">
        <f t="shared" si="111"/>
        <v>-4.6443249792896824E-3</v>
      </c>
      <c r="H704" s="6">
        <f t="shared" si="112"/>
        <v>0.99535567502071032</v>
      </c>
      <c r="I704" s="59">
        <f t="shared" si="103"/>
        <v>-4.693604904071824E-3</v>
      </c>
      <c r="J704" s="46">
        <f t="shared" si="105"/>
        <v>0</v>
      </c>
      <c r="K704" s="6">
        <f t="shared" si="106"/>
        <v>0</v>
      </c>
      <c r="L704" s="6">
        <f t="shared" si="107"/>
        <v>0</v>
      </c>
      <c r="M704" s="46">
        <f t="shared" si="108"/>
        <v>4.693604904071824E-3</v>
      </c>
      <c r="N704" s="6">
        <f t="shared" si="109"/>
        <v>2930.75</v>
      </c>
      <c r="O704" s="6">
        <f t="shared" si="104"/>
        <v>-4.2780818220592022E-2</v>
      </c>
      <c r="Q704" s="46"/>
      <c r="R704">
        <v>1.77318677309664E-3</v>
      </c>
      <c r="S704" s="46"/>
    </row>
    <row r="705" spans="4:19">
      <c r="D705" s="38">
        <v>43552</v>
      </c>
      <c r="E705" s="6">
        <v>2815.4399410000001</v>
      </c>
      <c r="F705" s="6">
        <f t="shared" si="110"/>
        <v>3.5830546378041632E-3</v>
      </c>
      <c r="G705" s="6">
        <f t="shared" si="111"/>
        <v>3.5894814516554963E-3</v>
      </c>
      <c r="H705" s="6">
        <f t="shared" si="112"/>
        <v>1.0035894814516555</v>
      </c>
      <c r="I705" s="59">
        <f t="shared" si="103"/>
        <v>3.5445930993426248E-3</v>
      </c>
      <c r="J705" s="46">
        <f t="shared" si="105"/>
        <v>3.5445930993426248E-3</v>
      </c>
      <c r="K705" s="6">
        <f t="shared" si="106"/>
        <v>1.2564140239907354E-5</v>
      </c>
      <c r="L705" s="6">
        <f t="shared" si="107"/>
        <v>4.4534764793548599E-8</v>
      </c>
      <c r="M705" s="46">
        <f t="shared" si="108"/>
        <v>0</v>
      </c>
      <c r="N705" s="6">
        <f t="shared" si="109"/>
        <v>2930.75</v>
      </c>
      <c r="O705" s="6">
        <f t="shared" si="104"/>
        <v>-3.934489772242597E-2</v>
      </c>
      <c r="Q705" s="46"/>
      <c r="R705">
        <v>-3.5279961284586498E-3</v>
      </c>
      <c r="S705" s="46"/>
    </row>
    <row r="706" spans="4:19">
      <c r="D706" s="38">
        <v>43553</v>
      </c>
      <c r="E706" s="6">
        <v>2834.3999020000001</v>
      </c>
      <c r="F706" s="6">
        <f t="shared" si="110"/>
        <v>6.7117060663404718E-3</v>
      </c>
      <c r="G706" s="6">
        <f t="shared" si="111"/>
        <v>6.7342800405345571E-3</v>
      </c>
      <c r="H706" s="6">
        <f t="shared" si="112"/>
        <v>1.0067342800405346</v>
      </c>
      <c r="I706" s="59">
        <f t="shared" si="103"/>
        <v>6.6732445278789333E-3</v>
      </c>
      <c r="J706" s="46">
        <f t="shared" si="105"/>
        <v>6.6732445278789333E-3</v>
      </c>
      <c r="K706" s="6">
        <f t="shared" si="106"/>
        <v>4.4532192528866127E-5</v>
      </c>
      <c r="L706" s="6">
        <f t="shared" si="107"/>
        <v>2.9717421010770699E-7</v>
      </c>
      <c r="M706" s="46">
        <f t="shared" si="108"/>
        <v>0</v>
      </c>
      <c r="N706" s="6">
        <f t="shared" si="109"/>
        <v>2930.75</v>
      </c>
      <c r="O706" s="6">
        <f t="shared" si="104"/>
        <v>-3.2875577241320446E-2</v>
      </c>
      <c r="Q706" s="46"/>
      <c r="R706">
        <v>6.3821970842888598E-3</v>
      </c>
      <c r="S706" s="46"/>
    </row>
    <row r="707" spans="4:19">
      <c r="D707" s="38">
        <v>43556</v>
      </c>
      <c r="E707" s="6">
        <v>2867.1899410000001</v>
      </c>
      <c r="F707" s="6">
        <f t="shared" si="110"/>
        <v>1.1502195497633143E-2</v>
      </c>
      <c r="G707" s="6">
        <f t="shared" si="111"/>
        <v>1.1568600103627924E-2</v>
      </c>
      <c r="H707" s="6">
        <f t="shared" si="112"/>
        <v>1.0115686001036279</v>
      </c>
      <c r="I707" s="59">
        <f t="shared" ref="I707:I770" si="113">F707-$B$8</f>
        <v>1.1463733959171604E-2</v>
      </c>
      <c r="J707" s="46">
        <f t="shared" si="105"/>
        <v>1.1463733959171604E-2</v>
      </c>
      <c r="K707" s="6">
        <f t="shared" si="106"/>
        <v>1.3141719628666424E-4</v>
      </c>
      <c r="L707" s="6">
        <f t="shared" si="107"/>
        <v>1.5065317758905531E-6</v>
      </c>
      <c r="M707" s="46">
        <f t="shared" si="108"/>
        <v>0</v>
      </c>
      <c r="N707" s="6">
        <f t="shared" si="109"/>
        <v>2930.75</v>
      </c>
      <c r="O707" s="6">
        <f t="shared" ref="O707:O770" si="114">MIN(0,(E707-N707)/N707)</f>
        <v>-2.1687301543973355E-2</v>
      </c>
      <c r="Q707" s="46"/>
      <c r="R707">
        <v>1.2294842312861199E-3</v>
      </c>
      <c r="S707" s="46"/>
    </row>
    <row r="708" spans="4:19">
      <c r="D708" s="38">
        <v>43557</v>
      </c>
      <c r="E708" s="6">
        <v>2867.23999</v>
      </c>
      <c r="F708" s="6">
        <f t="shared" si="110"/>
        <v>1.7455614805152729E-5</v>
      </c>
      <c r="G708" s="6">
        <f t="shared" si="111"/>
        <v>1.7455767155283297E-5</v>
      </c>
      <c r="H708" s="6">
        <f t="shared" si="112"/>
        <v>1.0000174557671553</v>
      </c>
      <c r="I708" s="59">
        <f t="shared" si="113"/>
        <v>-2.1005923656385734E-5</v>
      </c>
      <c r="J708" s="46">
        <f t="shared" ref="J708:J771" si="115">MAX(0,F708-$B$11)</f>
        <v>0</v>
      </c>
      <c r="K708" s="6">
        <f t="shared" ref="K708:K771" si="116">J708^2</f>
        <v>0</v>
      </c>
      <c r="L708" s="6">
        <f t="shared" ref="L708:L771" si="117">J708^3</f>
        <v>0</v>
      </c>
      <c r="M708" s="46">
        <f t="shared" ref="M708:M771" si="118">MAX(0,$B$11-F708)</f>
        <v>2.1005923656385734E-5</v>
      </c>
      <c r="N708" s="6">
        <f t="shared" ref="N708:N771" si="119">IF(N707&lt;E708,E708,N707)</f>
        <v>2930.75</v>
      </c>
      <c r="O708" s="6">
        <f t="shared" si="114"/>
        <v>-2.1670224345304093E-2</v>
      </c>
      <c r="Q708" s="46"/>
      <c r="R708">
        <v>-7.8972929185310405E-4</v>
      </c>
      <c r="S708" s="46"/>
    </row>
    <row r="709" spans="4:19">
      <c r="D709" s="38">
        <v>43558</v>
      </c>
      <c r="E709" s="6">
        <v>2873.3999020000001</v>
      </c>
      <c r="F709" s="6">
        <f t="shared" ref="F709:F772" si="120">LN(E709/E708)</f>
        <v>2.1460723821998496E-3</v>
      </c>
      <c r="G709" s="6">
        <f t="shared" ref="G709:G772" si="121">E709/E708-1</f>
        <v>2.1483768437535744E-3</v>
      </c>
      <c r="H709" s="6">
        <f t="shared" ref="H709:H772" si="122">1+G709</f>
        <v>1.0021483768437536</v>
      </c>
      <c r="I709" s="59">
        <f t="shared" si="113"/>
        <v>2.1076108437383112E-3</v>
      </c>
      <c r="J709" s="46">
        <f t="shared" si="115"/>
        <v>2.1076108437383112E-3</v>
      </c>
      <c r="K709" s="6">
        <f t="shared" si="116"/>
        <v>4.4420234686433164E-6</v>
      </c>
      <c r="L709" s="6">
        <f t="shared" si="117"/>
        <v>9.3620568306527191E-9</v>
      </c>
      <c r="M709" s="46">
        <f t="shared" si="118"/>
        <v>0</v>
      </c>
      <c r="N709" s="6">
        <f t="shared" si="119"/>
        <v>2930.75</v>
      </c>
      <c r="O709" s="6">
        <f t="shared" si="114"/>
        <v>-1.9568403309732967E-2</v>
      </c>
      <c r="Q709" s="46"/>
      <c r="R709">
        <v>-5.4348081138473202E-4</v>
      </c>
      <c r="S709" s="46"/>
    </row>
    <row r="710" spans="4:19">
      <c r="D710" s="38">
        <v>43559</v>
      </c>
      <c r="E710" s="6">
        <v>2879.389893</v>
      </c>
      <c r="F710" s="6">
        <f t="shared" si="120"/>
        <v>2.0824655091414477E-3</v>
      </c>
      <c r="G710" s="6">
        <f t="shared" si="121"/>
        <v>2.0846353463821465E-3</v>
      </c>
      <c r="H710" s="6">
        <f t="shared" si="122"/>
        <v>1.0020846353463821</v>
      </c>
      <c r="I710" s="59">
        <f t="shared" si="113"/>
        <v>2.0440039706799092E-3</v>
      </c>
      <c r="J710" s="46">
        <f t="shared" si="115"/>
        <v>2.0440039706799092E-3</v>
      </c>
      <c r="K710" s="6">
        <f t="shared" si="116"/>
        <v>4.1779522321552349E-6</v>
      </c>
      <c r="L710" s="6">
        <f t="shared" si="117"/>
        <v>8.5397509518362896E-9</v>
      </c>
      <c r="M710" s="46">
        <f t="shared" si="118"/>
        <v>0</v>
      </c>
      <c r="N710" s="6">
        <f t="shared" si="119"/>
        <v>2930.75</v>
      </c>
      <c r="O710" s="6">
        <f t="shared" si="114"/>
        <v>-1.7524560948562643E-2</v>
      </c>
      <c r="Q710" s="46"/>
      <c r="R710">
        <v>-2.8257764264252301E-3</v>
      </c>
      <c r="S710" s="46"/>
    </row>
    <row r="711" spans="4:19">
      <c r="D711" s="38">
        <v>43560</v>
      </c>
      <c r="E711" s="6">
        <v>2892.73999</v>
      </c>
      <c r="F711" s="6">
        <f t="shared" si="120"/>
        <v>4.6257173955618269E-3</v>
      </c>
      <c r="G711" s="6">
        <f t="shared" si="121"/>
        <v>4.636432541648805E-3</v>
      </c>
      <c r="H711" s="6">
        <f t="shared" si="122"/>
        <v>1.0046364325416488</v>
      </c>
      <c r="I711" s="59">
        <f t="shared" si="113"/>
        <v>4.5872558571002885E-3</v>
      </c>
      <c r="J711" s="46">
        <f t="shared" si="115"/>
        <v>4.5872558571002885E-3</v>
      </c>
      <c r="K711" s="6">
        <f t="shared" si="116"/>
        <v>2.1042916298500901E-5</v>
      </c>
      <c r="L711" s="6">
        <f t="shared" si="117"/>
        <v>9.6529241040769381E-8</v>
      </c>
      <c r="M711" s="46">
        <f t="shared" si="118"/>
        <v>0</v>
      </c>
      <c r="N711" s="6">
        <f t="shared" si="119"/>
        <v>2930.75</v>
      </c>
      <c r="O711" s="6">
        <f t="shared" si="114"/>
        <v>-1.2969379851573818E-2</v>
      </c>
      <c r="Q711" s="46"/>
      <c r="R711">
        <v>6.8626130055406704E-3</v>
      </c>
      <c r="S711" s="46"/>
    </row>
    <row r="712" spans="4:19">
      <c r="D712" s="38">
        <v>43563</v>
      </c>
      <c r="E712" s="6">
        <v>2895.7700199999999</v>
      </c>
      <c r="F712" s="6">
        <f t="shared" si="120"/>
        <v>1.0469119934194092E-3</v>
      </c>
      <c r="G712" s="6">
        <f t="shared" si="121"/>
        <v>1.0474601970706932E-3</v>
      </c>
      <c r="H712" s="6">
        <f t="shared" si="122"/>
        <v>1.0010474601970707</v>
      </c>
      <c r="I712" s="59">
        <f t="shared" si="113"/>
        <v>1.0084504549578708E-3</v>
      </c>
      <c r="J712" s="46">
        <f t="shared" si="115"/>
        <v>1.0084504549578708E-3</v>
      </c>
      <c r="K712" s="6">
        <f t="shared" si="116"/>
        <v>1.0169723201047366E-6</v>
      </c>
      <c r="L712" s="6">
        <f t="shared" si="117"/>
        <v>1.0255661988891831E-9</v>
      </c>
      <c r="M712" s="46">
        <f t="shared" si="118"/>
        <v>0</v>
      </c>
      <c r="N712" s="6">
        <f t="shared" si="119"/>
        <v>2930.75</v>
      </c>
      <c r="O712" s="6">
        <f t="shared" si="114"/>
        <v>-1.1935504563678263E-2</v>
      </c>
      <c r="Q712" s="46"/>
      <c r="R712">
        <v>-3.8829977413973901E-3</v>
      </c>
      <c r="S712" s="46"/>
    </row>
    <row r="713" spans="4:19">
      <c r="D713" s="38">
        <v>43564</v>
      </c>
      <c r="E713" s="6">
        <v>2878.1999510000001</v>
      </c>
      <c r="F713" s="6">
        <f t="shared" si="120"/>
        <v>-6.0859766572597465E-3</v>
      </c>
      <c r="G713" s="6">
        <f t="shared" si="121"/>
        <v>-6.0674946140922836E-3</v>
      </c>
      <c r="H713" s="6">
        <f t="shared" si="122"/>
        <v>0.99393250538590772</v>
      </c>
      <c r="I713" s="59">
        <f t="shared" si="113"/>
        <v>-6.1244381957212849E-3</v>
      </c>
      <c r="J713" s="46">
        <f t="shared" si="115"/>
        <v>0</v>
      </c>
      <c r="K713" s="6">
        <f t="shared" si="116"/>
        <v>0</v>
      </c>
      <c r="L713" s="6">
        <f t="shared" si="117"/>
        <v>0</v>
      </c>
      <c r="M713" s="46">
        <f t="shared" si="118"/>
        <v>6.1244381957212849E-3</v>
      </c>
      <c r="N713" s="6">
        <f t="shared" si="119"/>
        <v>2930.75</v>
      </c>
      <c r="O713" s="6">
        <f t="shared" si="114"/>
        <v>-1.7930580568113946E-2</v>
      </c>
      <c r="Q713" s="46"/>
      <c r="R713">
        <v>-1.1306822348185299E-3</v>
      </c>
      <c r="S713" s="46"/>
    </row>
    <row r="714" spans="4:19">
      <c r="D714" s="38">
        <v>43565</v>
      </c>
      <c r="E714" s="6">
        <v>2888.209961</v>
      </c>
      <c r="F714" s="6">
        <f t="shared" si="120"/>
        <v>3.4718378358556752E-3</v>
      </c>
      <c r="G714" s="6">
        <f t="shared" si="121"/>
        <v>3.4778716456171921E-3</v>
      </c>
      <c r="H714" s="6">
        <f t="shared" si="122"/>
        <v>1.0034778716456172</v>
      </c>
      <c r="I714" s="59">
        <f t="shared" si="113"/>
        <v>3.4333762973941368E-3</v>
      </c>
      <c r="J714" s="46">
        <f t="shared" si="115"/>
        <v>3.4333762973941368E-3</v>
      </c>
      <c r="K714" s="6">
        <f t="shared" si="116"/>
        <v>1.1788072799507872E-5</v>
      </c>
      <c r="L714" s="6">
        <f t="shared" si="117"/>
        <v>4.0472889741786876E-8</v>
      </c>
      <c r="M714" s="46">
        <f t="shared" si="118"/>
        <v>0</v>
      </c>
      <c r="N714" s="6">
        <f t="shared" si="119"/>
        <v>2930.75</v>
      </c>
      <c r="O714" s="6">
        <f t="shared" si="114"/>
        <v>-1.4515069180243957E-2</v>
      </c>
      <c r="Q714" s="46"/>
      <c r="R714">
        <v>-6.5368174115720901E-3</v>
      </c>
      <c r="S714" s="46"/>
    </row>
    <row r="715" spans="4:19">
      <c r="D715" s="38">
        <v>43566</v>
      </c>
      <c r="E715" s="6">
        <v>2888.320068</v>
      </c>
      <c r="F715" s="6">
        <f t="shared" si="120"/>
        <v>3.8122194279549383E-5</v>
      </c>
      <c r="G715" s="6">
        <f t="shared" si="121"/>
        <v>3.8122920939631655E-5</v>
      </c>
      <c r="H715" s="6">
        <f t="shared" si="122"/>
        <v>1.0000381229209396</v>
      </c>
      <c r="I715" s="59">
        <f t="shared" si="113"/>
        <v>-3.3934418198907989E-7</v>
      </c>
      <c r="J715" s="46">
        <f t="shared" si="115"/>
        <v>0</v>
      </c>
      <c r="K715" s="6">
        <f t="shared" si="116"/>
        <v>0</v>
      </c>
      <c r="L715" s="6">
        <f t="shared" si="117"/>
        <v>0</v>
      </c>
      <c r="M715" s="46">
        <f t="shared" si="118"/>
        <v>3.3934418198907989E-7</v>
      </c>
      <c r="N715" s="6">
        <f t="shared" si="119"/>
        <v>2930.75</v>
      </c>
      <c r="O715" s="6">
        <f t="shared" si="114"/>
        <v>-1.4477499616139216E-2</v>
      </c>
      <c r="Q715" s="46"/>
      <c r="R715">
        <v>-8.1480415807874094E-3</v>
      </c>
      <c r="S715" s="46"/>
    </row>
    <row r="716" spans="4:19">
      <c r="D716" s="38">
        <v>43567</v>
      </c>
      <c r="E716" s="6">
        <v>2907.4099120000001</v>
      </c>
      <c r="F716" s="6">
        <f t="shared" si="120"/>
        <v>6.5875784763498937E-3</v>
      </c>
      <c r="G716" s="6">
        <f t="shared" si="121"/>
        <v>6.6093242959803788E-3</v>
      </c>
      <c r="H716" s="6">
        <f t="shared" si="122"/>
        <v>1.0066093242959804</v>
      </c>
      <c r="I716" s="59">
        <f t="shared" si="113"/>
        <v>6.5491169378883553E-3</v>
      </c>
      <c r="J716" s="46">
        <f t="shared" si="115"/>
        <v>6.5491169378883553E-3</v>
      </c>
      <c r="K716" s="6">
        <f t="shared" si="116"/>
        <v>4.2890932666136146E-5</v>
      </c>
      <c r="L716" s="6">
        <f t="shared" si="117"/>
        <v>2.8089773360562121E-7</v>
      </c>
      <c r="M716" s="46">
        <f t="shared" si="118"/>
        <v>0</v>
      </c>
      <c r="N716" s="6">
        <f t="shared" si="119"/>
        <v>2930.75</v>
      </c>
      <c r="O716" s="6">
        <f t="shared" si="114"/>
        <v>-7.9638618101168374E-3</v>
      </c>
      <c r="Q716" s="46"/>
      <c r="R716">
        <v>-2.13110686774868E-3</v>
      </c>
      <c r="S716" s="46"/>
    </row>
    <row r="717" spans="4:19">
      <c r="D717" s="38">
        <v>43570</v>
      </c>
      <c r="E717" s="6">
        <v>2905.580078</v>
      </c>
      <c r="F717" s="6">
        <f t="shared" si="120"/>
        <v>-6.2956724975841256E-4</v>
      </c>
      <c r="G717" s="6">
        <f t="shared" si="121"/>
        <v>-6.2936911387956318E-4</v>
      </c>
      <c r="H717" s="6">
        <f t="shared" si="122"/>
        <v>0.99937063088612044</v>
      </c>
      <c r="I717" s="59">
        <f t="shared" si="113"/>
        <v>-6.6802878821995099E-4</v>
      </c>
      <c r="J717" s="46">
        <f t="shared" si="115"/>
        <v>0</v>
      </c>
      <c r="K717" s="6">
        <f t="shared" si="116"/>
        <v>0</v>
      </c>
      <c r="L717" s="6">
        <f t="shared" si="117"/>
        <v>0</v>
      </c>
      <c r="M717" s="46">
        <f t="shared" si="118"/>
        <v>6.6802878821995099E-4</v>
      </c>
      <c r="N717" s="6">
        <f t="shared" si="119"/>
        <v>2930.75</v>
      </c>
      <c r="O717" s="6">
        <f t="shared" si="114"/>
        <v>-8.5882187153459161E-3</v>
      </c>
      <c r="Q717" s="46"/>
      <c r="R717">
        <v>1.45401599569403E-2</v>
      </c>
      <c r="S717" s="46"/>
    </row>
    <row r="718" spans="4:19">
      <c r="D718" s="38">
        <v>43571</v>
      </c>
      <c r="E718" s="6">
        <v>2907.0600589999999</v>
      </c>
      <c r="F718" s="6">
        <f t="shared" si="120"/>
        <v>5.0922850790659593E-4</v>
      </c>
      <c r="G718" s="6">
        <f t="shared" si="121"/>
        <v>5.0935818675434952E-4</v>
      </c>
      <c r="H718" s="6">
        <f t="shared" si="122"/>
        <v>1.0005093581867543</v>
      </c>
      <c r="I718" s="59">
        <f t="shared" si="113"/>
        <v>4.7076696944505745E-4</v>
      </c>
      <c r="J718" s="46">
        <f t="shared" si="115"/>
        <v>4.7076696944505745E-4</v>
      </c>
      <c r="K718" s="6">
        <f t="shared" si="116"/>
        <v>2.2162153952048366E-7</v>
      </c>
      <c r="L718" s="6">
        <f t="shared" si="117"/>
        <v>1.0433210052380613E-10</v>
      </c>
      <c r="M718" s="46">
        <f t="shared" si="118"/>
        <v>0</v>
      </c>
      <c r="N718" s="6">
        <f t="shared" si="119"/>
        <v>2930.75</v>
      </c>
      <c r="O718" s="6">
        <f t="shared" si="114"/>
        <v>-8.0832350081037584E-3</v>
      </c>
      <c r="Q718" s="46"/>
      <c r="R718">
        <v>2.9450755501066201E-3</v>
      </c>
      <c r="S718" s="46"/>
    </row>
    <row r="719" spans="4:19">
      <c r="D719" s="38">
        <v>43572</v>
      </c>
      <c r="E719" s="6">
        <v>2900.4499510000001</v>
      </c>
      <c r="F719" s="6">
        <f t="shared" si="120"/>
        <v>-2.2764010197428661E-3</v>
      </c>
      <c r="G719" s="6">
        <f t="shared" si="121"/>
        <v>-2.27381198387544E-3</v>
      </c>
      <c r="H719" s="6">
        <f t="shared" si="122"/>
        <v>0.99772618801612456</v>
      </c>
      <c r="I719" s="59">
        <f t="shared" si="113"/>
        <v>-2.3148625582044046E-3</v>
      </c>
      <c r="J719" s="46">
        <f t="shared" si="115"/>
        <v>0</v>
      </c>
      <c r="K719" s="6">
        <f t="shared" si="116"/>
        <v>0</v>
      </c>
      <c r="L719" s="6">
        <f t="shared" si="117"/>
        <v>0</v>
      </c>
      <c r="M719" s="46">
        <f t="shared" si="118"/>
        <v>2.3148625582044046E-3</v>
      </c>
      <c r="N719" s="6">
        <f t="shared" si="119"/>
        <v>2930.75</v>
      </c>
      <c r="O719" s="6">
        <f t="shared" si="114"/>
        <v>-1.0338667235349295E-2</v>
      </c>
      <c r="Q719" s="46"/>
      <c r="R719">
        <v>6.9164553560468302E-3</v>
      </c>
      <c r="S719" s="46"/>
    </row>
    <row r="720" spans="4:19">
      <c r="D720" s="38">
        <v>43573</v>
      </c>
      <c r="E720" s="6">
        <v>2905.030029</v>
      </c>
      <c r="F720" s="6">
        <f t="shared" si="120"/>
        <v>1.5778467813143168E-3</v>
      </c>
      <c r="G720" s="6">
        <f t="shared" si="121"/>
        <v>1.5790922365066518E-3</v>
      </c>
      <c r="H720" s="6">
        <f t="shared" si="122"/>
        <v>1.0015790922365067</v>
      </c>
      <c r="I720" s="59">
        <f t="shared" si="113"/>
        <v>1.5393852428527784E-3</v>
      </c>
      <c r="J720" s="46">
        <f t="shared" si="115"/>
        <v>1.5393852428527784E-3</v>
      </c>
      <c r="K720" s="6">
        <f t="shared" si="116"/>
        <v>2.3697069259129075E-6</v>
      </c>
      <c r="L720" s="6">
        <f t="shared" si="117"/>
        <v>3.647891871636352E-9</v>
      </c>
      <c r="M720" s="46">
        <f t="shared" si="118"/>
        <v>0</v>
      </c>
      <c r="N720" s="6">
        <f t="shared" si="119"/>
        <v>2930.75</v>
      </c>
      <c r="O720" s="6">
        <f t="shared" si="114"/>
        <v>-8.77590070800989E-3</v>
      </c>
      <c r="Q720" s="46"/>
      <c r="R720">
        <v>-8.6726302574164195E-4</v>
      </c>
      <c r="S720" s="46"/>
    </row>
    <row r="721" spans="4:19">
      <c r="D721" s="38">
        <v>43577</v>
      </c>
      <c r="E721" s="6">
        <v>2907.969971</v>
      </c>
      <c r="F721" s="6">
        <f t="shared" si="120"/>
        <v>1.0115060212163732E-3</v>
      </c>
      <c r="G721" s="6">
        <f t="shared" si="121"/>
        <v>1.0120177659616036E-3</v>
      </c>
      <c r="H721" s="6">
        <f t="shared" si="122"/>
        <v>1.0010120177659616</v>
      </c>
      <c r="I721" s="59">
        <f t="shared" si="113"/>
        <v>9.7304448275483475E-4</v>
      </c>
      <c r="J721" s="46">
        <f t="shared" si="115"/>
        <v>9.7304448275483475E-4</v>
      </c>
      <c r="K721" s="6">
        <f t="shared" si="116"/>
        <v>9.4681556541962394E-7</v>
      </c>
      <c r="L721" s="6">
        <f t="shared" si="117"/>
        <v>9.2129366211796442E-10</v>
      </c>
      <c r="M721" s="46">
        <f t="shared" si="118"/>
        <v>0</v>
      </c>
      <c r="N721" s="6">
        <f t="shared" si="119"/>
        <v>2930.75</v>
      </c>
      <c r="O721" s="6">
        <f t="shared" si="114"/>
        <v>-7.7727643094771008E-3</v>
      </c>
      <c r="Q721" s="46"/>
      <c r="R721">
        <v>4.9660249451114096E-3</v>
      </c>
      <c r="S721" s="46"/>
    </row>
    <row r="722" spans="4:19">
      <c r="D722" s="38">
        <v>43578</v>
      </c>
      <c r="E722" s="6">
        <v>2933.679932</v>
      </c>
      <c r="F722" s="6">
        <f t="shared" si="120"/>
        <v>8.8023511954049213E-3</v>
      </c>
      <c r="G722" s="6">
        <f t="shared" si="121"/>
        <v>8.8412058089990531E-3</v>
      </c>
      <c r="H722" s="6">
        <f t="shared" si="122"/>
        <v>1.0088412058089991</v>
      </c>
      <c r="I722" s="59">
        <f t="shared" si="113"/>
        <v>8.763889656943382E-3</v>
      </c>
      <c r="J722" s="46">
        <f t="shared" si="115"/>
        <v>8.763889656943382E-3</v>
      </c>
      <c r="K722" s="6">
        <f t="shared" si="116"/>
        <v>7.6805761919079187E-5</v>
      </c>
      <c r="L722" s="6">
        <f t="shared" si="117"/>
        <v>6.7311722247627399E-7</v>
      </c>
      <c r="M722" s="46">
        <f t="shared" si="118"/>
        <v>0</v>
      </c>
      <c r="N722" s="6">
        <f t="shared" si="119"/>
        <v>2933.679932</v>
      </c>
      <c r="O722" s="6">
        <f t="shared" si="114"/>
        <v>0</v>
      </c>
      <c r="Q722" s="46"/>
      <c r="R722">
        <v>3.69428641513565E-3</v>
      </c>
      <c r="S722" s="46"/>
    </row>
    <row r="723" spans="4:19">
      <c r="D723" s="38">
        <v>43579</v>
      </c>
      <c r="E723" s="6">
        <v>2927.25</v>
      </c>
      <c r="F723" s="6">
        <f t="shared" si="120"/>
        <v>-2.1941687255359523E-3</v>
      </c>
      <c r="G723" s="6">
        <f t="shared" si="121"/>
        <v>-2.1917632969649103E-3</v>
      </c>
      <c r="H723" s="6">
        <f t="shared" si="122"/>
        <v>0.99780823670303509</v>
      </c>
      <c r="I723" s="59">
        <f t="shared" si="113"/>
        <v>-2.2326302639974907E-3</v>
      </c>
      <c r="J723" s="46">
        <f t="shared" si="115"/>
        <v>0</v>
      </c>
      <c r="K723" s="6">
        <f t="shared" si="116"/>
        <v>0</v>
      </c>
      <c r="L723" s="6">
        <f t="shared" si="117"/>
        <v>0</v>
      </c>
      <c r="M723" s="46">
        <f t="shared" si="118"/>
        <v>2.2326302639974907E-3</v>
      </c>
      <c r="N723" s="6">
        <f t="shared" si="119"/>
        <v>2933.679932</v>
      </c>
      <c r="O723" s="6">
        <f t="shared" si="114"/>
        <v>-2.1917632969648744E-3</v>
      </c>
      <c r="Q723" s="46"/>
      <c r="R723">
        <v>-1.3040056891891401E-4</v>
      </c>
      <c r="S723" s="46"/>
    </row>
    <row r="724" spans="4:19">
      <c r="D724" s="38">
        <v>43580</v>
      </c>
      <c r="E724" s="6">
        <v>2926.169922</v>
      </c>
      <c r="F724" s="6">
        <f t="shared" si="120"/>
        <v>-3.6904169755480962E-4</v>
      </c>
      <c r="G724" s="6">
        <f t="shared" si="121"/>
        <v>-3.6897361004351037E-4</v>
      </c>
      <c r="H724" s="6">
        <f t="shared" si="122"/>
        <v>0.99963102638995649</v>
      </c>
      <c r="I724" s="59">
        <f t="shared" si="113"/>
        <v>-4.075032360163481E-4</v>
      </c>
      <c r="J724" s="46">
        <f t="shared" si="115"/>
        <v>0</v>
      </c>
      <c r="K724" s="6">
        <f t="shared" si="116"/>
        <v>0</v>
      </c>
      <c r="L724" s="6">
        <f t="shared" si="117"/>
        <v>0</v>
      </c>
      <c r="M724" s="46">
        <f t="shared" si="118"/>
        <v>4.075032360163481E-4</v>
      </c>
      <c r="N724" s="6">
        <f t="shared" si="119"/>
        <v>2933.679932</v>
      </c>
      <c r="O724" s="6">
        <f t="shared" si="114"/>
        <v>-2.5599282041923739E-3</v>
      </c>
      <c r="Q724" s="46"/>
      <c r="R724">
        <v>-2.9448631516242698E-3</v>
      </c>
      <c r="S724" s="46"/>
    </row>
    <row r="725" spans="4:19">
      <c r="D725" s="38">
        <v>43581</v>
      </c>
      <c r="E725" s="6">
        <v>2939.8798830000001</v>
      </c>
      <c r="F725" s="6">
        <f t="shared" si="120"/>
        <v>4.6743503443650017E-3</v>
      </c>
      <c r="G725" s="6">
        <f t="shared" si="121"/>
        <v>4.685292161922483E-3</v>
      </c>
      <c r="H725" s="6">
        <f t="shared" si="122"/>
        <v>1.0046852921619225</v>
      </c>
      <c r="I725" s="59">
        <f t="shared" si="113"/>
        <v>4.6358888059034632E-3</v>
      </c>
      <c r="J725" s="46">
        <f t="shared" si="115"/>
        <v>4.6358888059034632E-3</v>
      </c>
      <c r="K725" s="6">
        <f t="shared" si="116"/>
        <v>2.1491465020701038E-5</v>
      </c>
      <c r="L725" s="6">
        <f t="shared" si="117"/>
        <v>9.9632042111933785E-8</v>
      </c>
      <c r="M725" s="46">
        <f t="shared" si="118"/>
        <v>0</v>
      </c>
      <c r="N725" s="6">
        <f t="shared" si="119"/>
        <v>2939.8798830000001</v>
      </c>
      <c r="O725" s="6">
        <f t="shared" si="114"/>
        <v>0</v>
      </c>
      <c r="Q725" s="46"/>
      <c r="R725">
        <v>1.07800371323184E-2</v>
      </c>
      <c r="S725" s="46"/>
    </row>
    <row r="726" spans="4:19">
      <c r="D726" s="38">
        <v>43584</v>
      </c>
      <c r="E726" s="6">
        <v>2943.030029</v>
      </c>
      <c r="F726" s="6">
        <f t="shared" si="120"/>
        <v>1.0709483395819413E-3</v>
      </c>
      <c r="G726" s="6">
        <f t="shared" si="121"/>
        <v>1.0715220095269817E-3</v>
      </c>
      <c r="H726" s="6">
        <f t="shared" si="122"/>
        <v>1.001071522009527</v>
      </c>
      <c r="I726" s="59">
        <f t="shared" si="113"/>
        <v>1.0324868011204029E-3</v>
      </c>
      <c r="J726" s="46">
        <f t="shared" si="115"/>
        <v>1.0324868011204029E-3</v>
      </c>
      <c r="K726" s="6">
        <f t="shared" si="116"/>
        <v>1.0660289944878422E-6</v>
      </c>
      <c r="L726" s="6">
        <f t="shared" si="117"/>
        <v>1.1006608664203519E-9</v>
      </c>
      <c r="M726" s="46">
        <f t="shared" si="118"/>
        <v>0</v>
      </c>
      <c r="N726" s="6">
        <f t="shared" si="119"/>
        <v>2943.030029</v>
      </c>
      <c r="O726" s="6">
        <f t="shared" si="114"/>
        <v>0</v>
      </c>
      <c r="Q726" s="46"/>
      <c r="R726">
        <v>-1.9131914400306201E-2</v>
      </c>
      <c r="S726" s="46"/>
    </row>
    <row r="727" spans="4:19">
      <c r="D727" s="38">
        <v>43585</v>
      </c>
      <c r="E727" s="6">
        <v>2945.830078</v>
      </c>
      <c r="F727" s="6">
        <f t="shared" si="120"/>
        <v>9.5096475723260637E-4</v>
      </c>
      <c r="G727" s="6">
        <f t="shared" si="121"/>
        <v>9.5141706758306022E-4</v>
      </c>
      <c r="H727" s="6">
        <f t="shared" si="122"/>
        <v>1.0009514170675831</v>
      </c>
      <c r="I727" s="59">
        <f t="shared" si="113"/>
        <v>9.1250321877106794E-4</v>
      </c>
      <c r="J727" s="46">
        <f t="shared" si="115"/>
        <v>9.1250321877106794E-4</v>
      </c>
      <c r="K727" s="6">
        <f t="shared" si="116"/>
        <v>8.3266212426755952E-7</v>
      </c>
      <c r="L727" s="6">
        <f t="shared" si="117"/>
        <v>7.5980686854290305E-10</v>
      </c>
      <c r="M727" s="46">
        <f t="shared" si="118"/>
        <v>0</v>
      </c>
      <c r="N727" s="6">
        <f t="shared" si="119"/>
        <v>2945.830078</v>
      </c>
      <c r="O727" s="6">
        <f t="shared" si="114"/>
        <v>0</v>
      </c>
      <c r="Q727" s="46"/>
      <c r="R727">
        <v>-8.3827049417816595E-4</v>
      </c>
      <c r="S727" s="46"/>
    </row>
    <row r="728" spans="4:19">
      <c r="D728" s="38">
        <v>43586</v>
      </c>
      <c r="E728" s="6">
        <v>2923.7299800000001</v>
      </c>
      <c r="F728" s="6">
        <f t="shared" si="120"/>
        <v>-7.5304459681844182E-3</v>
      </c>
      <c r="G728" s="6">
        <f t="shared" si="121"/>
        <v>-7.5021631984300008E-3</v>
      </c>
      <c r="H728" s="6">
        <f t="shared" si="122"/>
        <v>0.99249783680157</v>
      </c>
      <c r="I728" s="59">
        <f t="shared" si="113"/>
        <v>-7.5689075066459567E-3</v>
      </c>
      <c r="J728" s="46">
        <f t="shared" si="115"/>
        <v>0</v>
      </c>
      <c r="K728" s="6">
        <f t="shared" si="116"/>
        <v>0</v>
      </c>
      <c r="L728" s="6">
        <f t="shared" si="117"/>
        <v>0</v>
      </c>
      <c r="M728" s="46">
        <f t="shared" si="118"/>
        <v>7.5689075066459567E-3</v>
      </c>
      <c r="N728" s="6">
        <f t="shared" si="119"/>
        <v>2945.830078</v>
      </c>
      <c r="O728" s="6">
        <f t="shared" si="114"/>
        <v>-7.5021631984300381E-3</v>
      </c>
      <c r="Q728" s="46"/>
      <c r="R728">
        <v>7.1476819578868301E-3</v>
      </c>
      <c r="S728" s="46"/>
    </row>
    <row r="729" spans="4:19">
      <c r="D729" s="38">
        <v>43587</v>
      </c>
      <c r="E729" s="6">
        <v>2917.5200199999999</v>
      </c>
      <c r="F729" s="6">
        <f t="shared" si="120"/>
        <v>-2.1262443276895597E-3</v>
      </c>
      <c r="G729" s="6">
        <f t="shared" si="121"/>
        <v>-2.1239854714627526E-3</v>
      </c>
      <c r="H729" s="6">
        <f t="shared" si="122"/>
        <v>0.99787601452853725</v>
      </c>
      <c r="I729" s="59">
        <f t="shared" si="113"/>
        <v>-2.1647058661510982E-3</v>
      </c>
      <c r="J729" s="46">
        <f t="shared" si="115"/>
        <v>0</v>
      </c>
      <c r="K729" s="6">
        <f t="shared" si="116"/>
        <v>0</v>
      </c>
      <c r="L729" s="6">
        <f t="shared" si="117"/>
        <v>0</v>
      </c>
      <c r="M729" s="46">
        <f t="shared" si="118"/>
        <v>2.1647058661510982E-3</v>
      </c>
      <c r="N729" s="6">
        <f t="shared" si="119"/>
        <v>2945.830078</v>
      </c>
      <c r="O729" s="6">
        <f t="shared" si="114"/>
        <v>-9.6102141842548013E-3</v>
      </c>
      <c r="Q729" s="46"/>
      <c r="R729">
        <v>-4.6490557221835404E-3</v>
      </c>
      <c r="S729" s="46"/>
    </row>
    <row r="730" spans="4:19">
      <c r="D730" s="38">
        <v>43588</v>
      </c>
      <c r="E730" s="6">
        <v>2945.639893</v>
      </c>
      <c r="F730" s="6">
        <f t="shared" si="120"/>
        <v>9.5921274614703886E-3</v>
      </c>
      <c r="G730" s="6">
        <f t="shared" si="121"/>
        <v>9.6382793630325203E-3</v>
      </c>
      <c r="H730" s="6">
        <f t="shared" si="122"/>
        <v>1.0096382793630325</v>
      </c>
      <c r="I730" s="59">
        <f t="shared" si="113"/>
        <v>9.5536659230088493E-3</v>
      </c>
      <c r="J730" s="46">
        <f t="shared" si="115"/>
        <v>9.5536659230088493E-3</v>
      </c>
      <c r="K730" s="6">
        <f t="shared" si="116"/>
        <v>9.1272532568460526E-5</v>
      </c>
      <c r="L730" s="6">
        <f t="shared" si="117"/>
        <v>8.7198728410601666E-7</v>
      </c>
      <c r="M730" s="46">
        <f t="shared" si="118"/>
        <v>0</v>
      </c>
      <c r="N730" s="6">
        <f t="shared" si="119"/>
        <v>2945.830078</v>
      </c>
      <c r="O730" s="6">
        <f t="shared" si="114"/>
        <v>-6.4560750268749395E-5</v>
      </c>
      <c r="Q730" s="46"/>
      <c r="R730">
        <v>3.5783664833213798E-3</v>
      </c>
      <c r="S730" s="46"/>
    </row>
    <row r="731" spans="4:19">
      <c r="D731" s="38">
        <v>43591</v>
      </c>
      <c r="E731" s="6">
        <v>2932.469971</v>
      </c>
      <c r="F731" s="6">
        <f t="shared" si="120"/>
        <v>-4.4810132310555738E-3</v>
      </c>
      <c r="G731" s="6">
        <f t="shared" si="121"/>
        <v>-4.4709884705517178E-3</v>
      </c>
      <c r="H731" s="6">
        <f t="shared" si="122"/>
        <v>0.99552901152944828</v>
      </c>
      <c r="I731" s="59">
        <f t="shared" si="113"/>
        <v>-4.5194747695171122E-3</v>
      </c>
      <c r="J731" s="46">
        <f t="shared" si="115"/>
        <v>0</v>
      </c>
      <c r="K731" s="6">
        <f t="shared" si="116"/>
        <v>0</v>
      </c>
      <c r="L731" s="6">
        <f t="shared" si="117"/>
        <v>0</v>
      </c>
      <c r="M731" s="46">
        <f t="shared" si="118"/>
        <v>4.5194747695171122E-3</v>
      </c>
      <c r="N731" s="6">
        <f t="shared" si="119"/>
        <v>2945.830078</v>
      </c>
      <c r="O731" s="6">
        <f t="shared" si="114"/>
        <v>-4.535260570450313E-3</v>
      </c>
      <c r="Q731" s="46"/>
      <c r="R731">
        <v>6.7029693259489003E-3</v>
      </c>
      <c r="S731" s="46"/>
    </row>
    <row r="732" spans="4:19">
      <c r="D732" s="38">
        <v>43592</v>
      </c>
      <c r="E732" s="6">
        <v>2884.0500489999999</v>
      </c>
      <c r="F732" s="6">
        <f t="shared" si="120"/>
        <v>-1.6649488130547674E-2</v>
      </c>
      <c r="G732" s="6">
        <f t="shared" si="121"/>
        <v>-1.6511651433377961E-2</v>
      </c>
      <c r="H732" s="6">
        <f t="shared" si="122"/>
        <v>0.98348834856662204</v>
      </c>
      <c r="I732" s="59">
        <f t="shared" si="113"/>
        <v>-1.6687949669009213E-2</v>
      </c>
      <c r="J732" s="46">
        <f t="shared" si="115"/>
        <v>0</v>
      </c>
      <c r="K732" s="6">
        <f t="shared" si="116"/>
        <v>0</v>
      </c>
      <c r="L732" s="6">
        <f t="shared" si="117"/>
        <v>0</v>
      </c>
      <c r="M732" s="46">
        <f t="shared" si="118"/>
        <v>1.6687949669009213E-2</v>
      </c>
      <c r="N732" s="6">
        <f t="shared" si="119"/>
        <v>2945.830078</v>
      </c>
      <c r="O732" s="6">
        <f t="shared" si="114"/>
        <v>-2.0972027362129476E-2</v>
      </c>
      <c r="Q732" s="46"/>
      <c r="R732">
        <v>1.14873584036858E-2</v>
      </c>
      <c r="S732" s="46"/>
    </row>
    <row r="733" spans="4:19">
      <c r="D733" s="38">
        <v>43593</v>
      </c>
      <c r="E733" s="6">
        <v>2879.419922</v>
      </c>
      <c r="F733" s="6">
        <f t="shared" si="120"/>
        <v>-1.6067154056034693E-3</v>
      </c>
      <c r="G733" s="6">
        <f t="shared" si="121"/>
        <v>-1.6054253294270904E-3</v>
      </c>
      <c r="H733" s="6">
        <f t="shared" si="122"/>
        <v>0.99839457467057291</v>
      </c>
      <c r="I733" s="59">
        <f t="shared" si="113"/>
        <v>-1.6451769440650077E-3</v>
      </c>
      <c r="J733" s="46">
        <f t="shared" si="115"/>
        <v>0</v>
      </c>
      <c r="K733" s="6">
        <f t="shared" si="116"/>
        <v>0</v>
      </c>
      <c r="L733" s="6">
        <f t="shared" si="117"/>
        <v>0</v>
      </c>
      <c r="M733" s="46">
        <f t="shared" si="118"/>
        <v>1.6451769440650077E-3</v>
      </c>
      <c r="N733" s="6">
        <f t="shared" si="119"/>
        <v>2945.830078</v>
      </c>
      <c r="O733" s="6">
        <f t="shared" si="114"/>
        <v>-2.2543783667619919E-2</v>
      </c>
      <c r="Q733" s="46"/>
      <c r="R733" s="60">
        <v>1.7433227458470801E-5</v>
      </c>
      <c r="S733" s="46"/>
    </row>
    <row r="734" spans="4:19">
      <c r="D734" s="38">
        <v>43594</v>
      </c>
      <c r="E734" s="6">
        <v>2870.719971</v>
      </c>
      <c r="F734" s="6">
        <f t="shared" si="120"/>
        <v>-3.025998601924958E-3</v>
      </c>
      <c r="G734" s="6">
        <f t="shared" si="121"/>
        <v>-3.0214248826746504E-3</v>
      </c>
      <c r="H734" s="6">
        <f t="shared" si="122"/>
        <v>0.99697857511732535</v>
      </c>
      <c r="I734" s="59">
        <f t="shared" si="113"/>
        <v>-3.0644601403864965E-3</v>
      </c>
      <c r="J734" s="46">
        <f t="shared" si="115"/>
        <v>0</v>
      </c>
      <c r="K734" s="6">
        <f t="shared" si="116"/>
        <v>0</v>
      </c>
      <c r="L734" s="6">
        <f t="shared" si="117"/>
        <v>0</v>
      </c>
      <c r="M734" s="46">
        <f t="shared" si="118"/>
        <v>3.0644601403864965E-3</v>
      </c>
      <c r="N734" s="6">
        <f t="shared" si="119"/>
        <v>2945.830078</v>
      </c>
      <c r="O734" s="6">
        <f t="shared" si="114"/>
        <v>-2.5497094201371643E-2</v>
      </c>
      <c r="Q734" s="46"/>
      <c r="R734">
        <v>2.14332295186038E-3</v>
      </c>
      <c r="S734" s="46"/>
    </row>
    <row r="735" spans="4:19">
      <c r="D735" s="38">
        <v>43595</v>
      </c>
      <c r="E735" s="6">
        <v>2881.3999020000001</v>
      </c>
      <c r="F735" s="6">
        <f t="shared" si="120"/>
        <v>3.7133938472042397E-3</v>
      </c>
      <c r="G735" s="6">
        <f t="shared" si="121"/>
        <v>3.7202970362448795E-3</v>
      </c>
      <c r="H735" s="6">
        <f t="shared" si="122"/>
        <v>1.0037202970362449</v>
      </c>
      <c r="I735" s="59">
        <f t="shared" si="113"/>
        <v>3.6749323087427012E-3</v>
      </c>
      <c r="J735" s="46">
        <f t="shared" si="115"/>
        <v>3.6749323087427012E-3</v>
      </c>
      <c r="K735" s="6">
        <f t="shared" si="116"/>
        <v>1.350512747384096E-5</v>
      </c>
      <c r="L735" s="6">
        <f t="shared" si="117"/>
        <v>4.9630429287306842E-8</v>
      </c>
      <c r="M735" s="46">
        <f t="shared" si="118"/>
        <v>0</v>
      </c>
      <c r="N735" s="6">
        <f t="shared" si="119"/>
        <v>2945.830078</v>
      </c>
      <c r="O735" s="6">
        <f t="shared" si="114"/>
        <v>-2.1871653929117038E-2</v>
      </c>
      <c r="Q735" s="46"/>
      <c r="R735">
        <v>2.0798031960536298E-3</v>
      </c>
      <c r="S735" s="46"/>
    </row>
    <row r="736" spans="4:19">
      <c r="D736" s="38">
        <v>43598</v>
      </c>
      <c r="E736" s="6">
        <v>2811.8701169999999</v>
      </c>
      <c r="F736" s="6">
        <f t="shared" si="120"/>
        <v>-2.4426469085879428E-2</v>
      </c>
      <c r="G736" s="6">
        <f t="shared" si="121"/>
        <v>-2.4130557147495901E-2</v>
      </c>
      <c r="H736" s="6">
        <f t="shared" si="122"/>
        <v>0.9758694428525041</v>
      </c>
      <c r="I736" s="59">
        <f t="shared" si="113"/>
        <v>-2.4464930624340967E-2</v>
      </c>
      <c r="J736" s="46">
        <f t="shared" si="115"/>
        <v>0</v>
      </c>
      <c r="K736" s="6">
        <f t="shared" si="116"/>
        <v>0</v>
      </c>
      <c r="L736" s="6">
        <f t="shared" si="117"/>
        <v>0</v>
      </c>
      <c r="M736" s="46">
        <f t="shared" si="118"/>
        <v>2.4464930624340967E-2</v>
      </c>
      <c r="N736" s="6">
        <f t="shared" si="119"/>
        <v>2945.830078</v>
      </c>
      <c r="O736" s="6">
        <f t="shared" si="114"/>
        <v>-4.5474435881566154E-2</v>
      </c>
      <c r="Q736" s="46"/>
      <c r="R736">
        <v>4.6198234528580604E-3</v>
      </c>
      <c r="S736" s="46"/>
    </row>
    <row r="737" spans="4:19">
      <c r="D737" s="38">
        <v>43599</v>
      </c>
      <c r="E737" s="6">
        <v>2834.4099120000001</v>
      </c>
      <c r="F737" s="6">
        <f t="shared" si="120"/>
        <v>7.983987551309359E-3</v>
      </c>
      <c r="G737" s="6">
        <f t="shared" si="121"/>
        <v>8.0159445714540478E-3</v>
      </c>
      <c r="H737" s="6">
        <f t="shared" si="122"/>
        <v>1.008015944571454</v>
      </c>
      <c r="I737" s="59">
        <f t="shared" si="113"/>
        <v>7.9455260128478197E-3</v>
      </c>
      <c r="J737" s="46">
        <f t="shared" si="115"/>
        <v>7.9455260128478197E-3</v>
      </c>
      <c r="K737" s="6">
        <f t="shared" si="116"/>
        <v>6.3131383620841367E-5</v>
      </c>
      <c r="L737" s="6">
        <f t="shared" si="117"/>
        <v>5.0161205078646985E-7</v>
      </c>
      <c r="M737" s="46">
        <f t="shared" si="118"/>
        <v>0</v>
      </c>
      <c r="N737" s="6">
        <f t="shared" si="119"/>
        <v>2945.830078</v>
      </c>
      <c r="O737" s="6">
        <f t="shared" si="114"/>
        <v>-3.7823011867556836E-2</v>
      </c>
      <c r="Q737" s="46"/>
      <c r="R737">
        <v>1.04558182573133E-3</v>
      </c>
      <c r="S737" s="46"/>
    </row>
    <row r="738" spans="4:19">
      <c r="D738" s="38">
        <v>43600</v>
      </c>
      <c r="E738" s="6">
        <v>2850.959961</v>
      </c>
      <c r="F738" s="6">
        <f t="shared" si="120"/>
        <v>5.8219943882337147E-3</v>
      </c>
      <c r="G738" s="6">
        <f t="shared" si="121"/>
        <v>5.8389751355061303E-3</v>
      </c>
      <c r="H738" s="6">
        <f t="shared" si="122"/>
        <v>1.0058389751355061</v>
      </c>
      <c r="I738" s="59">
        <f t="shared" si="113"/>
        <v>5.7835328497721763E-3</v>
      </c>
      <c r="J738" s="46">
        <f t="shared" si="115"/>
        <v>5.7835328497721763E-3</v>
      </c>
      <c r="K738" s="6">
        <f t="shared" si="116"/>
        <v>3.3449252224393868E-5</v>
      </c>
      <c r="L738" s="6">
        <f t="shared" si="117"/>
        <v>1.9345484904009697E-7</v>
      </c>
      <c r="M738" s="46">
        <f t="shared" si="118"/>
        <v>0</v>
      </c>
      <c r="N738" s="6">
        <f t="shared" si="119"/>
        <v>2945.830078</v>
      </c>
      <c r="O738" s="6">
        <f t="shared" si="114"/>
        <v>-3.2204884357895383E-2</v>
      </c>
      <c r="Q738" s="46"/>
      <c r="R738">
        <v>-6.0782245463780601E-3</v>
      </c>
      <c r="S738" s="46"/>
    </row>
    <row r="739" spans="4:19">
      <c r="D739" s="38">
        <v>43601</v>
      </c>
      <c r="E739" s="6">
        <v>2876.320068</v>
      </c>
      <c r="F739" s="6">
        <f t="shared" si="120"/>
        <v>8.8559569696340171E-3</v>
      </c>
      <c r="G739" s="6">
        <f t="shared" si="121"/>
        <v>8.8952869724290284E-3</v>
      </c>
      <c r="H739" s="6">
        <f t="shared" si="122"/>
        <v>1.008895286972429</v>
      </c>
      <c r="I739" s="59">
        <f t="shared" si="113"/>
        <v>8.8174954311724778E-3</v>
      </c>
      <c r="J739" s="46">
        <f t="shared" si="115"/>
        <v>8.8174954311724778E-3</v>
      </c>
      <c r="K739" s="6">
        <f t="shared" si="116"/>
        <v>7.7748225678747515E-5</v>
      </c>
      <c r="L739" s="6">
        <f t="shared" si="117"/>
        <v>6.8554462470412295E-7</v>
      </c>
      <c r="M739" s="46">
        <f t="shared" si="118"/>
        <v>0</v>
      </c>
      <c r="N739" s="6">
        <f t="shared" si="119"/>
        <v>2945.830078</v>
      </c>
      <c r="O739" s="6">
        <f t="shared" si="114"/>
        <v>-2.3596069073743758E-2</v>
      </c>
      <c r="Q739" s="46"/>
      <c r="R739">
        <v>3.4674097543660799E-3</v>
      </c>
      <c r="S739" s="46"/>
    </row>
    <row r="740" spans="4:19">
      <c r="D740" s="38">
        <v>43602</v>
      </c>
      <c r="E740" s="6">
        <v>2859.530029</v>
      </c>
      <c r="F740" s="6">
        <f t="shared" si="120"/>
        <v>-5.8544371529206324E-3</v>
      </c>
      <c r="G740" s="6">
        <f t="shared" si="121"/>
        <v>-5.8373333297621066E-3</v>
      </c>
      <c r="H740" s="6">
        <f t="shared" si="122"/>
        <v>0.99416266667023789</v>
      </c>
      <c r="I740" s="59">
        <f t="shared" si="113"/>
        <v>-5.8928986913821708E-3</v>
      </c>
      <c r="J740" s="46">
        <f t="shared" si="115"/>
        <v>0</v>
      </c>
      <c r="K740" s="6">
        <f t="shared" si="116"/>
        <v>0</v>
      </c>
      <c r="L740" s="6">
        <f t="shared" si="117"/>
        <v>0</v>
      </c>
      <c r="M740" s="46">
        <f t="shared" si="118"/>
        <v>5.8928986913821708E-3</v>
      </c>
      <c r="N740" s="6">
        <f t="shared" si="119"/>
        <v>2945.830078</v>
      </c>
      <c r="O740" s="6">
        <f t="shared" si="114"/>
        <v>-2.9295664283050322E-2</v>
      </c>
      <c r="Q740" s="46"/>
      <c r="R740" s="60">
        <v>3.8073657311998599E-5</v>
      </c>
      <c r="S740" s="46"/>
    </row>
    <row r="741" spans="4:19">
      <c r="D741" s="38">
        <v>43605</v>
      </c>
      <c r="E741" s="6">
        <v>2840.2299800000001</v>
      </c>
      <c r="F741" s="6">
        <f t="shared" si="120"/>
        <v>-6.7722580366252581E-3</v>
      </c>
      <c r="G741" s="6">
        <f t="shared" si="121"/>
        <v>-6.7493779761946815E-3</v>
      </c>
      <c r="H741" s="6">
        <f t="shared" si="122"/>
        <v>0.99325062202380532</v>
      </c>
      <c r="I741" s="59">
        <f t="shared" si="113"/>
        <v>-6.8107195750867966E-3</v>
      </c>
      <c r="J741" s="46">
        <f t="shared" si="115"/>
        <v>0</v>
      </c>
      <c r="K741" s="6">
        <f t="shared" si="116"/>
        <v>0</v>
      </c>
      <c r="L741" s="6">
        <f t="shared" si="117"/>
        <v>0</v>
      </c>
      <c r="M741" s="46">
        <f t="shared" si="118"/>
        <v>6.8107195750867966E-3</v>
      </c>
      <c r="N741" s="6">
        <f t="shared" si="119"/>
        <v>2945.830078</v>
      </c>
      <c r="O741" s="6">
        <f t="shared" si="114"/>
        <v>-3.584731474793499E-2</v>
      </c>
      <c r="Q741" s="46"/>
      <c r="R741">
        <v>6.5792188972983801E-3</v>
      </c>
      <c r="S741" s="46"/>
    </row>
    <row r="742" spans="4:19">
      <c r="D742" s="38">
        <v>43606</v>
      </c>
      <c r="E742" s="6">
        <v>2864.360107</v>
      </c>
      <c r="F742" s="6">
        <f t="shared" si="120"/>
        <v>8.4599491109458805E-3</v>
      </c>
      <c r="G742" s="6">
        <f t="shared" si="121"/>
        <v>8.4958356083544295E-3</v>
      </c>
      <c r="H742" s="6">
        <f t="shared" si="122"/>
        <v>1.0084958356083544</v>
      </c>
      <c r="I742" s="59">
        <f t="shared" si="113"/>
        <v>8.4214875724843413E-3</v>
      </c>
      <c r="J742" s="46">
        <f t="shared" si="115"/>
        <v>8.4214875724843413E-3</v>
      </c>
      <c r="K742" s="6">
        <f t="shared" si="116"/>
        <v>7.0921452933508198E-5</v>
      </c>
      <c r="L742" s="6">
        <f t="shared" si="117"/>
        <v>5.9726413450207243E-7</v>
      </c>
      <c r="M742" s="46">
        <f t="shared" si="118"/>
        <v>0</v>
      </c>
      <c r="N742" s="6">
        <f t="shared" si="119"/>
        <v>2945.830078</v>
      </c>
      <c r="O742" s="6">
        <f t="shared" si="114"/>
        <v>-2.7656032032679922E-2</v>
      </c>
      <c r="Q742" s="46"/>
      <c r="R742">
        <v>-6.2877070931146803E-4</v>
      </c>
      <c r="S742" s="46"/>
    </row>
    <row r="743" spans="4:19">
      <c r="D743" s="38">
        <v>43607</v>
      </c>
      <c r="E743" s="6">
        <v>2856.2700199999999</v>
      </c>
      <c r="F743" s="6">
        <f t="shared" si="120"/>
        <v>-2.8283920525026501E-3</v>
      </c>
      <c r="G743" s="6">
        <f t="shared" si="121"/>
        <v>-2.8243959201321722E-3</v>
      </c>
      <c r="H743" s="6">
        <f t="shared" si="122"/>
        <v>0.99717560407986783</v>
      </c>
      <c r="I743" s="59">
        <f t="shared" si="113"/>
        <v>-2.8668535909641885E-3</v>
      </c>
      <c r="J743" s="46">
        <f t="shared" si="115"/>
        <v>0</v>
      </c>
      <c r="K743" s="6">
        <f t="shared" si="116"/>
        <v>0</v>
      </c>
      <c r="L743" s="6">
        <f t="shared" si="117"/>
        <v>0</v>
      </c>
      <c r="M743" s="46">
        <f t="shared" si="118"/>
        <v>2.8668535909641885E-3</v>
      </c>
      <c r="N743" s="6">
        <f t="shared" si="119"/>
        <v>2945.830078</v>
      </c>
      <c r="O743" s="6">
        <f t="shared" si="114"/>
        <v>-3.0402316368771908E-2</v>
      </c>
      <c r="Q743" s="46"/>
      <c r="R743">
        <v>5.0858418360765899E-4</v>
      </c>
      <c r="S743" s="46"/>
    </row>
    <row r="744" spans="4:19">
      <c r="D744" s="38">
        <v>43608</v>
      </c>
      <c r="E744" s="6">
        <v>2822.23999</v>
      </c>
      <c r="F744" s="6">
        <f t="shared" si="120"/>
        <v>-1.1985692488440291E-2</v>
      </c>
      <c r="G744" s="6">
        <f t="shared" si="121"/>
        <v>-1.191415018948383E-2</v>
      </c>
      <c r="H744" s="6">
        <f t="shared" si="122"/>
        <v>0.98808584981051617</v>
      </c>
      <c r="I744" s="59">
        <f t="shared" si="113"/>
        <v>-1.202415402690183E-2</v>
      </c>
      <c r="J744" s="46">
        <f t="shared" si="115"/>
        <v>0</v>
      </c>
      <c r="K744" s="6">
        <f t="shared" si="116"/>
        <v>0</v>
      </c>
      <c r="L744" s="6">
        <f t="shared" si="117"/>
        <v>0</v>
      </c>
      <c r="M744" s="46">
        <f t="shared" si="118"/>
        <v>1.202415402690183E-2</v>
      </c>
      <c r="N744" s="6">
        <f t="shared" si="119"/>
        <v>2945.830078</v>
      </c>
      <c r="O744" s="6">
        <f t="shared" si="114"/>
        <v>-4.1954248794929962E-2</v>
      </c>
      <c r="Q744" s="46"/>
      <c r="R744">
        <v>-2.2735181573526799E-3</v>
      </c>
      <c r="S744" s="46"/>
    </row>
    <row r="745" spans="4:19">
      <c r="D745" s="38">
        <v>43609</v>
      </c>
      <c r="E745" s="6">
        <v>2826.0600589999999</v>
      </c>
      <c r="F745" s="6">
        <f t="shared" si="120"/>
        <v>1.3526439988342258E-3</v>
      </c>
      <c r="G745" s="6">
        <f t="shared" si="121"/>
        <v>1.3535592343441039E-3</v>
      </c>
      <c r="H745" s="6">
        <f t="shared" si="122"/>
        <v>1.0013535592343441</v>
      </c>
      <c r="I745" s="59">
        <f t="shared" si="113"/>
        <v>1.3141824603726873E-3</v>
      </c>
      <c r="J745" s="46">
        <f t="shared" si="115"/>
        <v>1.3141824603726873E-3</v>
      </c>
      <c r="K745" s="6">
        <f t="shared" si="116"/>
        <v>1.72707553915121E-6</v>
      </c>
      <c r="L745" s="6">
        <f t="shared" si="117"/>
        <v>2.2696923812912228E-9</v>
      </c>
      <c r="M745" s="46">
        <f t="shared" si="118"/>
        <v>0</v>
      </c>
      <c r="N745" s="6">
        <f t="shared" si="119"/>
        <v>2945.830078</v>
      </c>
      <c r="O745" s="6">
        <f t="shared" si="114"/>
        <v>-4.0657477121462143E-2</v>
      </c>
      <c r="Q745" s="46"/>
      <c r="R745">
        <v>1.5758478797053201E-3</v>
      </c>
      <c r="S745" s="46"/>
    </row>
    <row r="746" spans="4:19">
      <c r="D746" s="38">
        <v>43613</v>
      </c>
      <c r="E746" s="6">
        <v>2802.389893</v>
      </c>
      <c r="F746" s="6">
        <f t="shared" si="120"/>
        <v>-8.4109499934704266E-3</v>
      </c>
      <c r="G746" s="6">
        <f t="shared" si="121"/>
        <v>-8.3756769162137701E-3</v>
      </c>
      <c r="H746" s="6">
        <f t="shared" si="122"/>
        <v>0.99162432308378623</v>
      </c>
      <c r="I746" s="59">
        <f t="shared" si="113"/>
        <v>-8.4494115319319659E-3</v>
      </c>
      <c r="J746" s="46">
        <f t="shared" si="115"/>
        <v>0</v>
      </c>
      <c r="K746" s="6">
        <f t="shared" si="116"/>
        <v>0</v>
      </c>
      <c r="L746" s="6">
        <f t="shared" si="117"/>
        <v>0</v>
      </c>
      <c r="M746" s="46">
        <f t="shared" si="118"/>
        <v>8.4494115319319659E-3</v>
      </c>
      <c r="N746" s="6">
        <f t="shared" si="119"/>
        <v>2945.830078</v>
      </c>
      <c r="O746" s="6">
        <f t="shared" si="114"/>
        <v>-4.869262014507815E-2</v>
      </c>
      <c r="Q746" s="46"/>
      <c r="R746">
        <v>0</v>
      </c>
      <c r="S746" s="46"/>
    </row>
    <row r="747" spans="4:19">
      <c r="D747" s="38">
        <v>43614</v>
      </c>
      <c r="E747" s="6">
        <v>2783.0200199999999</v>
      </c>
      <c r="F747" s="6">
        <f t="shared" si="120"/>
        <v>-6.9359101493404783E-3</v>
      </c>
      <c r="G747" s="6">
        <f t="shared" si="121"/>
        <v>-6.9119122390440824E-3</v>
      </c>
      <c r="H747" s="6">
        <f t="shared" si="122"/>
        <v>0.99308808776095592</v>
      </c>
      <c r="I747" s="59">
        <f t="shared" si="113"/>
        <v>-6.9743716878020168E-3</v>
      </c>
      <c r="J747" s="46">
        <f t="shared" si="115"/>
        <v>0</v>
      </c>
      <c r="K747" s="6">
        <f t="shared" si="116"/>
        <v>0</v>
      </c>
      <c r="L747" s="6">
        <f t="shared" si="117"/>
        <v>0</v>
      </c>
      <c r="M747" s="46">
        <f t="shared" si="118"/>
        <v>6.9743716878020168E-3</v>
      </c>
      <c r="N747" s="6">
        <f t="shared" si="119"/>
        <v>2945.830078</v>
      </c>
      <c r="O747" s="6">
        <f t="shared" si="114"/>
        <v>-5.5267973266990324E-2</v>
      </c>
      <c r="Q747" s="46"/>
      <c r="R747">
        <v>1.0102262466460501E-3</v>
      </c>
      <c r="S747" s="46"/>
    </row>
    <row r="748" spans="4:19">
      <c r="D748" s="38">
        <v>43615</v>
      </c>
      <c r="E748" s="6">
        <v>2788.860107</v>
      </c>
      <c r="F748" s="6">
        <f t="shared" si="120"/>
        <v>2.0962723552933105E-3</v>
      </c>
      <c r="G748" s="6">
        <f t="shared" si="121"/>
        <v>2.0984710702871556E-3</v>
      </c>
      <c r="H748" s="6">
        <f t="shared" si="122"/>
        <v>1.0020984710702872</v>
      </c>
      <c r="I748" s="59">
        <f t="shared" si="113"/>
        <v>2.0578108168317721E-3</v>
      </c>
      <c r="J748" s="46">
        <f t="shared" si="115"/>
        <v>2.0578108168317721E-3</v>
      </c>
      <c r="K748" s="6">
        <f t="shared" si="116"/>
        <v>4.2345853578698455E-6</v>
      </c>
      <c r="L748" s="6">
        <f t="shared" si="117"/>
        <v>8.7139755542220084E-9</v>
      </c>
      <c r="M748" s="46">
        <f t="shared" si="118"/>
        <v>0</v>
      </c>
      <c r="N748" s="6">
        <f t="shared" si="119"/>
        <v>2945.830078</v>
      </c>
      <c r="O748" s="6">
        <f t="shared" si="114"/>
        <v>-5.3285480439717335E-2</v>
      </c>
      <c r="Q748" s="46"/>
      <c r="R748">
        <v>8.7912687216390503E-3</v>
      </c>
      <c r="S748" s="46"/>
    </row>
    <row r="749" spans="4:19">
      <c r="D749" s="38">
        <v>43616</v>
      </c>
      <c r="E749" s="6">
        <v>2752.0600589999999</v>
      </c>
      <c r="F749" s="6">
        <f t="shared" si="120"/>
        <v>-1.3283204951564839E-2</v>
      </c>
      <c r="G749" s="6">
        <f t="shared" si="121"/>
        <v>-1.3195372513534309E-2</v>
      </c>
      <c r="H749" s="6">
        <f t="shared" si="122"/>
        <v>0.98680462748646569</v>
      </c>
      <c r="I749" s="59">
        <f t="shared" si="113"/>
        <v>-1.3321666490026378E-2</v>
      </c>
      <c r="J749" s="46">
        <f t="shared" si="115"/>
        <v>0</v>
      </c>
      <c r="K749" s="6">
        <f t="shared" si="116"/>
        <v>0</v>
      </c>
      <c r="L749" s="6">
        <f t="shared" si="117"/>
        <v>0</v>
      </c>
      <c r="M749" s="46">
        <f t="shared" si="118"/>
        <v>1.3321666490026378E-2</v>
      </c>
      <c r="N749" s="6">
        <f t="shared" si="119"/>
        <v>2945.830078</v>
      </c>
      <c r="O749" s="6">
        <f t="shared" si="114"/>
        <v>-6.5777731189286898E-2</v>
      </c>
      <c r="Q749" s="46"/>
      <c r="R749">
        <v>-2.1914152984164898E-3</v>
      </c>
      <c r="S749" s="46"/>
    </row>
    <row r="750" spans="4:19">
      <c r="D750" s="38">
        <v>43619</v>
      </c>
      <c r="E750" s="6">
        <v>2744.4499510000001</v>
      </c>
      <c r="F750" s="6">
        <f t="shared" si="120"/>
        <v>-2.7690708645509332E-3</v>
      </c>
      <c r="G750" s="6">
        <f t="shared" si="121"/>
        <v>-2.7652405241348488E-3</v>
      </c>
      <c r="H750" s="6">
        <f t="shared" si="122"/>
        <v>0.99723475947586515</v>
      </c>
      <c r="I750" s="59">
        <f t="shared" si="113"/>
        <v>-2.8075324030124717E-3</v>
      </c>
      <c r="J750" s="46">
        <f t="shared" si="115"/>
        <v>0</v>
      </c>
      <c r="K750" s="6">
        <f t="shared" si="116"/>
        <v>0</v>
      </c>
      <c r="L750" s="6">
        <f t="shared" si="117"/>
        <v>0</v>
      </c>
      <c r="M750" s="46">
        <f t="shared" si="118"/>
        <v>2.8075324030124717E-3</v>
      </c>
      <c r="N750" s="6">
        <f t="shared" si="119"/>
        <v>2945.830078</v>
      </c>
      <c r="O750" s="6">
        <f t="shared" si="114"/>
        <v>-6.8361080465551519E-2</v>
      </c>
      <c r="Q750" s="46"/>
      <c r="R750">
        <v>-3.6857799999010502E-4</v>
      </c>
      <c r="S750" s="46"/>
    </row>
    <row r="751" spans="4:19">
      <c r="D751" s="38">
        <v>43620</v>
      </c>
      <c r="E751" s="6">
        <v>2803.2700199999999</v>
      </c>
      <c r="F751" s="6">
        <f t="shared" si="120"/>
        <v>2.1205927310919484E-2</v>
      </c>
      <c r="G751" s="6">
        <f t="shared" si="121"/>
        <v>2.1432370802960898E-2</v>
      </c>
      <c r="H751" s="6">
        <f t="shared" si="122"/>
        <v>1.0214323708029609</v>
      </c>
      <c r="I751" s="59">
        <f t="shared" si="113"/>
        <v>2.1167465772457945E-2</v>
      </c>
      <c r="J751" s="46">
        <f t="shared" si="115"/>
        <v>2.1167465772457945E-2</v>
      </c>
      <c r="K751" s="6">
        <f t="shared" si="116"/>
        <v>4.4806160722817863E-4</v>
      </c>
      <c r="L751" s="6">
        <f t="shared" si="117"/>
        <v>9.4843287349549672E-6</v>
      </c>
      <c r="M751" s="46">
        <f t="shared" si="118"/>
        <v>0</v>
      </c>
      <c r="N751" s="6">
        <f t="shared" si="119"/>
        <v>2945.830078</v>
      </c>
      <c r="O751" s="6">
        <f t="shared" si="114"/>
        <v>-4.8393849687619367E-2</v>
      </c>
      <c r="Q751" s="46"/>
      <c r="R751">
        <v>4.6684896737363996E-3</v>
      </c>
      <c r="S751" s="46"/>
    </row>
    <row r="752" spans="4:19">
      <c r="D752" s="38">
        <v>43621</v>
      </c>
      <c r="E752" s="6">
        <v>2826.1499020000001</v>
      </c>
      <c r="F752" s="6">
        <f t="shared" si="120"/>
        <v>8.1287266899663837E-3</v>
      </c>
      <c r="G752" s="6">
        <f t="shared" si="121"/>
        <v>8.1618544902071211E-3</v>
      </c>
      <c r="H752" s="6">
        <f t="shared" si="122"/>
        <v>1.0081618544902071</v>
      </c>
      <c r="I752" s="59">
        <f t="shared" si="113"/>
        <v>8.0902651515048444E-3</v>
      </c>
      <c r="J752" s="46">
        <f t="shared" si="115"/>
        <v>8.0902651515048444E-3</v>
      </c>
      <c r="K752" s="6">
        <f t="shared" si="116"/>
        <v>6.5452390221653706E-5</v>
      </c>
      <c r="L752" s="6">
        <f t="shared" si="117"/>
        <v>5.2952719169294138E-7</v>
      </c>
      <c r="M752" s="46">
        <f t="shared" si="118"/>
        <v>0</v>
      </c>
      <c r="N752" s="6">
        <f t="shared" si="119"/>
        <v>2945.830078</v>
      </c>
      <c r="O752" s="6">
        <f t="shared" si="114"/>
        <v>-4.0626978756783491E-2</v>
      </c>
      <c r="Q752" s="46"/>
      <c r="R752">
        <v>1.06960943943377E-3</v>
      </c>
      <c r="S752" s="46"/>
    </row>
    <row r="753" spans="4:19">
      <c r="D753" s="38">
        <v>43622</v>
      </c>
      <c r="E753" s="6">
        <v>2843.48999</v>
      </c>
      <c r="F753" s="6">
        <f t="shared" si="120"/>
        <v>6.1168407152111942E-3</v>
      </c>
      <c r="G753" s="6">
        <f t="shared" si="121"/>
        <v>6.1355867881349724E-3</v>
      </c>
      <c r="H753" s="6">
        <f t="shared" si="122"/>
        <v>1.006135586788135</v>
      </c>
      <c r="I753" s="59">
        <f t="shared" si="113"/>
        <v>6.0783791767496558E-3</v>
      </c>
      <c r="J753" s="46">
        <f t="shared" si="115"/>
        <v>6.0783791767496558E-3</v>
      </c>
      <c r="K753" s="6">
        <f t="shared" si="116"/>
        <v>3.6946693416343823E-5</v>
      </c>
      <c r="L753" s="6">
        <f t="shared" si="117"/>
        <v>2.2457601191165791E-7</v>
      </c>
      <c r="M753" s="46">
        <f t="shared" si="118"/>
        <v>0</v>
      </c>
      <c r="N753" s="6">
        <f t="shared" si="119"/>
        <v>2945.830078</v>
      </c>
      <c r="O753" s="6">
        <f t="shared" si="114"/>
        <v>-3.4740662322750554E-2</v>
      </c>
      <c r="Q753" s="46"/>
      <c r="R753">
        <v>9.4977706044603496E-4</v>
      </c>
      <c r="S753" s="46"/>
    </row>
    <row r="754" spans="4:19">
      <c r="D754" s="38">
        <v>43623</v>
      </c>
      <c r="E754" s="6">
        <v>2873.3400879999999</v>
      </c>
      <c r="F754" s="6">
        <f t="shared" si="120"/>
        <v>1.0442979367750647E-2</v>
      </c>
      <c r="G754" s="6">
        <f t="shared" si="121"/>
        <v>1.0497697584650245E-2</v>
      </c>
      <c r="H754" s="6">
        <f t="shared" si="122"/>
        <v>1.0104976975846502</v>
      </c>
      <c r="I754" s="59">
        <f t="shared" si="113"/>
        <v>1.0404517829289108E-2</v>
      </c>
      <c r="J754" s="46">
        <f t="shared" si="115"/>
        <v>1.0404517829289108E-2</v>
      </c>
      <c r="K754" s="6">
        <f t="shared" si="116"/>
        <v>1.0825399125999494E-4</v>
      </c>
      <c r="L754" s="6">
        <f t="shared" si="117"/>
        <v>1.1263305821563247E-6</v>
      </c>
      <c r="M754" s="46">
        <f t="shared" si="118"/>
        <v>0</v>
      </c>
      <c r="N754" s="6">
        <f t="shared" si="119"/>
        <v>2945.830078</v>
      </c>
      <c r="O754" s="6">
        <f t="shared" si="114"/>
        <v>-2.4607661705055087E-2</v>
      </c>
      <c r="Q754" s="46"/>
      <c r="R754">
        <v>-7.5210099278024498E-3</v>
      </c>
      <c r="S754" s="46"/>
    </row>
    <row r="755" spans="4:19">
      <c r="D755" s="38">
        <v>43626</v>
      </c>
      <c r="E755" s="6">
        <v>2886.7299800000001</v>
      </c>
      <c r="F755" s="6">
        <f t="shared" si="120"/>
        <v>4.6492198743191201E-3</v>
      </c>
      <c r="G755" s="6">
        <f t="shared" si="121"/>
        <v>4.6600442655293506E-3</v>
      </c>
      <c r="H755" s="6">
        <f t="shared" si="122"/>
        <v>1.0046600442655294</v>
      </c>
      <c r="I755" s="59">
        <f t="shared" si="113"/>
        <v>4.6107583358575817E-3</v>
      </c>
      <c r="J755" s="46">
        <f t="shared" si="115"/>
        <v>4.6107583358575817E-3</v>
      </c>
      <c r="K755" s="6">
        <f t="shared" si="116"/>
        <v>2.1259092431680176E-5</v>
      </c>
      <c r="L755" s="6">
        <f t="shared" si="117"/>
        <v>9.8020537642136196E-8</v>
      </c>
      <c r="M755" s="46">
        <f t="shared" si="118"/>
        <v>0</v>
      </c>
      <c r="N755" s="6">
        <f t="shared" si="119"/>
        <v>2945.830078</v>
      </c>
      <c r="O755" s="6">
        <f t="shared" si="114"/>
        <v>-2.0062290232342413E-2</v>
      </c>
      <c r="Q755" s="46"/>
      <c r="R755">
        <v>-2.1235671597772199E-3</v>
      </c>
      <c r="S755" s="46"/>
    </row>
    <row r="756" spans="4:19">
      <c r="D756" s="38">
        <v>43627</v>
      </c>
      <c r="E756" s="6">
        <v>2885.719971</v>
      </c>
      <c r="F756" s="6">
        <f t="shared" si="120"/>
        <v>-3.4994119269314317E-4</v>
      </c>
      <c r="G756" s="6">
        <f t="shared" si="121"/>
        <v>-3.4987997041557861E-4</v>
      </c>
      <c r="H756" s="6">
        <f t="shared" si="122"/>
        <v>0.99965012002958442</v>
      </c>
      <c r="I756" s="59">
        <f t="shared" si="113"/>
        <v>-3.8840273115468165E-4</v>
      </c>
      <c r="J756" s="46">
        <f t="shared" si="115"/>
        <v>0</v>
      </c>
      <c r="K756" s="6">
        <f t="shared" si="116"/>
        <v>0</v>
      </c>
      <c r="L756" s="6">
        <f t="shared" si="117"/>
        <v>0</v>
      </c>
      <c r="M756" s="46">
        <f t="shared" si="118"/>
        <v>3.8840273115468165E-4</v>
      </c>
      <c r="N756" s="6">
        <f t="shared" si="119"/>
        <v>2945.830078</v>
      </c>
      <c r="O756" s="6">
        <f t="shared" si="114"/>
        <v>-2.0405150809245005E-2</v>
      </c>
      <c r="Q756" s="46"/>
      <c r="R756">
        <v>9.5800948525172902E-3</v>
      </c>
      <c r="S756" s="46"/>
    </row>
    <row r="757" spans="4:19">
      <c r="D757" s="38">
        <v>43628</v>
      </c>
      <c r="E757" s="6">
        <v>2879.8400879999999</v>
      </c>
      <c r="F757" s="6">
        <f t="shared" si="120"/>
        <v>-2.0396578921351837E-3</v>
      </c>
      <c r="G757" s="6">
        <f t="shared" si="121"/>
        <v>-2.0375792034881268E-3</v>
      </c>
      <c r="H757" s="6">
        <f t="shared" si="122"/>
        <v>0.99796242079651187</v>
      </c>
      <c r="I757" s="59">
        <f t="shared" si="113"/>
        <v>-2.0781194305967221E-3</v>
      </c>
      <c r="J757" s="46">
        <f t="shared" si="115"/>
        <v>0</v>
      </c>
      <c r="K757" s="6">
        <f t="shared" si="116"/>
        <v>0</v>
      </c>
      <c r="L757" s="6">
        <f t="shared" si="117"/>
        <v>0</v>
      </c>
      <c r="M757" s="46">
        <f t="shared" si="118"/>
        <v>2.0781194305967221E-3</v>
      </c>
      <c r="N757" s="6">
        <f t="shared" si="119"/>
        <v>2945.830078</v>
      </c>
      <c r="O757" s="6">
        <f t="shared" si="114"/>
        <v>-2.2401152901800208E-2</v>
      </c>
      <c r="Q757" s="46"/>
      <c r="R757">
        <v>-4.4754064794331801E-3</v>
      </c>
      <c r="S757" s="46"/>
    </row>
    <row r="758" spans="4:19">
      <c r="D758" s="38">
        <v>43629</v>
      </c>
      <c r="E758" s="6">
        <v>2891.639893</v>
      </c>
      <c r="F758" s="6">
        <f t="shared" si="120"/>
        <v>4.0890106107655654E-3</v>
      </c>
      <c r="G758" s="6">
        <f t="shared" si="121"/>
        <v>4.0973820210257195E-3</v>
      </c>
      <c r="H758" s="6">
        <f t="shared" si="122"/>
        <v>1.0040973820210257</v>
      </c>
      <c r="I758" s="59">
        <f t="shared" si="113"/>
        <v>4.050549072304027E-3</v>
      </c>
      <c r="J758" s="46">
        <f t="shared" si="115"/>
        <v>4.050549072304027E-3</v>
      </c>
      <c r="K758" s="6">
        <f t="shared" si="116"/>
        <v>1.6406947787143014E-5</v>
      </c>
      <c r="L758" s="6">
        <f t="shared" si="117"/>
        <v>6.6457147138552741E-8</v>
      </c>
      <c r="M758" s="46">
        <f t="shared" si="118"/>
        <v>0</v>
      </c>
      <c r="N758" s="6">
        <f t="shared" si="119"/>
        <v>2945.830078</v>
      </c>
      <c r="O758" s="6">
        <f t="shared" si="114"/>
        <v>-1.8395556961924648E-2</v>
      </c>
      <c r="Q758" s="46"/>
      <c r="R758">
        <v>-1.6628434680656001E-2</v>
      </c>
      <c r="S758" s="46"/>
    </row>
    <row r="759" spans="4:19">
      <c r="D759" s="38">
        <v>43630</v>
      </c>
      <c r="E759" s="6">
        <v>2886.9799800000001</v>
      </c>
      <c r="F759" s="6">
        <f t="shared" si="120"/>
        <v>-1.6128120944145414E-3</v>
      </c>
      <c r="G759" s="6">
        <f t="shared" si="121"/>
        <v>-1.6115122119045866E-3</v>
      </c>
      <c r="H759" s="6">
        <f t="shared" si="122"/>
        <v>0.99838848778809541</v>
      </c>
      <c r="I759" s="59">
        <f t="shared" si="113"/>
        <v>-1.6512736328760799E-3</v>
      </c>
      <c r="J759" s="46">
        <f t="shared" si="115"/>
        <v>0</v>
      </c>
      <c r="K759" s="6">
        <f t="shared" si="116"/>
        <v>0</v>
      </c>
      <c r="L759" s="6">
        <f t="shared" si="117"/>
        <v>0</v>
      </c>
      <c r="M759" s="46">
        <f t="shared" si="118"/>
        <v>1.6512736328760799E-3</v>
      </c>
      <c r="N759" s="6">
        <f t="shared" si="119"/>
        <v>2945.830078</v>
      </c>
      <c r="O759" s="6">
        <f t="shared" si="114"/>
        <v>-1.9977424509140303E-2</v>
      </c>
      <c r="Q759" s="46"/>
      <c r="R759">
        <v>-1.60466511396513E-3</v>
      </c>
      <c r="S759" s="46"/>
    </row>
    <row r="760" spans="4:19">
      <c r="D760" s="38">
        <v>43633</v>
      </c>
      <c r="E760" s="6">
        <v>2889.669922</v>
      </c>
      <c r="F760" s="6">
        <f t="shared" si="120"/>
        <v>9.3131563797728433E-4</v>
      </c>
      <c r="G760" s="6">
        <f t="shared" si="121"/>
        <v>9.3174944704665918E-4</v>
      </c>
      <c r="H760" s="6">
        <f t="shared" si="122"/>
        <v>1.0009317494470467</v>
      </c>
      <c r="I760" s="59">
        <f t="shared" si="113"/>
        <v>8.928540995157459E-4</v>
      </c>
      <c r="J760" s="46">
        <f t="shared" si="115"/>
        <v>8.928540995157459E-4</v>
      </c>
      <c r="K760" s="6">
        <f t="shared" si="116"/>
        <v>7.9718844302207354E-7</v>
      </c>
      <c r="L760" s="6">
        <f t="shared" si="117"/>
        <v>7.1177296943883303E-10</v>
      </c>
      <c r="M760" s="46">
        <f t="shared" si="118"/>
        <v>0</v>
      </c>
      <c r="N760" s="6">
        <f t="shared" si="119"/>
        <v>2945.830078</v>
      </c>
      <c r="O760" s="6">
        <f t="shared" si="114"/>
        <v>-1.9064289016333384E-2</v>
      </c>
      <c r="Q760" s="46"/>
      <c r="R760">
        <v>-3.0221282521066899E-3</v>
      </c>
      <c r="S760" s="46"/>
    </row>
    <row r="761" spans="4:19">
      <c r="D761" s="38">
        <v>43634</v>
      </c>
      <c r="E761" s="6">
        <v>2917.75</v>
      </c>
      <c r="F761" s="6">
        <f t="shared" si="120"/>
        <v>9.6704895497130884E-3</v>
      </c>
      <c r="G761" s="6">
        <f t="shared" si="121"/>
        <v>9.7173998269550754E-3</v>
      </c>
      <c r="H761" s="6">
        <f t="shared" si="122"/>
        <v>1.0097173998269551</v>
      </c>
      <c r="I761" s="59">
        <f t="shared" si="113"/>
        <v>9.6320280112515491E-3</v>
      </c>
      <c r="J761" s="46">
        <f t="shared" si="115"/>
        <v>9.6320280112515491E-3</v>
      </c>
      <c r="K761" s="6">
        <f t="shared" si="116"/>
        <v>9.277596360953447E-5</v>
      </c>
      <c r="L761" s="6">
        <f t="shared" si="117"/>
        <v>8.9362068025789036E-7</v>
      </c>
      <c r="M761" s="46">
        <f t="shared" si="118"/>
        <v>0</v>
      </c>
      <c r="N761" s="6">
        <f t="shared" si="119"/>
        <v>2945.830078</v>
      </c>
      <c r="O761" s="6">
        <f t="shared" si="114"/>
        <v>-9.5321445081666921E-3</v>
      </c>
      <c r="Q761" s="46"/>
      <c r="R761">
        <v>3.7086459258233802E-3</v>
      </c>
      <c r="S761" s="46"/>
    </row>
    <row r="762" spans="4:19">
      <c r="D762" s="38">
        <v>43635</v>
      </c>
      <c r="E762" s="6">
        <v>2926.459961</v>
      </c>
      <c r="F762" s="6">
        <f t="shared" si="120"/>
        <v>2.9807168143807321E-3</v>
      </c>
      <c r="G762" s="6">
        <f t="shared" si="121"/>
        <v>2.9851635678177502E-3</v>
      </c>
      <c r="H762" s="6">
        <f t="shared" si="122"/>
        <v>1.0029851635678178</v>
      </c>
      <c r="I762" s="59">
        <f t="shared" si="113"/>
        <v>2.9422552759191937E-3</v>
      </c>
      <c r="J762" s="46">
        <f t="shared" si="115"/>
        <v>2.9422552759191937E-3</v>
      </c>
      <c r="K762" s="6">
        <f t="shared" si="116"/>
        <v>8.6568661086743309E-6</v>
      </c>
      <c r="L762" s="6">
        <f t="shared" si="117"/>
        <v>2.5470709981173112E-8</v>
      </c>
      <c r="M762" s="46">
        <f t="shared" si="118"/>
        <v>0</v>
      </c>
      <c r="N762" s="6">
        <f t="shared" si="119"/>
        <v>2945.830078</v>
      </c>
      <c r="O762" s="6">
        <f t="shared" si="114"/>
        <v>-6.5754359508579698E-3</v>
      </c>
      <c r="Q762" s="46"/>
      <c r="R762">
        <v>-2.4394912085769001E-2</v>
      </c>
      <c r="S762" s="46"/>
    </row>
    <row r="763" spans="4:19">
      <c r="D763" s="38">
        <v>43636</v>
      </c>
      <c r="E763" s="6">
        <v>2954.179932</v>
      </c>
      <c r="F763" s="6">
        <f t="shared" si="120"/>
        <v>9.4276054361659405E-3</v>
      </c>
      <c r="G763" s="6">
        <f t="shared" si="121"/>
        <v>9.4721852919279481E-3</v>
      </c>
      <c r="H763" s="6">
        <f t="shared" si="122"/>
        <v>1.0094721852919279</v>
      </c>
      <c r="I763" s="59">
        <f t="shared" si="113"/>
        <v>9.3891438977044012E-3</v>
      </c>
      <c r="J763" s="46">
        <f t="shared" si="115"/>
        <v>9.3891438977044012E-3</v>
      </c>
      <c r="K763" s="6">
        <f t="shared" si="116"/>
        <v>8.8156023131799794E-5</v>
      </c>
      <c r="L763" s="6">
        <f t="shared" si="117"/>
        <v>8.2770958663382604E-7</v>
      </c>
      <c r="M763" s="46">
        <f t="shared" si="118"/>
        <v>0</v>
      </c>
      <c r="N763" s="6">
        <f t="shared" si="119"/>
        <v>2954.179932</v>
      </c>
      <c r="O763" s="6">
        <f t="shared" si="114"/>
        <v>0</v>
      </c>
      <c r="Q763" s="46"/>
      <c r="R763">
        <v>7.9735880845418199E-3</v>
      </c>
      <c r="S763" s="46"/>
    </row>
    <row r="764" spans="4:19">
      <c r="D764" s="38">
        <v>43637</v>
      </c>
      <c r="E764" s="6">
        <v>2950.459961</v>
      </c>
      <c r="F764" s="6">
        <f t="shared" si="120"/>
        <v>-1.2600163801944658E-3</v>
      </c>
      <c r="G764" s="6">
        <f t="shared" si="121"/>
        <v>-1.2592228928592908E-3</v>
      </c>
      <c r="H764" s="6">
        <f t="shared" si="122"/>
        <v>0.99874077710714071</v>
      </c>
      <c r="I764" s="59">
        <f t="shared" si="113"/>
        <v>-1.2984779186560043E-3</v>
      </c>
      <c r="J764" s="46">
        <f t="shared" si="115"/>
        <v>0</v>
      </c>
      <c r="K764" s="6">
        <f t="shared" si="116"/>
        <v>0</v>
      </c>
      <c r="L764" s="6">
        <f t="shared" si="117"/>
        <v>0</v>
      </c>
      <c r="M764" s="46">
        <f t="shared" si="118"/>
        <v>1.2984779186560043E-3</v>
      </c>
      <c r="N764" s="6">
        <f t="shared" si="119"/>
        <v>2954.179932</v>
      </c>
      <c r="O764" s="6">
        <f t="shared" si="114"/>
        <v>-1.2592228928593192E-3</v>
      </c>
      <c r="Q764" s="46"/>
      <c r="R764">
        <v>5.8144631146299598E-3</v>
      </c>
      <c r="S764" s="46"/>
    </row>
    <row r="765" spans="4:19">
      <c r="D765" s="38">
        <v>43640</v>
      </c>
      <c r="E765" s="6">
        <v>2945.3500979999999</v>
      </c>
      <c r="F765" s="6">
        <f t="shared" si="120"/>
        <v>-1.7333883650608661E-3</v>
      </c>
      <c r="G765" s="6">
        <f t="shared" si="121"/>
        <v>-1.7318869151060623E-3</v>
      </c>
      <c r="H765" s="6">
        <f t="shared" si="122"/>
        <v>0.99826811308489394</v>
      </c>
      <c r="I765" s="59">
        <f t="shared" si="113"/>
        <v>-1.7718499035224045E-3</v>
      </c>
      <c r="J765" s="46">
        <f t="shared" si="115"/>
        <v>0</v>
      </c>
      <c r="K765" s="6">
        <f t="shared" si="116"/>
        <v>0</v>
      </c>
      <c r="L765" s="6">
        <f t="shared" si="117"/>
        <v>0</v>
      </c>
      <c r="M765" s="46">
        <f t="shared" si="118"/>
        <v>1.7718499035224045E-3</v>
      </c>
      <c r="N765" s="6">
        <f t="shared" si="119"/>
        <v>2954.179932</v>
      </c>
      <c r="O765" s="6">
        <f t="shared" si="114"/>
        <v>-2.9889289763139989E-3</v>
      </c>
      <c r="Q765" s="46"/>
      <c r="R765">
        <v>8.8445846312243392E-3</v>
      </c>
      <c r="S765" s="46"/>
    </row>
    <row r="766" spans="4:19">
      <c r="D766" s="38">
        <v>43641</v>
      </c>
      <c r="E766" s="6">
        <v>2917.3798830000001</v>
      </c>
      <c r="F766" s="6">
        <f t="shared" si="120"/>
        <v>-9.5417756928268798E-3</v>
      </c>
      <c r="G766" s="6">
        <f t="shared" si="121"/>
        <v>-9.4963973956755376E-3</v>
      </c>
      <c r="H766" s="6">
        <f t="shared" si="122"/>
        <v>0.99050360260432446</v>
      </c>
      <c r="I766" s="59">
        <f t="shared" si="113"/>
        <v>-9.5802372312884191E-3</v>
      </c>
      <c r="J766" s="46">
        <f t="shared" si="115"/>
        <v>0</v>
      </c>
      <c r="K766" s="6">
        <f t="shared" si="116"/>
        <v>0</v>
      </c>
      <c r="L766" s="6">
        <f t="shared" si="117"/>
        <v>0</v>
      </c>
      <c r="M766" s="46">
        <f t="shared" si="118"/>
        <v>9.5802372312884191E-3</v>
      </c>
      <c r="N766" s="6">
        <f t="shared" si="119"/>
        <v>2954.179932</v>
      </c>
      <c r="O766" s="6">
        <f t="shared" si="114"/>
        <v>-1.2456942314642987E-2</v>
      </c>
      <c r="Q766" s="46"/>
      <c r="R766">
        <v>-5.8469304765327501E-3</v>
      </c>
      <c r="S766" s="46"/>
    </row>
    <row r="767" spans="4:19">
      <c r="D767" s="38">
        <v>43642</v>
      </c>
      <c r="E767" s="6">
        <v>2913.780029</v>
      </c>
      <c r="F767" s="6">
        <f t="shared" si="120"/>
        <v>-1.2346958449606107E-3</v>
      </c>
      <c r="G767" s="6">
        <f t="shared" si="121"/>
        <v>-1.2339339216592693E-3</v>
      </c>
      <c r="H767" s="6">
        <f t="shared" si="122"/>
        <v>0.99876606607834073</v>
      </c>
      <c r="I767" s="59">
        <f t="shared" si="113"/>
        <v>-1.2731573834221491E-3</v>
      </c>
      <c r="J767" s="46">
        <f t="shared" si="115"/>
        <v>0</v>
      </c>
      <c r="K767" s="6">
        <f t="shared" si="116"/>
        <v>0</v>
      </c>
      <c r="L767" s="6">
        <f t="shared" si="117"/>
        <v>0</v>
      </c>
      <c r="M767" s="46">
        <f t="shared" si="118"/>
        <v>1.2731573834221491E-3</v>
      </c>
      <c r="N767" s="6">
        <f t="shared" si="119"/>
        <v>2954.179932</v>
      </c>
      <c r="O767" s="6">
        <f t="shared" si="114"/>
        <v>-1.3675505192620067E-2</v>
      </c>
      <c r="Q767" s="46"/>
      <c r="R767">
        <v>-6.7635195831762199E-3</v>
      </c>
      <c r="S767" s="46"/>
    </row>
    <row r="768" spans="4:19">
      <c r="D768" s="38">
        <v>43643</v>
      </c>
      <c r="E768" s="6">
        <v>2924.919922</v>
      </c>
      <c r="F768" s="6">
        <f t="shared" si="120"/>
        <v>3.8158859372135782E-3</v>
      </c>
      <c r="G768" s="6">
        <f t="shared" si="121"/>
        <v>3.8231756993074573E-3</v>
      </c>
      <c r="H768" s="6">
        <f t="shared" si="122"/>
        <v>1.0038231756993075</v>
      </c>
      <c r="I768" s="59">
        <f t="shared" si="113"/>
        <v>3.7774243987520398E-3</v>
      </c>
      <c r="J768" s="46">
        <f t="shared" si="115"/>
        <v>3.7774243987520398E-3</v>
      </c>
      <c r="K768" s="6">
        <f t="shared" si="116"/>
        <v>1.4268935088287209E-5</v>
      </c>
      <c r="L768" s="6">
        <f t="shared" si="117"/>
        <v>5.3899823546705193E-8</v>
      </c>
      <c r="M768" s="46">
        <f t="shared" si="118"/>
        <v>0</v>
      </c>
      <c r="N768" s="6">
        <f t="shared" si="119"/>
        <v>2954.179932</v>
      </c>
      <c r="O768" s="6">
        <f t="shared" si="114"/>
        <v>-9.9046133524408383E-3</v>
      </c>
      <c r="Q768" s="46"/>
      <c r="R768">
        <v>8.44904216177963E-3</v>
      </c>
      <c r="S768" s="46"/>
    </row>
    <row r="769" spans="4:19">
      <c r="D769" s="38">
        <v>43644</v>
      </c>
      <c r="E769" s="6">
        <v>2941.76001</v>
      </c>
      <c r="F769" s="6">
        <f t="shared" si="120"/>
        <v>5.7409418775350336E-3</v>
      </c>
      <c r="G769" s="6">
        <f t="shared" si="121"/>
        <v>5.7574526650578939E-3</v>
      </c>
      <c r="H769" s="6">
        <f t="shared" si="122"/>
        <v>1.0057574526650579</v>
      </c>
      <c r="I769" s="59">
        <f t="shared" si="113"/>
        <v>5.7024803390734952E-3</v>
      </c>
      <c r="J769" s="46">
        <f t="shared" si="115"/>
        <v>5.7024803390734952E-3</v>
      </c>
      <c r="K769" s="6">
        <f t="shared" si="116"/>
        <v>3.2518282017519766E-5</v>
      </c>
      <c r="L769" s="6">
        <f t="shared" si="117"/>
        <v>1.8543486386535366E-7</v>
      </c>
      <c r="M769" s="46">
        <f t="shared" si="118"/>
        <v>0</v>
      </c>
      <c r="N769" s="6">
        <f t="shared" si="119"/>
        <v>2954.179932</v>
      </c>
      <c r="O769" s="6">
        <f t="shared" si="114"/>
        <v>-4.2041860299252901E-3</v>
      </c>
      <c r="Q769" s="46"/>
      <c r="R769">
        <v>-2.8247558111786498E-3</v>
      </c>
      <c r="S769" s="46"/>
    </row>
    <row r="770" spans="4:19">
      <c r="D770" s="38">
        <v>43647</v>
      </c>
      <c r="E770" s="6">
        <v>2964.330078</v>
      </c>
      <c r="F770" s="6">
        <f t="shared" si="120"/>
        <v>7.6430184891142601E-3</v>
      </c>
      <c r="G770" s="6">
        <f t="shared" si="121"/>
        <v>7.6723009094137318E-3</v>
      </c>
      <c r="H770" s="6">
        <f t="shared" si="122"/>
        <v>1.0076723009094137</v>
      </c>
      <c r="I770" s="59">
        <f t="shared" si="113"/>
        <v>7.6045569506527216E-3</v>
      </c>
      <c r="J770" s="46">
        <f t="shared" si="115"/>
        <v>7.6045569506527216E-3</v>
      </c>
      <c r="K770" s="6">
        <f t="shared" si="116"/>
        <v>5.782928641572062E-5</v>
      </c>
      <c r="L770" s="6">
        <f t="shared" si="117"/>
        <v>4.3976610196395528E-7</v>
      </c>
      <c r="M770" s="46">
        <f t="shared" si="118"/>
        <v>0</v>
      </c>
      <c r="N770" s="6">
        <f t="shared" si="119"/>
        <v>2964.330078</v>
      </c>
      <c r="O770" s="6">
        <f t="shared" si="114"/>
        <v>0</v>
      </c>
      <c r="Q770" s="46"/>
      <c r="R770">
        <v>-1.19701689274369E-2</v>
      </c>
      <c r="S770" s="46"/>
    </row>
    <row r="771" spans="4:19">
      <c r="D771" s="38">
        <v>43648</v>
      </c>
      <c r="E771" s="6">
        <v>2973.01001</v>
      </c>
      <c r="F771" s="6">
        <f t="shared" si="120"/>
        <v>2.9238473979908671E-3</v>
      </c>
      <c r="G771" s="6">
        <f t="shared" si="121"/>
        <v>2.9281260087796745E-3</v>
      </c>
      <c r="H771" s="6">
        <f t="shared" si="122"/>
        <v>1.0029281260087797</v>
      </c>
      <c r="I771" s="59">
        <f t="shared" ref="I771:I834" si="123">F771-$B$8</f>
        <v>2.8853858595293286E-3</v>
      </c>
      <c r="J771" s="46">
        <f t="shared" si="115"/>
        <v>2.8853858595293286E-3</v>
      </c>
      <c r="K771" s="6">
        <f t="shared" si="116"/>
        <v>8.3254515583718026E-6</v>
      </c>
      <c r="L771" s="6">
        <f t="shared" si="117"/>
        <v>2.4022140200722413E-8</v>
      </c>
      <c r="M771" s="46">
        <f t="shared" si="118"/>
        <v>0</v>
      </c>
      <c r="N771" s="6">
        <f t="shared" si="119"/>
        <v>2973.01001</v>
      </c>
      <c r="O771" s="6">
        <f t="shared" ref="O771:O834" si="124">MIN(0,(E771-N771)/N771)</f>
        <v>0</v>
      </c>
      <c r="Q771" s="46"/>
      <c r="R771">
        <v>1.3508827727293201E-3</v>
      </c>
      <c r="S771" s="46"/>
    </row>
    <row r="772" spans="4:19">
      <c r="D772" s="38">
        <v>43649</v>
      </c>
      <c r="E772" s="6">
        <v>2995.820068</v>
      </c>
      <c r="F772" s="6">
        <f t="shared" si="120"/>
        <v>7.643095461891165E-3</v>
      </c>
      <c r="G772" s="6">
        <f t="shared" si="121"/>
        <v>7.6723784727519284E-3</v>
      </c>
      <c r="H772" s="6">
        <f t="shared" si="122"/>
        <v>1.0076723784727519</v>
      </c>
      <c r="I772" s="59">
        <f t="shared" si="123"/>
        <v>7.6046339234296266E-3</v>
      </c>
      <c r="J772" s="46">
        <f t="shared" ref="J772:J835" si="125">MAX(0,F772-$B$11)</f>
        <v>7.6046339234296266E-3</v>
      </c>
      <c r="K772" s="6">
        <f t="shared" ref="K772:K835" si="126">J772^2</f>
        <v>5.7830457109376677E-5</v>
      </c>
      <c r="L772" s="6">
        <f t="shared" ref="L772:L835" si="127">J772^3</f>
        <v>4.397794559414079E-7</v>
      </c>
      <c r="M772" s="46">
        <f t="shared" ref="M772:M835" si="128">MAX(0,$B$11-F772)</f>
        <v>0</v>
      </c>
      <c r="N772" s="6">
        <f t="shared" ref="N772:N835" si="129">IF(N771&lt;E772,E772,N771)</f>
        <v>2995.820068</v>
      </c>
      <c r="O772" s="6">
        <f t="shared" si="124"/>
        <v>0</v>
      </c>
      <c r="Q772" s="46"/>
      <c r="R772">
        <v>0</v>
      </c>
      <c r="S772" s="46"/>
    </row>
    <row r="773" spans="4:19">
      <c r="D773" s="38">
        <v>43651</v>
      </c>
      <c r="E773" s="6">
        <v>2990.4099120000001</v>
      </c>
      <c r="F773" s="6">
        <f t="shared" ref="F773:F836" si="130">LN(E773/E772)</f>
        <v>-1.8075341211651061E-3</v>
      </c>
      <c r="G773" s="6">
        <f t="shared" ref="G773:G836" si="131">E773/E772-1</f>
        <v>-1.8059015151773439E-3</v>
      </c>
      <c r="H773" s="6">
        <f t="shared" ref="H773:H836" si="132">1+G773</f>
        <v>0.99819409848482266</v>
      </c>
      <c r="I773" s="59">
        <f t="shared" si="123"/>
        <v>-1.8459956596266446E-3</v>
      </c>
      <c r="J773" s="46">
        <f t="shared" si="125"/>
        <v>0</v>
      </c>
      <c r="K773" s="6">
        <f t="shared" si="126"/>
        <v>0</v>
      </c>
      <c r="L773" s="6">
        <f t="shared" si="127"/>
        <v>0</v>
      </c>
      <c r="M773" s="46">
        <f t="shared" si="128"/>
        <v>1.8459956596266446E-3</v>
      </c>
      <c r="N773" s="6">
        <f t="shared" si="129"/>
        <v>2995.820068</v>
      </c>
      <c r="O773" s="6">
        <f t="shared" si="124"/>
        <v>-1.8059015151773512E-3</v>
      </c>
      <c r="Q773" s="46"/>
      <c r="R773">
        <v>-8.3999597177125199E-3</v>
      </c>
      <c r="S773" s="46"/>
    </row>
    <row r="774" spans="4:19">
      <c r="D774" s="38">
        <v>43654</v>
      </c>
      <c r="E774" s="6">
        <v>2975.9499510000001</v>
      </c>
      <c r="F774" s="6">
        <f t="shared" si="130"/>
        <v>-4.8471730313032349E-3</v>
      </c>
      <c r="G774" s="6">
        <f t="shared" si="131"/>
        <v>-4.8354444459185464E-3</v>
      </c>
      <c r="H774" s="6">
        <f t="shared" si="132"/>
        <v>0.99516455555408145</v>
      </c>
      <c r="I774" s="59">
        <f t="shared" si="123"/>
        <v>-4.8856345697647734E-3</v>
      </c>
      <c r="J774" s="46">
        <f t="shared" si="125"/>
        <v>0</v>
      </c>
      <c r="K774" s="6">
        <f t="shared" si="126"/>
        <v>0</v>
      </c>
      <c r="L774" s="6">
        <f t="shared" si="127"/>
        <v>0</v>
      </c>
      <c r="M774" s="46">
        <f t="shared" si="128"/>
        <v>4.8856345697647734E-3</v>
      </c>
      <c r="N774" s="6">
        <f t="shared" si="129"/>
        <v>2995.820068</v>
      </c>
      <c r="O774" s="6">
        <f t="shared" si="124"/>
        <v>-6.6326136246444081E-3</v>
      </c>
      <c r="Q774" s="46"/>
      <c r="R774">
        <v>-6.9267775428264004E-3</v>
      </c>
      <c r="S774" s="46"/>
    </row>
    <row r="775" spans="4:19">
      <c r="D775" s="38">
        <v>43655</v>
      </c>
      <c r="E775" s="6">
        <v>2979.6298830000001</v>
      </c>
      <c r="F775" s="6">
        <f t="shared" si="130"/>
        <v>1.2357931791357835E-3</v>
      </c>
      <c r="G775" s="6">
        <f t="shared" si="131"/>
        <v>1.2365570861712083E-3</v>
      </c>
      <c r="H775" s="6">
        <f t="shared" si="132"/>
        <v>1.0012365570861712</v>
      </c>
      <c r="I775" s="59">
        <f t="shared" si="123"/>
        <v>1.197331640674245E-3</v>
      </c>
      <c r="J775" s="46">
        <f t="shared" si="125"/>
        <v>1.197331640674245E-3</v>
      </c>
      <c r="K775" s="6">
        <f t="shared" si="126"/>
        <v>1.4336030577596794E-6</v>
      </c>
      <c r="L775" s="6">
        <f t="shared" si="127"/>
        <v>1.7164983012230114E-9</v>
      </c>
      <c r="M775" s="46">
        <f t="shared" si="128"/>
        <v>0</v>
      </c>
      <c r="N775" s="6">
        <f t="shared" si="129"/>
        <v>2995.820068</v>
      </c>
      <c r="O775" s="6">
        <f t="shared" si="124"/>
        <v>-5.4042581438505568E-3</v>
      </c>
      <c r="Q775" s="46"/>
      <c r="R775">
        <v>2.0935054917858502E-3</v>
      </c>
      <c r="S775" s="46"/>
    </row>
    <row r="776" spans="4:19">
      <c r="D776" s="38">
        <v>43656</v>
      </c>
      <c r="E776" s="6">
        <v>2993.070068</v>
      </c>
      <c r="F776" s="6">
        <f t="shared" si="130"/>
        <v>4.5005467530864277E-3</v>
      </c>
      <c r="G776" s="6">
        <f t="shared" si="131"/>
        <v>4.5106894237709749E-3</v>
      </c>
      <c r="H776" s="6">
        <f t="shared" si="132"/>
        <v>1.004510689423771</v>
      </c>
      <c r="I776" s="59">
        <f t="shared" si="123"/>
        <v>4.4620852146248892E-3</v>
      </c>
      <c r="J776" s="46">
        <f t="shared" si="125"/>
        <v>4.4620852146248892E-3</v>
      </c>
      <c r="K776" s="6">
        <f t="shared" si="126"/>
        <v>1.9910204462574043E-5</v>
      </c>
      <c r="L776" s="6">
        <f t="shared" si="127"/>
        <v>8.8841028952610128E-8</v>
      </c>
      <c r="M776" s="46">
        <f t="shared" si="128"/>
        <v>0</v>
      </c>
      <c r="N776" s="6">
        <f t="shared" si="129"/>
        <v>2995.820068</v>
      </c>
      <c r="O776" s="6">
        <f t="shared" si="124"/>
        <v>-9.1794565013241642E-4</v>
      </c>
      <c r="Q776" s="46"/>
      <c r="R776">
        <v>-1.32655741523685E-2</v>
      </c>
      <c r="S776" s="46"/>
    </row>
    <row r="777" spans="4:19">
      <c r="D777" s="38">
        <v>43657</v>
      </c>
      <c r="E777" s="6">
        <v>2999.9099120000001</v>
      </c>
      <c r="F777" s="6">
        <f t="shared" si="130"/>
        <v>2.2826196625582262E-3</v>
      </c>
      <c r="G777" s="6">
        <f t="shared" si="131"/>
        <v>2.2852268221607019E-3</v>
      </c>
      <c r="H777" s="6">
        <f t="shared" si="132"/>
        <v>1.0022852268221607</v>
      </c>
      <c r="I777" s="59">
        <f t="shared" si="123"/>
        <v>2.2441581240966878E-3</v>
      </c>
      <c r="J777" s="46">
        <f t="shared" si="125"/>
        <v>2.2441581240966878E-3</v>
      </c>
      <c r="K777" s="6">
        <f t="shared" si="126"/>
        <v>5.0362456859491646E-6</v>
      </c>
      <c r="L777" s="6">
        <f t="shared" si="127"/>
        <v>1.1302131671069714E-8</v>
      </c>
      <c r="M777" s="46">
        <f t="shared" si="128"/>
        <v>0</v>
      </c>
      <c r="N777" s="6">
        <f t="shared" si="129"/>
        <v>2999.9099120000001</v>
      </c>
      <c r="O777" s="6">
        <f t="shared" si="124"/>
        <v>0</v>
      </c>
      <c r="Q777" s="46"/>
      <c r="R777">
        <v>-2.7653659242368898E-3</v>
      </c>
      <c r="S777" s="46"/>
    </row>
    <row r="778" spans="4:19">
      <c r="D778" s="38">
        <v>43658</v>
      </c>
      <c r="E778" s="6">
        <v>3013.7700199999999</v>
      </c>
      <c r="F778" s="6">
        <f t="shared" si="130"/>
        <v>4.6095344940618628E-3</v>
      </c>
      <c r="G778" s="6">
        <f t="shared" si="131"/>
        <v>4.6201747407672578E-3</v>
      </c>
      <c r="H778" s="6">
        <f t="shared" si="132"/>
        <v>1.0046201747407673</v>
      </c>
      <c r="I778" s="59">
        <f t="shared" si="123"/>
        <v>4.5710729556003244E-3</v>
      </c>
      <c r="J778" s="46">
        <f t="shared" si="125"/>
        <v>4.5710729556003244E-3</v>
      </c>
      <c r="K778" s="6">
        <f t="shared" si="126"/>
        <v>2.0894707965420687E-5</v>
      </c>
      <c r="L778" s="6">
        <f t="shared" si="127"/>
        <v>9.5511234495901172E-8</v>
      </c>
      <c r="M778" s="46">
        <f t="shared" si="128"/>
        <v>0</v>
      </c>
      <c r="N778" s="6">
        <f t="shared" si="129"/>
        <v>3013.7700199999999</v>
      </c>
      <c r="O778" s="6">
        <f t="shared" si="124"/>
        <v>0</v>
      </c>
      <c r="Q778" s="46"/>
      <c r="R778">
        <v>2.11778138572681E-2</v>
      </c>
      <c r="S778" s="46"/>
    </row>
    <row r="779" spans="4:19">
      <c r="D779" s="38">
        <v>43661</v>
      </c>
      <c r="E779" s="6">
        <v>3014.3000489999999</v>
      </c>
      <c r="F779" s="6">
        <f t="shared" si="130"/>
        <v>1.7585362986783311E-4</v>
      </c>
      <c r="G779" s="6">
        <f t="shared" si="131"/>
        <v>1.7586909302380604E-4</v>
      </c>
      <c r="H779" s="6">
        <f t="shared" si="132"/>
        <v>1.0001758690930238</v>
      </c>
      <c r="I779" s="59">
        <f t="shared" si="123"/>
        <v>1.3739209140629466E-4</v>
      </c>
      <c r="J779" s="46">
        <f t="shared" si="125"/>
        <v>1.3739209140629466E-4</v>
      </c>
      <c r="K779" s="6">
        <f t="shared" si="126"/>
        <v>1.8876586780995626E-8</v>
      </c>
      <c r="L779" s="6">
        <f t="shared" si="127"/>
        <v>2.5934937364534047E-12</v>
      </c>
      <c r="M779" s="46">
        <f t="shared" si="128"/>
        <v>0</v>
      </c>
      <c r="N779" s="6">
        <f t="shared" si="129"/>
        <v>3014.3000489999999</v>
      </c>
      <c r="O779" s="6">
        <f t="shared" si="124"/>
        <v>0</v>
      </c>
      <c r="Q779" s="46"/>
      <c r="R779">
        <v>8.1181070208895794E-3</v>
      </c>
      <c r="S779" s="46"/>
    </row>
    <row r="780" spans="4:19">
      <c r="D780" s="38">
        <v>43662</v>
      </c>
      <c r="E780" s="6">
        <v>3004.040039</v>
      </c>
      <c r="F780" s="6">
        <f t="shared" si="130"/>
        <v>-3.4095846328355182E-3</v>
      </c>
      <c r="G780" s="6">
        <f t="shared" si="131"/>
        <v>-3.4037785997461656E-3</v>
      </c>
      <c r="H780" s="6">
        <f t="shared" si="132"/>
        <v>0.99659622140025383</v>
      </c>
      <c r="I780" s="59">
        <f t="shared" si="123"/>
        <v>-3.4480461712970566E-3</v>
      </c>
      <c r="J780" s="46">
        <f t="shared" si="125"/>
        <v>0</v>
      </c>
      <c r="K780" s="6">
        <f t="shared" si="126"/>
        <v>0</v>
      </c>
      <c r="L780" s="6">
        <f t="shared" si="127"/>
        <v>0</v>
      </c>
      <c r="M780" s="46">
        <f t="shared" si="128"/>
        <v>3.4480461712970566E-3</v>
      </c>
      <c r="N780" s="6">
        <f t="shared" si="129"/>
        <v>3014.3000489999999</v>
      </c>
      <c r="O780" s="6">
        <f t="shared" si="124"/>
        <v>-3.4037785997461482E-3</v>
      </c>
      <c r="Q780" s="46"/>
      <c r="R780">
        <v>6.1089061020499196E-3</v>
      </c>
      <c r="S780" s="46"/>
    </row>
    <row r="781" spans="4:19">
      <c r="D781" s="38">
        <v>43663</v>
      </c>
      <c r="E781" s="6">
        <v>2984.419922</v>
      </c>
      <c r="F781" s="6">
        <f t="shared" si="130"/>
        <v>-6.5526654034036725E-3</v>
      </c>
      <c r="G781" s="6">
        <f t="shared" si="131"/>
        <v>-6.5312435071708252E-3</v>
      </c>
      <c r="H781" s="6">
        <f t="shared" si="132"/>
        <v>0.99346875649282917</v>
      </c>
      <c r="I781" s="59">
        <f t="shared" si="123"/>
        <v>-6.5911269418652109E-3</v>
      </c>
      <c r="J781" s="46">
        <f t="shared" si="125"/>
        <v>0</v>
      </c>
      <c r="K781" s="6">
        <f t="shared" si="126"/>
        <v>0</v>
      </c>
      <c r="L781" s="6">
        <f t="shared" si="127"/>
        <v>0</v>
      </c>
      <c r="M781" s="46">
        <f t="shared" si="128"/>
        <v>6.5911269418652109E-3</v>
      </c>
      <c r="N781" s="6">
        <f t="shared" si="129"/>
        <v>3014.3000489999999</v>
      </c>
      <c r="O781" s="6">
        <f t="shared" si="124"/>
        <v>-9.9127912000375323E-3</v>
      </c>
      <c r="Q781" s="46"/>
      <c r="R781">
        <v>1.0429544511490399E-2</v>
      </c>
      <c r="S781" s="46"/>
    </row>
    <row r="782" spans="4:19">
      <c r="D782" s="38">
        <v>43664</v>
      </c>
      <c r="E782" s="6">
        <v>2995.110107</v>
      </c>
      <c r="F782" s="6">
        <f t="shared" si="130"/>
        <v>3.5755975260803518E-3</v>
      </c>
      <c r="G782" s="6">
        <f t="shared" si="131"/>
        <v>3.5819976006714604E-3</v>
      </c>
      <c r="H782" s="6">
        <f t="shared" si="132"/>
        <v>1.0035819976006715</v>
      </c>
      <c r="I782" s="59">
        <f t="shared" si="123"/>
        <v>3.5371359876188134E-3</v>
      </c>
      <c r="J782" s="46">
        <f t="shared" si="125"/>
        <v>3.5371359876188134E-3</v>
      </c>
      <c r="K782" s="6">
        <f t="shared" si="126"/>
        <v>1.2511330994908119E-5</v>
      </c>
      <c r="L782" s="6">
        <f t="shared" si="127"/>
        <v>4.4254279115100197E-8</v>
      </c>
      <c r="M782" s="46">
        <f t="shared" si="128"/>
        <v>0</v>
      </c>
      <c r="N782" s="6">
        <f t="shared" si="129"/>
        <v>3014.3000489999999</v>
      </c>
      <c r="O782" s="6">
        <f t="shared" si="124"/>
        <v>-6.3663011936606227E-3</v>
      </c>
      <c r="Q782" s="46"/>
      <c r="R782">
        <v>4.6432835983210496E-3</v>
      </c>
      <c r="S782" s="46"/>
    </row>
    <row r="783" spans="4:19">
      <c r="D783" s="38">
        <v>43665</v>
      </c>
      <c r="E783" s="6">
        <v>2976.610107</v>
      </c>
      <c r="F783" s="6">
        <f t="shared" si="130"/>
        <v>-6.1958894657200697E-3</v>
      </c>
      <c r="G783" s="6">
        <f t="shared" si="131"/>
        <v>-6.1767345236366511E-3</v>
      </c>
      <c r="H783" s="6">
        <f t="shared" si="132"/>
        <v>0.99382326547636335</v>
      </c>
      <c r="I783" s="59">
        <f t="shared" si="123"/>
        <v>-6.2343510041816081E-3</v>
      </c>
      <c r="J783" s="46">
        <f t="shared" si="125"/>
        <v>0</v>
      </c>
      <c r="K783" s="6">
        <f t="shared" si="126"/>
        <v>0</v>
      </c>
      <c r="L783" s="6">
        <f t="shared" si="127"/>
        <v>0</v>
      </c>
      <c r="M783" s="46">
        <f t="shared" si="128"/>
        <v>6.2343510041816081E-3</v>
      </c>
      <c r="N783" s="6">
        <f t="shared" si="129"/>
        <v>3014.3000489999999</v>
      </c>
      <c r="O783" s="6">
        <f t="shared" si="124"/>
        <v>-1.2503712764926534E-2</v>
      </c>
      <c r="Q783" s="46"/>
      <c r="R783">
        <v>-3.49495334970369E-4</v>
      </c>
      <c r="S783" s="46"/>
    </row>
    <row r="784" spans="4:19">
      <c r="D784" s="38">
        <v>43668</v>
      </c>
      <c r="E784" s="6">
        <v>2985.030029</v>
      </c>
      <c r="F784" s="6">
        <f t="shared" si="130"/>
        <v>2.8247017285257178E-3</v>
      </c>
      <c r="G784" s="6">
        <f t="shared" si="131"/>
        <v>2.8286949574616305E-3</v>
      </c>
      <c r="H784" s="6">
        <f t="shared" si="132"/>
        <v>1.0028286949574616</v>
      </c>
      <c r="I784" s="59">
        <f t="shared" si="123"/>
        <v>2.7862401900641794E-3</v>
      </c>
      <c r="J784" s="46">
        <f t="shared" si="125"/>
        <v>2.7862401900641794E-3</v>
      </c>
      <c r="K784" s="6">
        <f t="shared" si="126"/>
        <v>7.7631343967288753E-6</v>
      </c>
      <c r="L784" s="6">
        <f t="shared" si="127"/>
        <v>2.1629957057035631E-8</v>
      </c>
      <c r="M784" s="46">
        <f t="shared" si="128"/>
        <v>0</v>
      </c>
      <c r="N784" s="6">
        <f t="shared" si="129"/>
        <v>3014.3000489999999</v>
      </c>
      <c r="O784" s="6">
        <f t="shared" si="124"/>
        <v>-9.71038699671266E-3</v>
      </c>
      <c r="Q784" s="46"/>
      <c r="R784">
        <v>-2.03705607444578E-3</v>
      </c>
      <c r="S784" s="46"/>
    </row>
    <row r="785" spans="4:19">
      <c r="D785" s="38">
        <v>43669</v>
      </c>
      <c r="E785" s="6">
        <v>3005.469971</v>
      </c>
      <c r="F785" s="6">
        <f t="shared" si="130"/>
        <v>6.8241453375091467E-3</v>
      </c>
      <c r="G785" s="6">
        <f t="shared" si="131"/>
        <v>6.8474828733455784E-3</v>
      </c>
      <c r="H785" s="6">
        <f t="shared" si="132"/>
        <v>1.0068474828733456</v>
      </c>
      <c r="I785" s="59">
        <f t="shared" si="123"/>
        <v>6.7856837990476083E-3</v>
      </c>
      <c r="J785" s="46">
        <f t="shared" si="125"/>
        <v>6.7856837990476083E-3</v>
      </c>
      <c r="K785" s="6">
        <f t="shared" si="126"/>
        <v>4.6045504620657181E-5</v>
      </c>
      <c r="L785" s="6">
        <f t="shared" si="127"/>
        <v>3.1245023472336521E-7</v>
      </c>
      <c r="M785" s="46">
        <f t="shared" si="128"/>
        <v>0</v>
      </c>
      <c r="N785" s="6">
        <f t="shared" si="129"/>
        <v>3014.3000489999999</v>
      </c>
      <c r="O785" s="6">
        <f t="shared" si="124"/>
        <v>-2.9293958320205562E-3</v>
      </c>
      <c r="Q785" s="46"/>
      <c r="R785">
        <v>4.08379994097623E-3</v>
      </c>
      <c r="S785" s="46"/>
    </row>
    <row r="786" spans="4:19">
      <c r="D786" s="38">
        <v>43670</v>
      </c>
      <c r="E786" s="6">
        <v>3019.5600589999999</v>
      </c>
      <c r="F786" s="6">
        <f t="shared" si="130"/>
        <v>4.6771928492370975E-3</v>
      </c>
      <c r="G786" s="6">
        <f t="shared" si="131"/>
        <v>4.6881479888192246E-3</v>
      </c>
      <c r="H786" s="6">
        <f t="shared" si="132"/>
        <v>1.0046881479888192</v>
      </c>
      <c r="I786" s="59">
        <f t="shared" si="123"/>
        <v>4.638731310775559E-3</v>
      </c>
      <c r="J786" s="46">
        <f t="shared" si="125"/>
        <v>4.638731310775559E-3</v>
      </c>
      <c r="K786" s="6">
        <f t="shared" si="126"/>
        <v>2.1517828173569535E-5</v>
      </c>
      <c r="L786" s="6">
        <f t="shared" si="127"/>
        <v>9.9815423288625468E-8</v>
      </c>
      <c r="M786" s="46">
        <f t="shared" si="128"/>
        <v>0</v>
      </c>
      <c r="N786" s="6">
        <f t="shared" si="129"/>
        <v>3019.5600589999999</v>
      </c>
      <c r="O786" s="6">
        <f t="shared" si="124"/>
        <v>0</v>
      </c>
      <c r="Q786" s="46"/>
      <c r="R786">
        <v>-1.61075941174126E-3</v>
      </c>
      <c r="S786" s="46"/>
    </row>
    <row r="787" spans="4:19">
      <c r="D787" s="38">
        <v>43671</v>
      </c>
      <c r="E787" s="6">
        <v>3003.669922</v>
      </c>
      <c r="F787" s="6">
        <f t="shared" si="130"/>
        <v>-5.2762965765231536E-3</v>
      </c>
      <c r="G787" s="6">
        <f t="shared" si="131"/>
        <v>-5.2624013728881369E-3</v>
      </c>
      <c r="H787" s="6">
        <f t="shared" si="132"/>
        <v>0.99473759862711186</v>
      </c>
      <c r="I787" s="59">
        <f t="shared" si="123"/>
        <v>-5.3147581149846921E-3</v>
      </c>
      <c r="J787" s="46">
        <f t="shared" si="125"/>
        <v>0</v>
      </c>
      <c r="K787" s="6">
        <f t="shared" si="126"/>
        <v>0</v>
      </c>
      <c r="L787" s="6">
        <f t="shared" si="127"/>
        <v>0</v>
      </c>
      <c r="M787" s="46">
        <f t="shared" si="128"/>
        <v>5.3147581149846921E-3</v>
      </c>
      <c r="N787" s="6">
        <f t="shared" si="129"/>
        <v>3019.5600589999999</v>
      </c>
      <c r="O787" s="6">
        <f t="shared" si="124"/>
        <v>-5.2624013728881647E-3</v>
      </c>
      <c r="Q787" s="46"/>
      <c r="R787">
        <v>9.3012991644726196E-4</v>
      </c>
      <c r="S787" s="46"/>
    </row>
    <row r="788" spans="4:19">
      <c r="D788" s="38">
        <v>43672</v>
      </c>
      <c r="E788" s="6">
        <v>3025.860107</v>
      </c>
      <c r="F788" s="6">
        <f t="shared" si="130"/>
        <v>7.3605355897441655E-3</v>
      </c>
      <c r="G788" s="6">
        <f t="shared" si="131"/>
        <v>7.3876909168584248E-3</v>
      </c>
      <c r="H788" s="6">
        <f t="shared" si="132"/>
        <v>1.0073876909168584</v>
      </c>
      <c r="I788" s="59">
        <f t="shared" si="123"/>
        <v>7.322074051282627E-3</v>
      </c>
      <c r="J788" s="46">
        <f t="shared" si="125"/>
        <v>7.322074051282627E-3</v>
      </c>
      <c r="K788" s="6">
        <f t="shared" si="126"/>
        <v>5.3612768412466382E-5</v>
      </c>
      <c r="L788" s="6">
        <f t="shared" si="127"/>
        <v>3.9255666041034498E-7</v>
      </c>
      <c r="M788" s="46">
        <f t="shared" si="128"/>
        <v>0</v>
      </c>
      <c r="N788" s="6">
        <f t="shared" si="129"/>
        <v>3025.860107</v>
      </c>
      <c r="O788" s="6">
        <f t="shared" si="124"/>
        <v>0</v>
      </c>
      <c r="Q788" s="46"/>
      <c r="R788">
        <v>9.6582423525029999E-3</v>
      </c>
      <c r="S788" s="46"/>
    </row>
    <row r="789" spans="4:19">
      <c r="D789" s="38">
        <v>43675</v>
      </c>
      <c r="E789" s="6">
        <v>3020.969971</v>
      </c>
      <c r="F789" s="6">
        <f t="shared" si="130"/>
        <v>-1.6174216913627901E-3</v>
      </c>
      <c r="G789" s="6">
        <f t="shared" si="131"/>
        <v>-1.6161143698240066E-3</v>
      </c>
      <c r="H789" s="6">
        <f t="shared" si="132"/>
        <v>0.99838388563017599</v>
      </c>
      <c r="I789" s="59">
        <f t="shared" si="123"/>
        <v>-1.6558832298243285E-3</v>
      </c>
      <c r="J789" s="46">
        <f t="shared" si="125"/>
        <v>0</v>
      </c>
      <c r="K789" s="6">
        <f t="shared" si="126"/>
        <v>0</v>
      </c>
      <c r="L789" s="6">
        <f t="shared" si="127"/>
        <v>0</v>
      </c>
      <c r="M789" s="46">
        <f t="shared" si="128"/>
        <v>1.6558832298243285E-3</v>
      </c>
      <c r="N789" s="6">
        <f t="shared" si="129"/>
        <v>3025.860107</v>
      </c>
      <c r="O789" s="6">
        <f t="shared" si="124"/>
        <v>-1.6161143698240324E-3</v>
      </c>
      <c r="Q789" s="46"/>
      <c r="R789">
        <v>2.9769656703781699E-3</v>
      </c>
      <c r="S789" s="46"/>
    </row>
    <row r="790" spans="4:19">
      <c r="D790" s="38">
        <v>43676</v>
      </c>
      <c r="E790" s="6">
        <v>3013.179932</v>
      </c>
      <c r="F790" s="6">
        <f t="shared" si="130"/>
        <v>-2.5819853510480918E-3</v>
      </c>
      <c r="G790" s="6">
        <f t="shared" si="131"/>
        <v>-2.5786548938854237E-3</v>
      </c>
      <c r="H790" s="6">
        <f t="shared" si="132"/>
        <v>0.99742134510611458</v>
      </c>
      <c r="I790" s="59">
        <f t="shared" si="123"/>
        <v>-2.6204468895096302E-3</v>
      </c>
      <c r="J790" s="46">
        <f t="shared" si="125"/>
        <v>0</v>
      </c>
      <c r="K790" s="6">
        <f t="shared" si="126"/>
        <v>0</v>
      </c>
      <c r="L790" s="6">
        <f t="shared" si="127"/>
        <v>0</v>
      </c>
      <c r="M790" s="46">
        <f t="shared" si="128"/>
        <v>2.6204468895096302E-3</v>
      </c>
      <c r="N790" s="6">
        <f t="shared" si="129"/>
        <v>3025.860107</v>
      </c>
      <c r="O790" s="6">
        <f t="shared" si="124"/>
        <v>-4.1906018624806047E-3</v>
      </c>
      <c r="Q790" s="46"/>
      <c r="R790">
        <v>9.4158143230194998E-3</v>
      </c>
      <c r="S790" s="46"/>
    </row>
    <row r="791" spans="4:19">
      <c r="D791" s="38">
        <v>43677</v>
      </c>
      <c r="E791" s="6">
        <v>2980.3798830000001</v>
      </c>
      <c r="F791" s="6">
        <f t="shared" si="130"/>
        <v>-1.0945207008496171E-2</v>
      </c>
      <c r="G791" s="6">
        <f t="shared" si="131"/>
        <v>-1.088552616843852E-2</v>
      </c>
      <c r="H791" s="6">
        <f t="shared" si="132"/>
        <v>0.98911447383156148</v>
      </c>
      <c r="I791" s="59">
        <f t="shared" si="123"/>
        <v>-1.098366854695771E-2</v>
      </c>
      <c r="J791" s="46">
        <f t="shared" si="125"/>
        <v>0</v>
      </c>
      <c r="K791" s="6">
        <f t="shared" si="126"/>
        <v>0</v>
      </c>
      <c r="L791" s="6">
        <f t="shared" si="127"/>
        <v>0</v>
      </c>
      <c r="M791" s="46">
        <f t="shared" si="128"/>
        <v>1.098366854695771E-2</v>
      </c>
      <c r="N791" s="6">
        <f t="shared" si="129"/>
        <v>3025.860107</v>
      </c>
      <c r="O791" s="6">
        <f t="shared" si="124"/>
        <v>-1.5030511124683633E-2</v>
      </c>
      <c r="Q791" s="46"/>
      <c r="R791">
        <v>-1.25844689699828E-3</v>
      </c>
      <c r="S791" s="46"/>
    </row>
    <row r="792" spans="4:19">
      <c r="D792" s="38">
        <v>43678</v>
      </c>
      <c r="E792" s="6">
        <v>2953.5600589999999</v>
      </c>
      <c r="F792" s="6">
        <f t="shared" si="130"/>
        <v>-9.0395274941716727E-3</v>
      </c>
      <c r="G792" s="6">
        <f t="shared" si="131"/>
        <v>-8.9987937957103359E-3</v>
      </c>
      <c r="H792" s="6">
        <f t="shared" si="132"/>
        <v>0.99100120620428966</v>
      </c>
      <c r="I792" s="59">
        <f t="shared" si="123"/>
        <v>-9.077989032633212E-3</v>
      </c>
      <c r="J792" s="46">
        <f t="shared" si="125"/>
        <v>0</v>
      </c>
      <c r="K792" s="6">
        <f t="shared" si="126"/>
        <v>0</v>
      </c>
      <c r="L792" s="6">
        <f t="shared" si="127"/>
        <v>0</v>
      </c>
      <c r="M792" s="46">
        <f t="shared" si="128"/>
        <v>9.077989032633212E-3</v>
      </c>
      <c r="N792" s="6">
        <f t="shared" si="129"/>
        <v>3025.860107</v>
      </c>
      <c r="O792" s="6">
        <f t="shared" si="124"/>
        <v>-2.3894048450138764E-2</v>
      </c>
      <c r="Q792" s="46"/>
      <c r="R792">
        <v>-1.73122601709908E-3</v>
      </c>
      <c r="S792" s="46"/>
    </row>
    <row r="793" spans="4:19">
      <c r="D793" s="38">
        <v>43679</v>
      </c>
      <c r="E793" s="6">
        <v>2932.0500489999999</v>
      </c>
      <c r="F793" s="6">
        <f t="shared" si="130"/>
        <v>-7.3093886184915644E-3</v>
      </c>
      <c r="G793" s="6">
        <f t="shared" si="131"/>
        <v>-7.2827400053895319E-3</v>
      </c>
      <c r="H793" s="6">
        <f t="shared" si="132"/>
        <v>0.99271725999461047</v>
      </c>
      <c r="I793" s="59">
        <f t="shared" si="123"/>
        <v>-7.3478501569531028E-3</v>
      </c>
      <c r="J793" s="46">
        <f t="shared" si="125"/>
        <v>0</v>
      </c>
      <c r="K793" s="6">
        <f t="shared" si="126"/>
        <v>0</v>
      </c>
      <c r="L793" s="6">
        <f t="shared" si="127"/>
        <v>0</v>
      </c>
      <c r="M793" s="46">
        <f t="shared" si="128"/>
        <v>7.3478501569531028E-3</v>
      </c>
      <c r="N793" s="6">
        <f t="shared" si="129"/>
        <v>3025.860107</v>
      </c>
      <c r="O793" s="6">
        <f t="shared" si="124"/>
        <v>-3.1002774312989752E-2</v>
      </c>
      <c r="Q793" s="46"/>
      <c r="R793">
        <v>-9.52980537167788E-3</v>
      </c>
      <c r="S793" s="46"/>
    </row>
    <row r="794" spans="4:19">
      <c r="D794" s="38">
        <v>43682</v>
      </c>
      <c r="E794" s="6">
        <v>2844.73999</v>
      </c>
      <c r="F794" s="6">
        <f t="shared" si="130"/>
        <v>-3.0230182310703037E-2</v>
      </c>
      <c r="G794" s="6">
        <f t="shared" si="131"/>
        <v>-2.9777820139795241E-2</v>
      </c>
      <c r="H794" s="6">
        <f t="shared" si="132"/>
        <v>0.97022217986020476</v>
      </c>
      <c r="I794" s="59">
        <f t="shared" si="123"/>
        <v>-3.0268643849164577E-2</v>
      </c>
      <c r="J794" s="46">
        <f t="shared" si="125"/>
        <v>0</v>
      </c>
      <c r="K794" s="6">
        <f t="shared" si="126"/>
        <v>0</v>
      </c>
      <c r="L794" s="6">
        <f t="shared" si="127"/>
        <v>0</v>
      </c>
      <c r="M794" s="46">
        <f t="shared" si="128"/>
        <v>3.0268643849164577E-2</v>
      </c>
      <c r="N794" s="6">
        <f t="shared" si="129"/>
        <v>3025.860107</v>
      </c>
      <c r="O794" s="6">
        <f t="shared" si="124"/>
        <v>-5.9857399415458153E-2</v>
      </c>
      <c r="Q794" s="46"/>
      <c r="R794">
        <v>-1.2331385455848999E-3</v>
      </c>
      <c r="S794" s="46"/>
    </row>
    <row r="795" spans="4:19">
      <c r="D795" s="38">
        <v>43683</v>
      </c>
      <c r="E795" s="6">
        <v>2881.7700199999999</v>
      </c>
      <c r="F795" s="6">
        <f t="shared" si="130"/>
        <v>1.2933024156216008E-2</v>
      </c>
      <c r="G795" s="6">
        <f t="shared" si="131"/>
        <v>1.301701741817185E-2</v>
      </c>
      <c r="H795" s="6">
        <f t="shared" si="132"/>
        <v>1.0130170174181719</v>
      </c>
      <c r="I795" s="59">
        <f t="shared" si="123"/>
        <v>1.2894562617754469E-2</v>
      </c>
      <c r="J795" s="46">
        <f t="shared" si="125"/>
        <v>1.2894562617754469E-2</v>
      </c>
      <c r="K795" s="6">
        <f t="shared" si="126"/>
        <v>1.6626974510319098E-4</v>
      </c>
      <c r="L795" s="6">
        <f t="shared" si="127"/>
        <v>2.1439756396711707E-6</v>
      </c>
      <c r="M795" s="46">
        <f t="shared" si="128"/>
        <v>0</v>
      </c>
      <c r="N795" s="6">
        <f t="shared" si="129"/>
        <v>3025.860107</v>
      </c>
      <c r="O795" s="6">
        <f t="shared" si="124"/>
        <v>-4.7619546808083828E-2</v>
      </c>
      <c r="Q795" s="46"/>
      <c r="R795">
        <v>3.81107922688627E-3</v>
      </c>
      <c r="S795" s="46"/>
    </row>
    <row r="796" spans="4:19">
      <c r="D796" s="38">
        <v>43684</v>
      </c>
      <c r="E796" s="6">
        <v>2883.9799800000001</v>
      </c>
      <c r="F796" s="6">
        <f t="shared" si="130"/>
        <v>7.665820086625915E-4</v>
      </c>
      <c r="G796" s="6">
        <f t="shared" si="131"/>
        <v>7.6687590774504599E-4</v>
      </c>
      <c r="H796" s="6">
        <f t="shared" si="132"/>
        <v>1.000766875907745</v>
      </c>
      <c r="I796" s="59">
        <f t="shared" si="123"/>
        <v>7.2812047020105308E-4</v>
      </c>
      <c r="J796" s="46">
        <f t="shared" si="125"/>
        <v>7.2812047020105308E-4</v>
      </c>
      <c r="K796" s="6">
        <f t="shared" si="126"/>
        <v>5.3015941912580259E-7</v>
      </c>
      <c r="L796" s="6">
        <f t="shared" si="127"/>
        <v>3.8601992553539653E-10</v>
      </c>
      <c r="M796" s="46">
        <f t="shared" si="128"/>
        <v>0</v>
      </c>
      <c r="N796" s="6">
        <f t="shared" si="129"/>
        <v>3025.860107</v>
      </c>
      <c r="O796" s="6">
        <f t="shared" si="124"/>
        <v>-4.6889189183523583E-2</v>
      </c>
      <c r="Q796" s="46"/>
      <c r="R796">
        <v>5.7337446800963402E-3</v>
      </c>
      <c r="S796" s="46"/>
    </row>
    <row r="797" spans="4:19">
      <c r="D797" s="38">
        <v>43685</v>
      </c>
      <c r="E797" s="6">
        <v>2938.0900879999999</v>
      </c>
      <c r="F797" s="6">
        <f t="shared" si="130"/>
        <v>1.8588462666627403E-2</v>
      </c>
      <c r="G797" s="6">
        <f t="shared" si="131"/>
        <v>1.8762303613494513E-2</v>
      </c>
      <c r="H797" s="6">
        <f t="shared" si="132"/>
        <v>1.0187623036134945</v>
      </c>
      <c r="I797" s="59">
        <f t="shared" si="123"/>
        <v>1.8550001128165863E-2</v>
      </c>
      <c r="J797" s="46">
        <f t="shared" si="125"/>
        <v>1.8550001128165863E-2</v>
      </c>
      <c r="K797" s="6">
        <f t="shared" si="126"/>
        <v>3.4410254185495478E-4</v>
      </c>
      <c r="L797" s="6">
        <f t="shared" si="127"/>
        <v>6.3831025396141522E-6</v>
      </c>
      <c r="M797" s="46">
        <f t="shared" si="128"/>
        <v>0</v>
      </c>
      <c r="N797" s="6">
        <f t="shared" si="129"/>
        <v>3025.860107</v>
      </c>
      <c r="O797" s="6">
        <f t="shared" si="124"/>
        <v>-2.9006634773680914E-2</v>
      </c>
      <c r="Q797" s="46"/>
      <c r="R797">
        <v>7.6335005487979104E-3</v>
      </c>
      <c r="S797" s="46"/>
    </row>
    <row r="798" spans="4:19">
      <c r="D798" s="38">
        <v>43686</v>
      </c>
      <c r="E798" s="6">
        <v>2918.6499020000001</v>
      </c>
      <c r="F798" s="6">
        <f t="shared" si="130"/>
        <v>-6.6385932886606509E-3</v>
      </c>
      <c r="G798" s="6">
        <f t="shared" si="131"/>
        <v>-6.6166065089015014E-3</v>
      </c>
      <c r="H798" s="6">
        <f t="shared" si="132"/>
        <v>0.9933833934910985</v>
      </c>
      <c r="I798" s="59">
        <f t="shared" si="123"/>
        <v>-6.6770548271221893E-3</v>
      </c>
      <c r="J798" s="46">
        <f t="shared" si="125"/>
        <v>0</v>
      </c>
      <c r="K798" s="6">
        <f t="shared" si="126"/>
        <v>0</v>
      </c>
      <c r="L798" s="6">
        <f t="shared" si="127"/>
        <v>0</v>
      </c>
      <c r="M798" s="46">
        <f t="shared" si="128"/>
        <v>6.6770548271221893E-3</v>
      </c>
      <c r="N798" s="6">
        <f t="shared" si="129"/>
        <v>3025.860107</v>
      </c>
      <c r="O798" s="6">
        <f t="shared" si="124"/>
        <v>-3.5431315794137559E-2</v>
      </c>
      <c r="Q798" s="46"/>
      <c r="R798">
        <v>2.9202254671431599E-3</v>
      </c>
      <c r="S798" s="46"/>
    </row>
    <row r="799" spans="4:19">
      <c r="D799" s="38">
        <v>43689</v>
      </c>
      <c r="E799" s="6">
        <v>2882.6999510000001</v>
      </c>
      <c r="F799" s="6">
        <f t="shared" si="130"/>
        <v>-1.2393809057761218E-2</v>
      </c>
      <c r="G799" s="6">
        <f t="shared" si="131"/>
        <v>-1.231732212053438E-2</v>
      </c>
      <c r="H799" s="6">
        <f t="shared" si="132"/>
        <v>0.98768267787946562</v>
      </c>
      <c r="I799" s="59">
        <f t="shared" si="123"/>
        <v>-1.2432270596222757E-2</v>
      </c>
      <c r="J799" s="46">
        <f t="shared" si="125"/>
        <v>0</v>
      </c>
      <c r="K799" s="6">
        <f t="shared" si="126"/>
        <v>0</v>
      </c>
      <c r="L799" s="6">
        <f t="shared" si="127"/>
        <v>0</v>
      </c>
      <c r="M799" s="46">
        <f t="shared" si="128"/>
        <v>1.2432270596222757E-2</v>
      </c>
      <c r="N799" s="6">
        <f t="shared" si="129"/>
        <v>3025.860107</v>
      </c>
      <c r="O799" s="6">
        <f t="shared" si="124"/>
        <v>-4.7312218984881152E-2</v>
      </c>
      <c r="Q799" s="46"/>
      <c r="R799">
        <v>7.6336773490925797E-3</v>
      </c>
      <c r="S799" s="46"/>
    </row>
    <row r="800" spans="4:19">
      <c r="D800" s="38">
        <v>43690</v>
      </c>
      <c r="E800" s="6">
        <v>2926.320068</v>
      </c>
      <c r="F800" s="6">
        <f t="shared" si="130"/>
        <v>1.5018346204117041E-2</v>
      </c>
      <c r="G800" s="6">
        <f t="shared" si="131"/>
        <v>1.5131688258040343E-2</v>
      </c>
      <c r="H800" s="6">
        <f t="shared" si="132"/>
        <v>1.0151316882580403</v>
      </c>
      <c r="I800" s="59">
        <f t="shared" si="123"/>
        <v>1.4979884665655502E-2</v>
      </c>
      <c r="J800" s="46">
        <f t="shared" si="125"/>
        <v>1.4979884665655502E-2</v>
      </c>
      <c r="K800" s="6">
        <f t="shared" si="126"/>
        <v>2.2439694459634084E-4</v>
      </c>
      <c r="L800" s="6">
        <f t="shared" si="127"/>
        <v>3.3614403493786735E-6</v>
      </c>
      <c r="M800" s="46">
        <f t="shared" si="128"/>
        <v>0</v>
      </c>
      <c r="N800" s="6">
        <f t="shared" si="129"/>
        <v>3025.860107</v>
      </c>
      <c r="O800" s="6">
        <f t="shared" si="124"/>
        <v>-3.2896444475316249E-2</v>
      </c>
      <c r="Q800" s="46"/>
      <c r="R800">
        <v>0</v>
      </c>
      <c r="S800" s="46"/>
    </row>
    <row r="801" spans="4:19">
      <c r="D801" s="38">
        <v>43691</v>
      </c>
      <c r="E801" s="6">
        <v>2840.6000979999999</v>
      </c>
      <c r="F801" s="6">
        <f t="shared" si="130"/>
        <v>-2.9730352210714808E-2</v>
      </c>
      <c r="G801" s="6">
        <f t="shared" si="131"/>
        <v>-2.9292752675063927E-2</v>
      </c>
      <c r="H801" s="6">
        <f t="shared" si="132"/>
        <v>0.97070724732493607</v>
      </c>
      <c r="I801" s="59">
        <f t="shared" si="123"/>
        <v>-2.9768813749176348E-2</v>
      </c>
      <c r="J801" s="46">
        <f t="shared" si="125"/>
        <v>0</v>
      </c>
      <c r="K801" s="6">
        <f t="shared" si="126"/>
        <v>0</v>
      </c>
      <c r="L801" s="6">
        <f t="shared" si="127"/>
        <v>0</v>
      </c>
      <c r="M801" s="46">
        <f t="shared" si="128"/>
        <v>2.9768813749176348E-2</v>
      </c>
      <c r="N801" s="6">
        <f t="shared" si="129"/>
        <v>3025.860107</v>
      </c>
      <c r="O801" s="6">
        <f t="shared" si="124"/>
        <v>-6.1225569738475712E-2</v>
      </c>
      <c r="Q801" s="46"/>
      <c r="R801">
        <v>-1.8053132953514499E-3</v>
      </c>
      <c r="S801" s="46"/>
    </row>
    <row r="802" spans="4:19">
      <c r="D802" s="38">
        <v>43692</v>
      </c>
      <c r="E802" s="6">
        <v>2847.6000979999999</v>
      </c>
      <c r="F802" s="6">
        <f t="shared" si="130"/>
        <v>2.4612366978827697E-3</v>
      </c>
      <c r="G802" s="6">
        <f t="shared" si="131"/>
        <v>2.4642680273538886E-3</v>
      </c>
      <c r="H802" s="6">
        <f t="shared" si="132"/>
        <v>1.0024642680273539</v>
      </c>
      <c r="I802" s="59">
        <f t="shared" si="123"/>
        <v>2.4227751594212313E-3</v>
      </c>
      <c r="J802" s="46">
        <f t="shared" si="125"/>
        <v>2.4227751594212313E-3</v>
      </c>
      <c r="K802" s="6">
        <f t="shared" si="126"/>
        <v>5.8698394731085723E-6</v>
      </c>
      <c r="L802" s="6">
        <f t="shared" si="127"/>
        <v>1.4221301265237658E-8</v>
      </c>
      <c r="M802" s="46">
        <f t="shared" si="128"/>
        <v>0</v>
      </c>
      <c r="N802" s="6">
        <f t="shared" si="129"/>
        <v>3025.860107</v>
      </c>
      <c r="O802" s="6">
        <f t="shared" si="124"/>
        <v>-5.8912177925084783E-2</v>
      </c>
      <c r="Q802" s="46"/>
      <c r="R802">
        <v>-4.8411977252688504E-3</v>
      </c>
      <c r="S802" s="46"/>
    </row>
    <row r="803" spans="4:19">
      <c r="D803" s="38">
        <v>43693</v>
      </c>
      <c r="E803" s="6">
        <v>2888.679932</v>
      </c>
      <c r="F803" s="6">
        <f t="shared" si="130"/>
        <v>1.4323058175937407E-2</v>
      </c>
      <c r="G803" s="6">
        <f t="shared" si="131"/>
        <v>1.4426124661553574E-2</v>
      </c>
      <c r="H803" s="6">
        <f t="shared" si="132"/>
        <v>1.0144261246615536</v>
      </c>
      <c r="I803" s="59">
        <f t="shared" si="123"/>
        <v>1.4284596637475867E-2</v>
      </c>
      <c r="J803" s="46">
        <f t="shared" si="125"/>
        <v>1.4284596637475867E-2</v>
      </c>
      <c r="K803" s="6">
        <f t="shared" si="126"/>
        <v>2.0404970109538686E-4</v>
      </c>
      <c r="L803" s="6">
        <f t="shared" si="127"/>
        <v>2.9147676741451191E-6</v>
      </c>
      <c r="M803" s="46">
        <f t="shared" si="128"/>
        <v>0</v>
      </c>
      <c r="N803" s="6">
        <f t="shared" si="129"/>
        <v>3025.860107</v>
      </c>
      <c r="O803" s="6">
        <f t="shared" si="124"/>
        <v>-4.5335927686362125E-2</v>
      </c>
      <c r="Q803" s="46"/>
      <c r="R803">
        <v>1.2342670184514E-3</v>
      </c>
      <c r="S803" s="46"/>
    </row>
    <row r="804" spans="4:19">
      <c r="D804" s="38">
        <v>43696</v>
      </c>
      <c r="E804" s="6">
        <v>2923.6499020000001</v>
      </c>
      <c r="F804" s="6">
        <f t="shared" si="130"/>
        <v>1.2033175322413726E-2</v>
      </c>
      <c r="G804" s="6">
        <f t="shared" si="131"/>
        <v>1.2105865247517444E-2</v>
      </c>
      <c r="H804" s="6">
        <f t="shared" si="132"/>
        <v>1.0121058652475174</v>
      </c>
      <c r="I804" s="59">
        <f t="shared" si="123"/>
        <v>1.1994713783952187E-2</v>
      </c>
      <c r="J804" s="46">
        <f t="shared" si="125"/>
        <v>1.1994713783952187E-2</v>
      </c>
      <c r="K804" s="6">
        <f t="shared" si="126"/>
        <v>1.4387315875893258E-4</v>
      </c>
      <c r="L804" s="6">
        <f t="shared" si="127"/>
        <v>1.72571736050651E-6</v>
      </c>
      <c r="M804" s="46">
        <f t="shared" si="128"/>
        <v>0</v>
      </c>
      <c r="N804" s="6">
        <f t="shared" si="129"/>
        <v>3025.860107</v>
      </c>
      <c r="O804" s="6">
        <f t="shared" si="124"/>
        <v>-3.3778893070286892E-2</v>
      </c>
      <c r="Q804" s="46"/>
      <c r="R804">
        <v>4.4950046322754797E-3</v>
      </c>
      <c r="S804" s="46"/>
    </row>
    <row r="805" spans="4:19">
      <c r="D805" s="38">
        <v>43697</v>
      </c>
      <c r="E805" s="6">
        <v>2900.51001</v>
      </c>
      <c r="F805" s="6">
        <f t="shared" si="130"/>
        <v>-7.9462151137351059E-3</v>
      </c>
      <c r="G805" s="6">
        <f t="shared" si="131"/>
        <v>-7.9147274043210869E-3</v>
      </c>
      <c r="H805" s="6">
        <f t="shared" si="132"/>
        <v>0.99208527259567891</v>
      </c>
      <c r="I805" s="59">
        <f t="shared" si="123"/>
        <v>-7.9846766521966452E-3</v>
      </c>
      <c r="J805" s="46">
        <f t="shared" si="125"/>
        <v>0</v>
      </c>
      <c r="K805" s="6">
        <f t="shared" si="126"/>
        <v>0</v>
      </c>
      <c r="L805" s="6">
        <f t="shared" si="127"/>
        <v>0</v>
      </c>
      <c r="M805" s="46">
        <f t="shared" si="128"/>
        <v>7.9846766521966452E-3</v>
      </c>
      <c r="N805" s="6">
        <f t="shared" si="129"/>
        <v>3025.860107</v>
      </c>
      <c r="O805" s="6">
        <f t="shared" si="124"/>
        <v>-4.1426269743936976E-2</v>
      </c>
      <c r="Q805" s="46"/>
      <c r="R805">
        <v>2.2798182771731701E-3</v>
      </c>
      <c r="S805" s="46"/>
    </row>
    <row r="806" spans="4:19">
      <c r="D806" s="38">
        <v>43698</v>
      </c>
      <c r="E806" s="6">
        <v>2924.429932</v>
      </c>
      <c r="F806" s="6">
        <f t="shared" si="130"/>
        <v>8.2129795994355052E-3</v>
      </c>
      <c r="G806" s="6">
        <f t="shared" si="131"/>
        <v>8.2467986380092562E-3</v>
      </c>
      <c r="H806" s="6">
        <f t="shared" si="132"/>
        <v>1.0082467986380093</v>
      </c>
      <c r="I806" s="59">
        <f t="shared" si="123"/>
        <v>8.1745180609739659E-3</v>
      </c>
      <c r="J806" s="46">
        <f t="shared" si="125"/>
        <v>8.1745180609739659E-3</v>
      </c>
      <c r="K806" s="6">
        <f t="shared" si="126"/>
        <v>6.6822745529189563E-5</v>
      </c>
      <c r="L806" s="6">
        <f t="shared" si="127"/>
        <v>5.462437402122274E-7</v>
      </c>
      <c r="M806" s="46">
        <f t="shared" si="128"/>
        <v>0</v>
      </c>
      <c r="N806" s="6">
        <f t="shared" si="129"/>
        <v>3025.860107</v>
      </c>
      <c r="O806" s="6">
        <f t="shared" si="124"/>
        <v>-3.3521105210829884E-2</v>
      </c>
      <c r="Q806" s="46"/>
      <c r="R806">
        <v>4.60389679506983E-3</v>
      </c>
      <c r="S806" s="46"/>
    </row>
    <row r="807" spans="4:19">
      <c r="D807" s="38">
        <v>43699</v>
      </c>
      <c r="E807" s="6">
        <v>2922.9499510000001</v>
      </c>
      <c r="F807" s="6">
        <f t="shared" si="130"/>
        <v>-5.0620314096755901E-4</v>
      </c>
      <c r="G807" s="6">
        <f t="shared" si="131"/>
        <v>-5.0607504177324625E-4</v>
      </c>
      <c r="H807" s="6">
        <f t="shared" si="132"/>
        <v>0.99949392495822675</v>
      </c>
      <c r="I807" s="59">
        <f t="shared" si="123"/>
        <v>-5.4466467942909744E-4</v>
      </c>
      <c r="J807" s="46">
        <f t="shared" si="125"/>
        <v>0</v>
      </c>
      <c r="K807" s="6">
        <f t="shared" si="126"/>
        <v>0</v>
      </c>
      <c r="L807" s="6">
        <f t="shared" si="127"/>
        <v>0</v>
      </c>
      <c r="M807" s="46">
        <f t="shared" si="128"/>
        <v>5.4466467942909744E-4</v>
      </c>
      <c r="N807" s="6">
        <f t="shared" si="129"/>
        <v>3025.860107</v>
      </c>
      <c r="O807" s="6">
        <f t="shared" si="124"/>
        <v>-3.4010216057883312E-2</v>
      </c>
      <c r="Q807" s="46"/>
      <c r="R807">
        <v>1.75639065349646E-4</v>
      </c>
      <c r="S807" s="46"/>
    </row>
    <row r="808" spans="4:19">
      <c r="D808" s="38">
        <v>43700</v>
      </c>
      <c r="E808" s="6">
        <v>2847.110107</v>
      </c>
      <c r="F808" s="6">
        <f t="shared" si="130"/>
        <v>-2.6288881212212494E-2</v>
      </c>
      <c r="G808" s="6">
        <f t="shared" si="131"/>
        <v>-2.59463368416738E-2</v>
      </c>
      <c r="H808" s="6">
        <f t="shared" si="132"/>
        <v>0.9740536631583262</v>
      </c>
      <c r="I808" s="59">
        <f t="shared" si="123"/>
        <v>-2.6327342750674033E-2</v>
      </c>
      <c r="J808" s="46">
        <f t="shared" si="125"/>
        <v>0</v>
      </c>
      <c r="K808" s="6">
        <f t="shared" si="126"/>
        <v>0</v>
      </c>
      <c r="L808" s="6">
        <f t="shared" si="127"/>
        <v>0</v>
      </c>
      <c r="M808" s="46">
        <f t="shared" si="128"/>
        <v>2.6327342750674033E-2</v>
      </c>
      <c r="N808" s="6">
        <f t="shared" si="129"/>
        <v>3025.860107</v>
      </c>
      <c r="O808" s="6">
        <f t="shared" si="124"/>
        <v>-5.907411237766122E-2</v>
      </c>
      <c r="Q808" s="46"/>
      <c r="R808">
        <v>-3.4054177662980198E-3</v>
      </c>
      <c r="S808" s="46"/>
    </row>
    <row r="809" spans="4:19">
      <c r="D809" s="38">
        <v>43703</v>
      </c>
      <c r="E809" s="6">
        <v>2878.3798830000001</v>
      </c>
      <c r="F809" s="6">
        <f t="shared" si="130"/>
        <v>1.0923112944115404E-2</v>
      </c>
      <c r="G809" s="6">
        <f t="shared" si="131"/>
        <v>1.098298795087671E-2</v>
      </c>
      <c r="H809" s="6">
        <f t="shared" si="132"/>
        <v>1.0109829879508767</v>
      </c>
      <c r="I809" s="59">
        <f t="shared" si="123"/>
        <v>1.0884651405653865E-2</v>
      </c>
      <c r="J809" s="46">
        <f t="shared" si="125"/>
        <v>1.0884651405653865E-2</v>
      </c>
      <c r="K809" s="6">
        <f t="shared" si="126"/>
        <v>1.1847563622260266E-4</v>
      </c>
      <c r="L809" s="6">
        <f t="shared" si="127"/>
        <v>1.2895660003460879E-6</v>
      </c>
      <c r="M809" s="46">
        <f t="shared" si="128"/>
        <v>0</v>
      </c>
      <c r="N809" s="6">
        <f t="shared" si="129"/>
        <v>3025.860107</v>
      </c>
      <c r="O809" s="6">
        <f t="shared" si="124"/>
        <v>-4.873993469123717E-2</v>
      </c>
      <c r="Q809" s="46"/>
      <c r="R809">
        <v>-6.5446174158318498E-3</v>
      </c>
      <c r="S809" s="46"/>
    </row>
    <row r="810" spans="4:19">
      <c r="D810" s="38">
        <v>43704</v>
      </c>
      <c r="E810" s="6">
        <v>2869.1599120000001</v>
      </c>
      <c r="F810" s="6">
        <f t="shared" si="130"/>
        <v>-3.20832190381789E-3</v>
      </c>
      <c r="G810" s="6">
        <f t="shared" si="131"/>
        <v>-3.2031807387391531E-3</v>
      </c>
      <c r="H810" s="6">
        <f t="shared" si="132"/>
        <v>0.99679681926126085</v>
      </c>
      <c r="I810" s="59">
        <f t="shared" si="123"/>
        <v>-3.2467834422794284E-3</v>
      </c>
      <c r="J810" s="46">
        <f t="shared" si="125"/>
        <v>0</v>
      </c>
      <c r="K810" s="6">
        <f t="shared" si="126"/>
        <v>0</v>
      </c>
      <c r="L810" s="6">
        <f t="shared" si="127"/>
        <v>0</v>
      </c>
      <c r="M810" s="46">
        <f t="shared" si="128"/>
        <v>3.2467834422794284E-3</v>
      </c>
      <c r="N810" s="6">
        <f t="shared" si="129"/>
        <v>3025.860107</v>
      </c>
      <c r="O810" s="6">
        <f t="shared" si="124"/>
        <v>-5.1786992609965991E-2</v>
      </c>
      <c r="Q810" s="46"/>
      <c r="R810">
        <v>3.5711994467694701E-3</v>
      </c>
      <c r="S810" s="46"/>
    </row>
    <row r="811" spans="4:19">
      <c r="D811" s="38">
        <v>43705</v>
      </c>
      <c r="E811" s="6">
        <v>2887.9399410000001</v>
      </c>
      <c r="F811" s="6">
        <f t="shared" si="130"/>
        <v>6.5241514280121003E-3</v>
      </c>
      <c r="G811" s="6">
        <f t="shared" si="131"/>
        <v>6.5454800624580312E-3</v>
      </c>
      <c r="H811" s="6">
        <f t="shared" si="132"/>
        <v>1.006545480062458</v>
      </c>
      <c r="I811" s="59">
        <f t="shared" si="123"/>
        <v>6.4856898895505619E-3</v>
      </c>
      <c r="J811" s="46">
        <f t="shared" si="125"/>
        <v>6.4856898895505619E-3</v>
      </c>
      <c r="K811" s="6">
        <f t="shared" si="126"/>
        <v>4.2064173343418377E-5</v>
      </c>
      <c r="L811" s="6">
        <f t="shared" si="127"/>
        <v>2.7281518376571082E-7</v>
      </c>
      <c r="M811" s="46">
        <f t="shared" si="128"/>
        <v>0</v>
      </c>
      <c r="N811" s="6">
        <f t="shared" si="129"/>
        <v>3025.860107</v>
      </c>
      <c r="O811" s="6">
        <f t="shared" si="124"/>
        <v>-4.5580483275131096E-2</v>
      </c>
      <c r="Q811" s="46"/>
      <c r="R811">
        <v>-6.1882583710661902E-3</v>
      </c>
      <c r="S811" s="46"/>
    </row>
    <row r="812" spans="4:19">
      <c r="D812" s="38">
        <v>43706</v>
      </c>
      <c r="E812" s="6">
        <v>2924.580078</v>
      </c>
      <c r="F812" s="6">
        <f t="shared" si="130"/>
        <v>1.260748253902438E-2</v>
      </c>
      <c r="G812" s="6">
        <f t="shared" si="131"/>
        <v>1.2687291892681252E-2</v>
      </c>
      <c r="H812" s="6">
        <f t="shared" si="132"/>
        <v>1.0126872918926813</v>
      </c>
      <c r="I812" s="59">
        <f t="shared" si="123"/>
        <v>1.2569021000562841E-2</v>
      </c>
      <c r="J812" s="46">
        <f t="shared" si="125"/>
        <v>1.2569021000562841E-2</v>
      </c>
      <c r="K812" s="6">
        <f t="shared" si="126"/>
        <v>1.5798028891258974E-4</v>
      </c>
      <c r="L812" s="6">
        <f t="shared" si="127"/>
        <v>1.9856575690173252E-6</v>
      </c>
      <c r="M812" s="46">
        <f t="shared" si="128"/>
        <v>0</v>
      </c>
      <c r="N812" s="6">
        <f t="shared" si="129"/>
        <v>3025.860107</v>
      </c>
      <c r="O812" s="6">
        <f t="shared" si="124"/>
        <v>-3.3471484278370843E-2</v>
      </c>
      <c r="Q812" s="46"/>
      <c r="R812">
        <v>2.8212168602386599E-3</v>
      </c>
      <c r="S812" s="46"/>
    </row>
    <row r="813" spans="4:19">
      <c r="D813" s="38">
        <v>43707</v>
      </c>
      <c r="E813" s="6">
        <v>2926.459961</v>
      </c>
      <c r="F813" s="6">
        <f t="shared" si="130"/>
        <v>6.4258082397493387E-4</v>
      </c>
      <c r="G813" s="6">
        <f t="shared" si="131"/>
        <v>6.4278732326106258E-4</v>
      </c>
      <c r="H813" s="6">
        <f t="shared" si="132"/>
        <v>1.0006427873232611</v>
      </c>
      <c r="I813" s="59">
        <f t="shared" si="123"/>
        <v>6.0411928551339544E-4</v>
      </c>
      <c r="J813" s="46">
        <f t="shared" si="125"/>
        <v>6.0411928551339544E-4</v>
      </c>
      <c r="K813" s="6">
        <f t="shared" si="126"/>
        <v>3.6496011112921539E-7</v>
      </c>
      <c r="L813" s="6">
        <f t="shared" si="127"/>
        <v>2.2047944157627099E-10</v>
      </c>
      <c r="M813" s="46">
        <f t="shared" si="128"/>
        <v>0</v>
      </c>
      <c r="N813" s="6">
        <f t="shared" si="129"/>
        <v>3025.860107</v>
      </c>
      <c r="O813" s="6">
        <f t="shared" si="124"/>
        <v>-3.2850212000894712E-2</v>
      </c>
      <c r="Q813" s="46"/>
      <c r="R813">
        <v>6.8157667638099597E-3</v>
      </c>
      <c r="S813" s="46"/>
    </row>
    <row r="814" spans="4:19">
      <c r="D814" s="38">
        <v>43711</v>
      </c>
      <c r="E814" s="6">
        <v>2906.2700199999999</v>
      </c>
      <c r="F814" s="6">
        <f t="shared" si="130"/>
        <v>-6.92300919275306E-3</v>
      </c>
      <c r="G814" s="6">
        <f t="shared" si="131"/>
        <v>-6.8991003700938913E-3</v>
      </c>
      <c r="H814" s="6">
        <f t="shared" si="132"/>
        <v>0.99310089962990611</v>
      </c>
      <c r="I814" s="59">
        <f t="shared" si="123"/>
        <v>-6.9614707312145984E-3</v>
      </c>
      <c r="J814" s="46">
        <f t="shared" si="125"/>
        <v>0</v>
      </c>
      <c r="K814" s="6">
        <f t="shared" si="126"/>
        <v>0</v>
      </c>
      <c r="L814" s="6">
        <f t="shared" si="127"/>
        <v>0</v>
      </c>
      <c r="M814" s="46">
        <f t="shared" si="128"/>
        <v>6.9614707312145984E-3</v>
      </c>
      <c r="N814" s="6">
        <f t="shared" si="129"/>
        <v>3025.860107</v>
      </c>
      <c r="O814" s="6">
        <f t="shared" si="124"/>
        <v>-3.952267546121558E-2</v>
      </c>
      <c r="Q814" s="46"/>
      <c r="R814">
        <v>4.6714831631466296E-3</v>
      </c>
      <c r="S814" s="46"/>
    </row>
    <row r="815" spans="4:19">
      <c r="D815" s="38">
        <v>43712</v>
      </c>
      <c r="E815" s="6">
        <v>2937.780029</v>
      </c>
      <c r="F815" s="6">
        <f t="shared" si="130"/>
        <v>1.0783725016077904E-2</v>
      </c>
      <c r="G815" s="6">
        <f t="shared" si="131"/>
        <v>1.0842078947640221E-2</v>
      </c>
      <c r="H815" s="6">
        <f t="shared" si="132"/>
        <v>1.0108420789476402</v>
      </c>
      <c r="I815" s="59">
        <f t="shared" si="123"/>
        <v>1.0745263477616365E-2</v>
      </c>
      <c r="J815" s="46">
        <f t="shared" si="125"/>
        <v>1.0745263477616365E-2</v>
      </c>
      <c r="K815" s="6">
        <f t="shared" si="126"/>
        <v>1.1546068720339613E-4</v>
      </c>
      <c r="L815" s="6">
        <f t="shared" si="127"/>
        <v>1.2406555053071395E-6</v>
      </c>
      <c r="M815" s="46">
        <f t="shared" si="128"/>
        <v>0</v>
      </c>
      <c r="N815" s="6">
        <f t="shared" si="129"/>
        <v>3025.860107</v>
      </c>
      <c r="O815" s="6">
        <f t="shared" si="124"/>
        <v>-2.9109104481147764E-2</v>
      </c>
      <c r="Q815" s="46"/>
      <c r="R815">
        <v>-5.2698536052299197E-3</v>
      </c>
      <c r="S815" s="46"/>
    </row>
    <row r="816" spans="4:19">
      <c r="D816" s="38">
        <v>43713</v>
      </c>
      <c r="E816" s="6">
        <v>2976</v>
      </c>
      <c r="F816" s="6">
        <f t="shared" si="130"/>
        <v>1.2925913022813845E-2</v>
      </c>
      <c r="G816" s="6">
        <f t="shared" si="131"/>
        <v>1.3009813744635501E-2</v>
      </c>
      <c r="H816" s="6">
        <f t="shared" si="132"/>
        <v>1.0130098137446355</v>
      </c>
      <c r="I816" s="59">
        <f t="shared" si="123"/>
        <v>1.2887451484352306E-2</v>
      </c>
      <c r="J816" s="46">
        <f t="shared" si="125"/>
        <v>1.2887451484352306E-2</v>
      </c>
      <c r="K816" s="6">
        <f t="shared" si="126"/>
        <v>1.6608640576153445E-4</v>
      </c>
      <c r="L816" s="6">
        <f t="shared" si="127"/>
        <v>2.1404304964622267E-6</v>
      </c>
      <c r="M816" s="46">
        <f t="shared" si="128"/>
        <v>0</v>
      </c>
      <c r="N816" s="6">
        <f t="shared" si="129"/>
        <v>3025.860107</v>
      </c>
      <c r="O816" s="6">
        <f t="shared" si="124"/>
        <v>-1.6477994764085097E-2</v>
      </c>
      <c r="Q816" s="46"/>
      <c r="R816">
        <v>7.3515568609267201E-3</v>
      </c>
      <c r="S816" s="46"/>
    </row>
    <row r="817" spans="4:19">
      <c r="D817" s="38">
        <v>43714</v>
      </c>
      <c r="E817" s="6">
        <v>2978.709961</v>
      </c>
      <c r="F817" s="6">
        <f t="shared" si="130"/>
        <v>9.101908253591022E-4</v>
      </c>
      <c r="G817" s="6">
        <f t="shared" si="131"/>
        <v>9.1060517473118274E-4</v>
      </c>
      <c r="H817" s="6">
        <f t="shared" si="132"/>
        <v>1.0009106051747312</v>
      </c>
      <c r="I817" s="59">
        <f t="shared" si="123"/>
        <v>8.7172928689756377E-4</v>
      </c>
      <c r="J817" s="46">
        <f t="shared" si="125"/>
        <v>8.7172928689756377E-4</v>
      </c>
      <c r="K817" s="6">
        <f t="shared" si="126"/>
        <v>7.5991194963493501E-7</v>
      </c>
      <c r="L817" s="6">
        <f t="shared" si="127"/>
        <v>6.6243750196019933E-10</v>
      </c>
      <c r="M817" s="46">
        <f t="shared" si="128"/>
        <v>0</v>
      </c>
      <c r="N817" s="6">
        <f t="shared" si="129"/>
        <v>3025.860107</v>
      </c>
      <c r="O817" s="6">
        <f t="shared" si="124"/>
        <v>-1.5582394536655277E-2</v>
      </c>
      <c r="Q817" s="46"/>
      <c r="R817">
        <v>-1.6154543388278799E-3</v>
      </c>
      <c r="S817" s="46"/>
    </row>
    <row r="818" spans="4:19">
      <c r="D818" s="38">
        <v>43717</v>
      </c>
      <c r="E818" s="6">
        <v>2978.429932</v>
      </c>
      <c r="F818" s="6">
        <f t="shared" si="130"/>
        <v>-9.4014579222948533E-5</v>
      </c>
      <c r="G818" s="6">
        <f t="shared" si="131"/>
        <v>-9.4010159990887132E-5</v>
      </c>
      <c r="H818" s="6">
        <f t="shared" si="132"/>
        <v>0.99990598984000911</v>
      </c>
      <c r="I818" s="59">
        <f t="shared" si="123"/>
        <v>-1.3247611768448699E-4</v>
      </c>
      <c r="J818" s="46">
        <f t="shared" si="125"/>
        <v>0</v>
      </c>
      <c r="K818" s="6">
        <f t="shared" si="126"/>
        <v>0</v>
      </c>
      <c r="L818" s="6">
        <f t="shared" si="127"/>
        <v>0</v>
      </c>
      <c r="M818" s="46">
        <f t="shared" si="128"/>
        <v>1.3247611768448699E-4</v>
      </c>
      <c r="N818" s="6">
        <f t="shared" si="129"/>
        <v>3025.860107</v>
      </c>
      <c r="O818" s="6">
        <f t="shared" si="124"/>
        <v>-1.5674939793242717E-2</v>
      </c>
      <c r="Q818" s="46"/>
      <c r="R818">
        <v>-2.5788381567747199E-3</v>
      </c>
      <c r="S818" s="46"/>
    </row>
    <row r="819" spans="4:19">
      <c r="D819" s="38">
        <v>43718</v>
      </c>
      <c r="E819" s="6">
        <v>2979.389893</v>
      </c>
      <c r="F819" s="6">
        <f t="shared" si="130"/>
        <v>3.2225244686973423E-4</v>
      </c>
      <c r="G819" s="6">
        <f t="shared" si="131"/>
        <v>3.2230437576741267E-4</v>
      </c>
      <c r="H819" s="6">
        <f t="shared" si="132"/>
        <v>1.0003223043757674</v>
      </c>
      <c r="I819" s="59">
        <f t="shared" si="123"/>
        <v>2.8379090840819574E-4</v>
      </c>
      <c r="J819" s="46">
        <f t="shared" si="125"/>
        <v>2.8379090840819574E-4</v>
      </c>
      <c r="K819" s="6">
        <f t="shared" si="126"/>
        <v>8.053727969514895E-8</v>
      </c>
      <c r="L819" s="6">
        <f t="shared" si="127"/>
        <v>2.2855747765411259E-11</v>
      </c>
      <c r="M819" s="46">
        <f t="shared" si="128"/>
        <v>0</v>
      </c>
      <c r="N819" s="6">
        <f t="shared" si="129"/>
        <v>3025.860107</v>
      </c>
      <c r="O819" s="6">
        <f t="shared" si="124"/>
        <v>-1.5357687519160628E-2</v>
      </c>
      <c r="Q819" s="46"/>
      <c r="R819">
        <v>-1.0931775351340701E-2</v>
      </c>
      <c r="S819" s="46"/>
    </row>
    <row r="820" spans="4:19">
      <c r="D820" s="38">
        <v>43719</v>
      </c>
      <c r="E820" s="6">
        <v>3000.929932</v>
      </c>
      <c r="F820" s="6">
        <f t="shared" si="130"/>
        <v>7.2036723045440518E-3</v>
      </c>
      <c r="G820" s="6">
        <f t="shared" si="131"/>
        <v>7.2296811674792405E-3</v>
      </c>
      <c r="H820" s="6">
        <f t="shared" si="132"/>
        <v>1.0072296811674792</v>
      </c>
      <c r="I820" s="59">
        <f t="shared" si="123"/>
        <v>7.1652107660825134E-3</v>
      </c>
      <c r="J820" s="46">
        <f t="shared" si="125"/>
        <v>7.1652107660825134E-3</v>
      </c>
      <c r="K820" s="6">
        <f t="shared" si="126"/>
        <v>5.1340245322384761E-5</v>
      </c>
      <c r="L820" s="6">
        <f t="shared" si="127"/>
        <v>3.6786367851726869E-7</v>
      </c>
      <c r="M820" s="46">
        <f t="shared" si="128"/>
        <v>0</v>
      </c>
      <c r="N820" s="6">
        <f t="shared" si="129"/>
        <v>3025.860107</v>
      </c>
      <c r="O820" s="6">
        <f t="shared" si="124"/>
        <v>-8.2390375359147304E-3</v>
      </c>
      <c r="Q820" s="46"/>
      <c r="R820">
        <v>-9.0283231887420198E-3</v>
      </c>
      <c r="S820" s="46"/>
    </row>
    <row r="821" spans="4:19">
      <c r="D821" s="38">
        <v>43720</v>
      </c>
      <c r="E821" s="6">
        <v>3009.570068</v>
      </c>
      <c r="F821" s="6">
        <f t="shared" si="130"/>
        <v>2.8750160390679956E-3</v>
      </c>
      <c r="G821" s="6">
        <f t="shared" si="131"/>
        <v>2.8791528612071016E-3</v>
      </c>
      <c r="H821" s="6">
        <f t="shared" si="132"/>
        <v>1.0028791528612071</v>
      </c>
      <c r="I821" s="59">
        <f t="shared" si="123"/>
        <v>2.8365545006064571E-3</v>
      </c>
      <c r="J821" s="46">
        <f t="shared" si="125"/>
        <v>2.8365545006064571E-3</v>
      </c>
      <c r="K821" s="6">
        <f t="shared" si="126"/>
        <v>8.0460414349107466E-6</v>
      </c>
      <c r="L821" s="6">
        <f t="shared" si="127"/>
        <v>2.2823035044262113E-8</v>
      </c>
      <c r="M821" s="46">
        <f t="shared" si="128"/>
        <v>0</v>
      </c>
      <c r="N821" s="6">
        <f t="shared" si="129"/>
        <v>3025.860107</v>
      </c>
      <c r="O821" s="6">
        <f t="shared" si="124"/>
        <v>-5.3836061232027006E-3</v>
      </c>
      <c r="Q821" s="46"/>
      <c r="R821">
        <v>-7.3002545249357398E-3</v>
      </c>
      <c r="S821" s="46"/>
    </row>
    <row r="822" spans="4:19">
      <c r="D822" s="38">
        <v>43721</v>
      </c>
      <c r="E822" s="6">
        <v>3007.389893</v>
      </c>
      <c r="F822" s="6">
        <f t="shared" si="130"/>
        <v>-7.2467661727595176E-4</v>
      </c>
      <c r="G822" s="6">
        <f t="shared" si="131"/>
        <v>-7.2441410259271866E-4</v>
      </c>
      <c r="H822" s="6">
        <f t="shared" si="132"/>
        <v>0.99927558589740728</v>
      </c>
      <c r="I822" s="59">
        <f t="shared" si="123"/>
        <v>-7.6313815573749019E-4</v>
      </c>
      <c r="J822" s="46">
        <f t="shared" si="125"/>
        <v>0</v>
      </c>
      <c r="K822" s="6">
        <f t="shared" si="126"/>
        <v>0</v>
      </c>
      <c r="L822" s="6">
        <f t="shared" si="127"/>
        <v>0</v>
      </c>
      <c r="M822" s="46">
        <f t="shared" si="128"/>
        <v>7.6313815573749019E-4</v>
      </c>
      <c r="N822" s="6">
        <f t="shared" si="129"/>
        <v>3025.860107</v>
      </c>
      <c r="O822" s="6">
        <f t="shared" si="124"/>
        <v>-6.1041202655969127E-3</v>
      </c>
      <c r="Q822" s="46"/>
      <c r="R822">
        <v>-3.01916892883985E-2</v>
      </c>
      <c r="S822" s="46"/>
    </row>
    <row r="823" spans="4:19">
      <c r="D823" s="38">
        <v>43724</v>
      </c>
      <c r="E823" s="6">
        <v>2997.959961</v>
      </c>
      <c r="F823" s="6">
        <f t="shared" si="130"/>
        <v>-3.1405130357880207E-3</v>
      </c>
      <c r="G823" s="6">
        <f t="shared" si="131"/>
        <v>-3.1355867830603623E-3</v>
      </c>
      <c r="H823" s="6">
        <f t="shared" si="132"/>
        <v>0.99686441321693964</v>
      </c>
      <c r="I823" s="59">
        <f t="shared" si="123"/>
        <v>-3.1789745742495591E-3</v>
      </c>
      <c r="J823" s="46">
        <f t="shared" si="125"/>
        <v>0</v>
      </c>
      <c r="K823" s="6">
        <f t="shared" si="126"/>
        <v>0</v>
      </c>
      <c r="L823" s="6">
        <f t="shared" si="127"/>
        <v>0</v>
      </c>
      <c r="M823" s="46">
        <f t="shared" si="128"/>
        <v>3.1789745742495591E-3</v>
      </c>
      <c r="N823" s="6">
        <f t="shared" si="129"/>
        <v>3025.860107</v>
      </c>
      <c r="O823" s="6">
        <f t="shared" si="124"/>
        <v>-9.2205670498302222E-3</v>
      </c>
      <c r="Q823" s="46"/>
      <c r="R823">
        <v>1.29164137940348E-2</v>
      </c>
      <c r="S823" s="46"/>
    </row>
    <row r="824" spans="4:19">
      <c r="D824" s="38">
        <v>43725</v>
      </c>
      <c r="E824" s="6">
        <v>3005.6999510000001</v>
      </c>
      <c r="F824" s="6">
        <f t="shared" si="130"/>
        <v>2.5784252944315751E-3</v>
      </c>
      <c r="G824" s="6">
        <f t="shared" si="131"/>
        <v>2.5817522917879199E-3</v>
      </c>
      <c r="H824" s="6">
        <f t="shared" si="132"/>
        <v>1.0025817522917879</v>
      </c>
      <c r="I824" s="59">
        <f t="shared" si="123"/>
        <v>2.5399637559700367E-3</v>
      </c>
      <c r="J824" s="46">
        <f t="shared" si="125"/>
        <v>2.5399637559700367E-3</v>
      </c>
      <c r="K824" s="6">
        <f t="shared" si="126"/>
        <v>6.4514158816414158E-6</v>
      </c>
      <c r="L824" s="6">
        <f t="shared" si="127"/>
        <v>1.6386362514058676E-8</v>
      </c>
      <c r="M824" s="46">
        <f t="shared" si="128"/>
        <v>0</v>
      </c>
      <c r="N824" s="6">
        <f t="shared" si="129"/>
        <v>3025.860107</v>
      </c>
      <c r="O824" s="6">
        <f t="shared" si="124"/>
        <v>-6.6626199781548313E-3</v>
      </c>
      <c r="Q824" s="46"/>
      <c r="R824">
        <v>7.6560417810000504E-4</v>
      </c>
      <c r="S824" s="46"/>
    </row>
    <row r="825" spans="4:19">
      <c r="D825" s="38">
        <v>43726</v>
      </c>
      <c r="E825" s="6">
        <v>3006.7299800000001</v>
      </c>
      <c r="F825" s="6">
        <f t="shared" si="130"/>
        <v>3.4263318554979109E-4</v>
      </c>
      <c r="G825" s="6">
        <f t="shared" si="131"/>
        <v>3.4269189100433195E-4</v>
      </c>
      <c r="H825" s="6">
        <f t="shared" si="132"/>
        <v>1.0003426918910043</v>
      </c>
      <c r="I825" s="59">
        <f t="shared" si="123"/>
        <v>3.0417164708825261E-4</v>
      </c>
      <c r="J825" s="46">
        <f t="shared" si="125"/>
        <v>3.0417164708825261E-4</v>
      </c>
      <c r="K825" s="6">
        <f t="shared" si="126"/>
        <v>9.2520390892380493E-8</v>
      </c>
      <c r="L825" s="6">
        <f t="shared" si="127"/>
        <v>2.814207968698434E-11</v>
      </c>
      <c r="M825" s="46">
        <f t="shared" si="128"/>
        <v>0</v>
      </c>
      <c r="N825" s="6">
        <f t="shared" si="129"/>
        <v>3025.860107</v>
      </c>
      <c r="O825" s="6">
        <f t="shared" si="124"/>
        <v>-6.3222113129897915E-3</v>
      </c>
      <c r="Q825" s="46"/>
      <c r="R825">
        <v>1.8564979475250699E-2</v>
      </c>
      <c r="S825" s="46"/>
    </row>
    <row r="826" spans="4:19">
      <c r="D826" s="38">
        <v>43727</v>
      </c>
      <c r="E826" s="6">
        <v>3006.790039</v>
      </c>
      <c r="F826" s="6">
        <f t="shared" si="130"/>
        <v>1.997465704358366E-5</v>
      </c>
      <c r="G826" s="6">
        <f t="shared" si="131"/>
        <v>1.9974856538373942E-5</v>
      </c>
      <c r="H826" s="6">
        <f t="shared" si="132"/>
        <v>1.0000199748565384</v>
      </c>
      <c r="I826" s="59">
        <f t="shared" si="123"/>
        <v>-1.8486881417954803E-5</v>
      </c>
      <c r="J826" s="46">
        <f t="shared" si="125"/>
        <v>0</v>
      </c>
      <c r="K826" s="6">
        <f t="shared" si="126"/>
        <v>0</v>
      </c>
      <c r="L826" s="6">
        <f t="shared" si="127"/>
        <v>0</v>
      </c>
      <c r="M826" s="46">
        <f t="shared" si="128"/>
        <v>1.8486881417954803E-5</v>
      </c>
      <c r="N826" s="6">
        <f t="shared" si="129"/>
        <v>3025.860107</v>
      </c>
      <c r="O826" s="6">
        <f t="shared" si="124"/>
        <v>-6.3023627417154726E-3</v>
      </c>
      <c r="Q826" s="46"/>
      <c r="R826">
        <v>-6.6302566177283704E-3</v>
      </c>
      <c r="S826" s="46"/>
    </row>
    <row r="827" spans="4:19">
      <c r="D827" s="38">
        <v>43728</v>
      </c>
      <c r="E827" s="6">
        <v>2992.070068</v>
      </c>
      <c r="F827" s="6">
        <f t="shared" si="130"/>
        <v>-4.9075992042032345E-3</v>
      </c>
      <c r="G827" s="6">
        <f t="shared" si="131"/>
        <v>-4.8955766146197011E-3</v>
      </c>
      <c r="H827" s="6">
        <f t="shared" si="132"/>
        <v>0.9951044233853803</v>
      </c>
      <c r="I827" s="59">
        <f t="shared" si="123"/>
        <v>-4.9460607426647729E-3</v>
      </c>
      <c r="J827" s="46">
        <f t="shared" si="125"/>
        <v>0</v>
      </c>
      <c r="K827" s="6">
        <f t="shared" si="126"/>
        <v>0</v>
      </c>
      <c r="L827" s="6">
        <f t="shared" si="127"/>
        <v>0</v>
      </c>
      <c r="M827" s="46">
        <f t="shared" si="128"/>
        <v>4.9460607426647729E-3</v>
      </c>
      <c r="N827" s="6">
        <f t="shared" si="129"/>
        <v>3025.860107</v>
      </c>
      <c r="O827" s="6">
        <f t="shared" si="124"/>
        <v>-1.1167085656680023E-2</v>
      </c>
      <c r="Q827" s="46"/>
      <c r="R827">
        <v>-1.23780963515196E-2</v>
      </c>
      <c r="S827" s="46"/>
    </row>
    <row r="828" spans="4:19">
      <c r="D828" s="38">
        <v>43731</v>
      </c>
      <c r="E828" s="6">
        <v>2991.780029</v>
      </c>
      <c r="F828" s="6">
        <f t="shared" si="130"/>
        <v>-9.6940596948634042E-5</v>
      </c>
      <c r="G828" s="6">
        <f t="shared" si="131"/>
        <v>-9.6935898360794859E-5</v>
      </c>
      <c r="H828" s="6">
        <f t="shared" si="132"/>
        <v>0.99990306410163921</v>
      </c>
      <c r="I828" s="59">
        <f t="shared" si="123"/>
        <v>-1.3540213541017251E-4</v>
      </c>
      <c r="J828" s="46">
        <f t="shared" si="125"/>
        <v>0</v>
      </c>
      <c r="K828" s="6">
        <f t="shared" si="126"/>
        <v>0</v>
      </c>
      <c r="L828" s="6">
        <f t="shared" si="127"/>
        <v>0</v>
      </c>
      <c r="M828" s="46">
        <f t="shared" si="128"/>
        <v>1.3540213541017251E-4</v>
      </c>
      <c r="N828" s="6">
        <f t="shared" si="129"/>
        <v>3025.860107</v>
      </c>
      <c r="O828" s="6">
        <f t="shared" si="124"/>
        <v>-1.1262939063560601E-2</v>
      </c>
      <c r="Q828" s="46"/>
      <c r="R828">
        <v>1.49993310254824E-2</v>
      </c>
      <c r="S828" s="46"/>
    </row>
    <row r="829" spans="4:19">
      <c r="D829" s="38">
        <v>43732</v>
      </c>
      <c r="E829" s="6">
        <v>2966.6000979999999</v>
      </c>
      <c r="F829" s="6">
        <f t="shared" si="130"/>
        <v>-8.4519887484478164E-3</v>
      </c>
      <c r="G829" s="6">
        <f t="shared" si="131"/>
        <v>-8.4163711088132143E-3</v>
      </c>
      <c r="H829" s="6">
        <f t="shared" si="132"/>
        <v>0.99158362889118679</v>
      </c>
      <c r="I829" s="59">
        <f t="shared" si="123"/>
        <v>-8.4904502869093557E-3</v>
      </c>
      <c r="J829" s="46">
        <f t="shared" si="125"/>
        <v>0</v>
      </c>
      <c r="K829" s="6">
        <f t="shared" si="126"/>
        <v>0</v>
      </c>
      <c r="L829" s="6">
        <f t="shared" si="127"/>
        <v>0</v>
      </c>
      <c r="M829" s="46">
        <f t="shared" si="128"/>
        <v>8.4904502869093557E-3</v>
      </c>
      <c r="N829" s="6">
        <f t="shared" si="129"/>
        <v>3025.860107</v>
      </c>
      <c r="O829" s="6">
        <f t="shared" si="124"/>
        <v>-1.9584517097438994E-2</v>
      </c>
      <c r="Q829" s="46"/>
      <c r="R829">
        <v>-2.9692431119021801E-2</v>
      </c>
      <c r="S829" s="46"/>
    </row>
    <row r="830" spans="4:19">
      <c r="D830" s="38">
        <v>43733</v>
      </c>
      <c r="E830" s="6">
        <v>2984.8701169999999</v>
      </c>
      <c r="F830" s="6">
        <f t="shared" si="130"/>
        <v>6.139685063273532E-3</v>
      </c>
      <c r="G830" s="6">
        <f t="shared" si="131"/>
        <v>6.1585715622125559E-3</v>
      </c>
      <c r="H830" s="6">
        <f t="shared" si="132"/>
        <v>1.0061585715622126</v>
      </c>
      <c r="I830" s="59">
        <f t="shared" si="123"/>
        <v>6.1012235248119936E-3</v>
      </c>
      <c r="J830" s="46">
        <f t="shared" si="125"/>
        <v>6.1012235248119936E-3</v>
      </c>
      <c r="K830" s="6">
        <f t="shared" si="126"/>
        <v>3.7224928499719284E-5</v>
      </c>
      <c r="L830" s="6">
        <f t="shared" si="127"/>
        <v>2.2711760947193173E-7</v>
      </c>
      <c r="M830" s="46">
        <f t="shared" si="128"/>
        <v>0</v>
      </c>
      <c r="N830" s="6">
        <f t="shared" si="129"/>
        <v>3025.860107</v>
      </c>
      <c r="O830" s="6">
        <f t="shared" si="124"/>
        <v>-1.3546558185282304E-2</v>
      </c>
      <c r="Q830" s="46"/>
      <c r="R830">
        <v>2.4580544636439699E-3</v>
      </c>
      <c r="S830" s="46"/>
    </row>
    <row r="831" spans="4:19">
      <c r="D831" s="38">
        <v>43734</v>
      </c>
      <c r="E831" s="6">
        <v>2977.6201169999999</v>
      </c>
      <c r="F831" s="6">
        <f t="shared" si="130"/>
        <v>-2.4318710097662182E-3</v>
      </c>
      <c r="G831" s="6">
        <f t="shared" si="131"/>
        <v>-2.4289164070183666E-3</v>
      </c>
      <c r="H831" s="6">
        <f t="shared" si="132"/>
        <v>0.99757108359298163</v>
      </c>
      <c r="I831" s="59">
        <f t="shared" si="123"/>
        <v>-2.4703325482277566E-3</v>
      </c>
      <c r="J831" s="46">
        <f t="shared" si="125"/>
        <v>0</v>
      </c>
      <c r="K831" s="6">
        <f t="shared" si="126"/>
        <v>0</v>
      </c>
      <c r="L831" s="6">
        <f t="shared" si="127"/>
        <v>0</v>
      </c>
      <c r="M831" s="46">
        <f t="shared" si="128"/>
        <v>2.4703325482277566E-3</v>
      </c>
      <c r="N831" s="6">
        <f t="shared" si="129"/>
        <v>3025.860107</v>
      </c>
      <c r="O831" s="6">
        <f t="shared" si="124"/>
        <v>-1.5942571134865764E-2</v>
      </c>
      <c r="Q831" s="46"/>
      <c r="R831">
        <v>1.43046937170506E-2</v>
      </c>
      <c r="S831" s="46"/>
    </row>
    <row r="832" spans="4:19">
      <c r="D832" s="38">
        <v>43735</v>
      </c>
      <c r="E832" s="6">
        <v>2961.790039</v>
      </c>
      <c r="F832" s="6">
        <f t="shared" si="130"/>
        <v>-5.3305345372608622E-3</v>
      </c>
      <c r="G832" s="6">
        <f t="shared" si="131"/>
        <v>-5.3163524485954072E-3</v>
      </c>
      <c r="H832" s="6">
        <f t="shared" si="132"/>
        <v>0.99468364755140459</v>
      </c>
      <c r="I832" s="59">
        <f t="shared" si="123"/>
        <v>-5.3689960757224006E-3</v>
      </c>
      <c r="J832" s="46">
        <f t="shared" si="125"/>
        <v>0</v>
      </c>
      <c r="K832" s="6">
        <f t="shared" si="126"/>
        <v>0</v>
      </c>
      <c r="L832" s="6">
        <f t="shared" si="127"/>
        <v>0</v>
      </c>
      <c r="M832" s="46">
        <f t="shared" si="128"/>
        <v>5.3689960757224006E-3</v>
      </c>
      <c r="N832" s="6">
        <f t="shared" si="129"/>
        <v>3025.860107</v>
      </c>
      <c r="O832" s="6">
        <f t="shared" si="124"/>
        <v>-2.1174167256371442E-2</v>
      </c>
      <c r="Q832" s="46"/>
      <c r="R832">
        <v>1.2017948627593899E-2</v>
      </c>
      <c r="S832" s="46"/>
    </row>
    <row r="833" spans="4:19">
      <c r="D833" s="38">
        <v>43738</v>
      </c>
      <c r="E833" s="6">
        <v>2976.73999</v>
      </c>
      <c r="F833" s="6">
        <f t="shared" si="130"/>
        <v>5.0349101576151927E-3</v>
      </c>
      <c r="G833" s="6">
        <f t="shared" si="131"/>
        <v>5.0476066173306133E-3</v>
      </c>
      <c r="H833" s="6">
        <f t="shared" si="132"/>
        <v>1.0050476066173306</v>
      </c>
      <c r="I833" s="59">
        <f t="shared" si="123"/>
        <v>4.9964486191536542E-3</v>
      </c>
      <c r="J833" s="46">
        <f t="shared" si="125"/>
        <v>4.9964486191536542E-3</v>
      </c>
      <c r="K833" s="6">
        <f t="shared" si="126"/>
        <v>2.4964498803842459E-5</v>
      </c>
      <c r="L833" s="6">
        <f t="shared" si="127"/>
        <v>1.2473383557632171E-7</v>
      </c>
      <c r="M833" s="46">
        <f t="shared" si="128"/>
        <v>0</v>
      </c>
      <c r="N833" s="6">
        <f t="shared" si="129"/>
        <v>3025.860107</v>
      </c>
      <c r="O833" s="6">
        <f t="shared" si="124"/>
        <v>-1.6233439505800636E-2</v>
      </c>
      <c r="Q833" s="46"/>
      <c r="R833">
        <v>-7.9361805638896894E-3</v>
      </c>
      <c r="S833" s="46"/>
    </row>
    <row r="834" spans="4:19">
      <c r="D834" s="38">
        <v>43739</v>
      </c>
      <c r="E834" s="6">
        <v>2940.25</v>
      </c>
      <c r="F834" s="6">
        <f t="shared" si="130"/>
        <v>-1.2334126866677331E-2</v>
      </c>
      <c r="G834" s="6">
        <f t="shared" si="131"/>
        <v>-1.2258373295142899E-2</v>
      </c>
      <c r="H834" s="6">
        <f t="shared" si="132"/>
        <v>0.9877416267048571</v>
      </c>
      <c r="I834" s="59">
        <f t="shared" si="123"/>
        <v>-1.2372588405138871E-2</v>
      </c>
      <c r="J834" s="46">
        <f t="shared" si="125"/>
        <v>0</v>
      </c>
      <c r="K834" s="6">
        <f t="shared" si="126"/>
        <v>0</v>
      </c>
      <c r="L834" s="6">
        <f t="shared" si="127"/>
        <v>0</v>
      </c>
      <c r="M834" s="46">
        <f t="shared" si="128"/>
        <v>1.2372588405138871E-2</v>
      </c>
      <c r="N834" s="6">
        <f t="shared" si="129"/>
        <v>3025.860107</v>
      </c>
      <c r="O834" s="6">
        <f t="shared" si="124"/>
        <v>-2.8292817239617341E-2</v>
      </c>
      <c r="Q834" s="46"/>
      <c r="R834">
        <v>8.2026095567367709E-3</v>
      </c>
      <c r="S834" s="46"/>
    </row>
    <row r="835" spans="4:19">
      <c r="D835" s="38">
        <v>43740</v>
      </c>
      <c r="E835" s="6">
        <v>2887.610107</v>
      </c>
      <c r="F835" s="6">
        <f t="shared" si="130"/>
        <v>-1.8065404333742128E-2</v>
      </c>
      <c r="G835" s="6">
        <f t="shared" si="131"/>
        <v>-1.7903203128985634E-2</v>
      </c>
      <c r="H835" s="6">
        <f t="shared" si="132"/>
        <v>0.98209679687101437</v>
      </c>
      <c r="I835" s="59">
        <f t="shared" ref="I835:I898" si="133">F835-$B$8</f>
        <v>-1.8103865872203667E-2</v>
      </c>
      <c r="J835" s="46">
        <f t="shared" si="125"/>
        <v>0</v>
      </c>
      <c r="K835" s="6">
        <f t="shared" si="126"/>
        <v>0</v>
      </c>
      <c r="L835" s="6">
        <f t="shared" si="127"/>
        <v>0</v>
      </c>
      <c r="M835" s="46">
        <f t="shared" si="128"/>
        <v>1.8103865872203667E-2</v>
      </c>
      <c r="N835" s="6">
        <f t="shared" si="129"/>
        <v>3025.860107</v>
      </c>
      <c r="O835" s="6">
        <f t="shared" ref="O835:O898" si="134">MIN(0,(E835-N835)/N835)</f>
        <v>-4.5689488314470846E-2</v>
      </c>
      <c r="Q835" s="46"/>
      <c r="R835">
        <v>-5.0556644510386798E-4</v>
      </c>
      <c r="S835" s="46"/>
    </row>
    <row r="836" spans="4:19">
      <c r="D836" s="38">
        <v>43741</v>
      </c>
      <c r="E836" s="6">
        <v>2910.6298830000001</v>
      </c>
      <c r="F836" s="6">
        <f t="shared" si="130"/>
        <v>7.9403049843841545E-3</v>
      </c>
      <c r="G836" s="6">
        <f t="shared" si="131"/>
        <v>7.9719128092108349E-3</v>
      </c>
      <c r="H836" s="6">
        <f t="shared" si="132"/>
        <v>1.0079719128092108</v>
      </c>
      <c r="I836" s="59">
        <f t="shared" si="133"/>
        <v>7.9018434459226152E-3</v>
      </c>
      <c r="J836" s="46">
        <f t="shared" ref="J836:J899" si="135">MAX(0,F836-$B$11)</f>
        <v>7.9018434459226152E-3</v>
      </c>
      <c r="K836" s="6">
        <f t="shared" ref="K836:K899" si="136">J836^2</f>
        <v>6.2439129843870197E-5</v>
      </c>
      <c r="L836" s="6">
        <f t="shared" ref="L836:L899" si="137">J836^3</f>
        <v>4.9338422892589688E-7</v>
      </c>
      <c r="M836" s="46">
        <f t="shared" ref="M836:M899" si="138">MAX(0,$B$11-F836)</f>
        <v>0</v>
      </c>
      <c r="N836" s="6">
        <f t="shared" ref="N836:N899" si="139">IF(N835&lt;E836,E836,N835)</f>
        <v>3025.860107</v>
      </c>
      <c r="O836" s="6">
        <f t="shared" si="134"/>
        <v>-3.808180812240039E-2</v>
      </c>
      <c r="Q836" s="46"/>
      <c r="R836">
        <v>-2.62553690182123E-2</v>
      </c>
      <c r="S836" s="46"/>
    </row>
    <row r="837" spans="4:19">
      <c r="D837" s="38">
        <v>43742</v>
      </c>
      <c r="E837" s="6">
        <v>2952.01001</v>
      </c>
      <c r="F837" s="6">
        <f t="shared" ref="F837:F900" si="140">LN(E837/E836)</f>
        <v>1.4116785254235103E-2</v>
      </c>
      <c r="G837" s="6">
        <f t="shared" ref="G837:G900" si="141">E837/E836-1</f>
        <v>1.4216897600648926E-2</v>
      </c>
      <c r="H837" s="6">
        <f t="shared" ref="H837:H900" si="142">1+G837</f>
        <v>1.0142168976006489</v>
      </c>
      <c r="I837" s="59">
        <f t="shared" si="133"/>
        <v>1.4078323715773564E-2</v>
      </c>
      <c r="J837" s="46">
        <f t="shared" si="135"/>
        <v>1.4078323715773564E-2</v>
      </c>
      <c r="K837" s="6">
        <f t="shared" si="136"/>
        <v>1.9819919864611237E-4</v>
      </c>
      <c r="L837" s="6">
        <f t="shared" si="137"/>
        <v>2.7903124787468793E-6</v>
      </c>
      <c r="M837" s="46">
        <f t="shared" si="138"/>
        <v>0</v>
      </c>
      <c r="N837" s="6">
        <f t="shared" si="139"/>
        <v>3025.860107</v>
      </c>
      <c r="O837" s="6">
        <f t="shared" si="134"/>
        <v>-2.4406315688275143E-2</v>
      </c>
      <c r="Q837" s="46"/>
      <c r="R837">
        <v>1.0909081601191899E-2</v>
      </c>
      <c r="S837" s="46"/>
    </row>
    <row r="838" spans="4:19">
      <c r="D838" s="38">
        <v>43745</v>
      </c>
      <c r="E838" s="6">
        <v>2938.790039</v>
      </c>
      <c r="F838" s="6">
        <f t="shared" si="140"/>
        <v>-4.4883523743439327E-3</v>
      </c>
      <c r="G838" s="6">
        <f t="shared" si="141"/>
        <v>-4.4782947738040146E-3</v>
      </c>
      <c r="H838" s="6">
        <f t="shared" si="142"/>
        <v>0.99552170522619599</v>
      </c>
      <c r="I838" s="59">
        <f t="shared" si="133"/>
        <v>-4.5268139128054712E-3</v>
      </c>
      <c r="J838" s="46">
        <f t="shared" si="135"/>
        <v>0</v>
      </c>
      <c r="K838" s="6">
        <f t="shared" si="136"/>
        <v>0</v>
      </c>
      <c r="L838" s="6">
        <f t="shared" si="137"/>
        <v>0</v>
      </c>
      <c r="M838" s="46">
        <f t="shared" si="138"/>
        <v>4.5268139128054712E-3</v>
      </c>
      <c r="N838" s="6">
        <f t="shared" si="139"/>
        <v>3025.860107</v>
      </c>
      <c r="O838" s="6">
        <f t="shared" si="134"/>
        <v>-2.8775311786084494E-2</v>
      </c>
      <c r="Q838" s="46"/>
      <c r="R838">
        <v>-3.2042165018335601E-3</v>
      </c>
      <c r="S838" s="46"/>
    </row>
    <row r="839" spans="4:19">
      <c r="D839" s="38">
        <v>43746</v>
      </c>
      <c r="E839" s="6">
        <v>2893.0600589999999</v>
      </c>
      <c r="F839" s="6">
        <f t="shared" si="140"/>
        <v>-1.5683159390420455E-2</v>
      </c>
      <c r="G839" s="6">
        <f t="shared" si="141"/>
        <v>-1.5560819042234386E-2</v>
      </c>
      <c r="H839" s="6">
        <f t="shared" si="142"/>
        <v>0.98443918095776561</v>
      </c>
      <c r="I839" s="59">
        <f t="shared" si="133"/>
        <v>-1.5721620928881994E-2</v>
      </c>
      <c r="J839" s="46">
        <f t="shared" si="135"/>
        <v>0</v>
      </c>
      <c r="K839" s="6">
        <f t="shared" si="136"/>
        <v>0</v>
      </c>
      <c r="L839" s="6">
        <f t="shared" si="137"/>
        <v>0</v>
      </c>
      <c r="M839" s="46">
        <f t="shared" si="138"/>
        <v>1.5721620928881994E-2</v>
      </c>
      <c r="N839" s="6">
        <f t="shared" si="139"/>
        <v>3025.860107</v>
      </c>
      <c r="O839" s="6">
        <f t="shared" si="134"/>
        <v>-4.3888363408731791E-2</v>
      </c>
      <c r="Q839" s="46"/>
      <c r="R839">
        <v>6.5158168567675898E-3</v>
      </c>
      <c r="S839" s="46"/>
    </row>
    <row r="840" spans="4:19">
      <c r="D840" s="38">
        <v>43747</v>
      </c>
      <c r="E840" s="6">
        <v>2919.3999020000001</v>
      </c>
      <c r="F840" s="6">
        <f t="shared" si="140"/>
        <v>9.0632962566768154E-3</v>
      </c>
      <c r="G840" s="6">
        <f t="shared" si="141"/>
        <v>9.1044922894218949E-3</v>
      </c>
      <c r="H840" s="6">
        <f t="shared" si="142"/>
        <v>1.0091044922894219</v>
      </c>
      <c r="I840" s="59">
        <f t="shared" si="133"/>
        <v>9.0248347182152761E-3</v>
      </c>
      <c r="J840" s="46">
        <f t="shared" si="135"/>
        <v>9.0248347182152761E-3</v>
      </c>
      <c r="K840" s="6">
        <f t="shared" si="136"/>
        <v>8.1447641691103799E-5</v>
      </c>
      <c r="L840" s="6">
        <f t="shared" si="137"/>
        <v>7.3505150445063149E-7</v>
      </c>
      <c r="M840" s="46">
        <f t="shared" si="138"/>
        <v>0</v>
      </c>
      <c r="N840" s="6">
        <f t="shared" si="139"/>
        <v>3025.860107</v>
      </c>
      <c r="O840" s="6">
        <f t="shared" si="134"/>
        <v>-3.5183452385559956E-2</v>
      </c>
      <c r="Q840" s="46"/>
      <c r="R840">
        <v>1.2591529603700601E-2</v>
      </c>
      <c r="S840" s="46"/>
    </row>
    <row r="841" spans="4:19">
      <c r="D841" s="38">
        <v>43748</v>
      </c>
      <c r="E841" s="6">
        <v>2938.1298830000001</v>
      </c>
      <c r="F841" s="6">
        <f t="shared" si="140"/>
        <v>6.3952025933453642E-3</v>
      </c>
      <c r="G841" s="6">
        <f t="shared" si="141"/>
        <v>6.4156955637246771E-3</v>
      </c>
      <c r="H841" s="6">
        <f t="shared" si="142"/>
        <v>1.0064156955637247</v>
      </c>
      <c r="I841" s="59">
        <f t="shared" si="133"/>
        <v>6.3567410548838257E-3</v>
      </c>
      <c r="J841" s="46">
        <f t="shared" si="135"/>
        <v>6.3567410548838257E-3</v>
      </c>
      <c r="K841" s="6">
        <f t="shared" si="136"/>
        <v>4.040815683884553E-5</v>
      </c>
      <c r="L841" s="6">
        <f t="shared" si="137"/>
        <v>2.5686418952967399E-7</v>
      </c>
      <c r="M841" s="46">
        <f t="shared" si="138"/>
        <v>0</v>
      </c>
      <c r="N841" s="6">
        <f t="shared" si="139"/>
        <v>3025.860107</v>
      </c>
      <c r="O841" s="6">
        <f t="shared" si="134"/>
        <v>-2.899348314122174E-2</v>
      </c>
      <c r="Q841" s="46"/>
      <c r="R841">
        <v>6.4177309893501805E-4</v>
      </c>
      <c r="S841" s="46"/>
    </row>
    <row r="842" spans="4:19">
      <c r="D842" s="38">
        <v>43749</v>
      </c>
      <c r="E842" s="6">
        <v>2970.2700199999999</v>
      </c>
      <c r="F842" s="6">
        <f t="shared" si="140"/>
        <v>1.0879579767786803E-2</v>
      </c>
      <c r="G842" s="6">
        <f t="shared" si="141"/>
        <v>1.0938977608158984E-2</v>
      </c>
      <c r="H842" s="6">
        <f t="shared" si="142"/>
        <v>1.010938977608159</v>
      </c>
      <c r="I842" s="59">
        <f t="shared" si="133"/>
        <v>1.0841118229325264E-2</v>
      </c>
      <c r="J842" s="46">
        <f t="shared" si="135"/>
        <v>1.0841118229325264E-2</v>
      </c>
      <c r="K842" s="6">
        <f t="shared" si="136"/>
        <v>1.1752984446220854E-4</v>
      </c>
      <c r="L842" s="6">
        <f t="shared" si="137"/>
        <v>1.274154939289012E-6</v>
      </c>
      <c r="M842" s="46">
        <f t="shared" si="138"/>
        <v>0</v>
      </c>
      <c r="N842" s="6">
        <f t="shared" si="139"/>
        <v>3025.860107</v>
      </c>
      <c r="O842" s="6">
        <f t="shared" si="134"/>
        <v>-1.8371664595927085E-2</v>
      </c>
      <c r="Q842" s="46"/>
      <c r="R842">
        <v>0</v>
      </c>
      <c r="S842" s="46"/>
    </row>
    <row r="843" spans="4:19">
      <c r="D843" s="38">
        <v>43752</v>
      </c>
      <c r="E843" s="6">
        <v>2966.1499020000001</v>
      </c>
      <c r="F843" s="6">
        <f t="shared" si="140"/>
        <v>-1.3880819469238928E-3</v>
      </c>
      <c r="G843" s="6">
        <f t="shared" si="141"/>
        <v>-1.3871190067763495E-3</v>
      </c>
      <c r="H843" s="6">
        <f t="shared" si="142"/>
        <v>0.99861288099322365</v>
      </c>
      <c r="I843" s="59">
        <f t="shared" si="133"/>
        <v>-1.4265434853854312E-3</v>
      </c>
      <c r="J843" s="46">
        <f t="shared" si="135"/>
        <v>0</v>
      </c>
      <c r="K843" s="6">
        <f t="shared" si="136"/>
        <v>0</v>
      </c>
      <c r="L843" s="6">
        <f t="shared" si="137"/>
        <v>0</v>
      </c>
      <c r="M843" s="46">
        <f t="shared" si="138"/>
        <v>1.4265434853854312E-3</v>
      </c>
      <c r="N843" s="6">
        <f t="shared" si="139"/>
        <v>3025.860107</v>
      </c>
      <c r="O843" s="6">
        <f t="shared" si="134"/>
        <v>-1.9733299917556256E-2</v>
      </c>
      <c r="Q843" s="46"/>
      <c r="R843">
        <v>-6.91427960749748E-3</v>
      </c>
      <c r="S843" s="46"/>
    </row>
    <row r="844" spans="4:19">
      <c r="D844" s="38">
        <v>43753</v>
      </c>
      <c r="E844" s="6">
        <v>2995.679932</v>
      </c>
      <c r="F844" s="6">
        <f t="shared" si="140"/>
        <v>9.9064456123445291E-3</v>
      </c>
      <c r="G844" s="6">
        <f t="shared" si="141"/>
        <v>9.9556768793407358E-3</v>
      </c>
      <c r="H844" s="6">
        <f t="shared" si="142"/>
        <v>1.0099556768793407</v>
      </c>
      <c r="I844" s="59">
        <f t="shared" si="133"/>
        <v>9.8679840738829898E-3</v>
      </c>
      <c r="J844" s="46">
        <f t="shared" si="135"/>
        <v>9.8679840738829898E-3</v>
      </c>
      <c r="K844" s="6">
        <f t="shared" si="136"/>
        <v>9.7377109682408324E-5</v>
      </c>
      <c r="L844" s="6">
        <f t="shared" si="137"/>
        <v>9.6091576750676234E-7</v>
      </c>
      <c r="M844" s="46">
        <f t="shared" si="138"/>
        <v>0</v>
      </c>
      <c r="N844" s="6">
        <f t="shared" si="139"/>
        <v>3025.860107</v>
      </c>
      <c r="O844" s="6">
        <f t="shared" si="134"/>
        <v>-9.9740813959579271E-3</v>
      </c>
      <c r="Q844" s="46"/>
      <c r="R844">
        <v>1.0770153403548401E-2</v>
      </c>
      <c r="S844" s="46"/>
    </row>
    <row r="845" spans="4:19">
      <c r="D845" s="38">
        <v>43754</v>
      </c>
      <c r="E845" s="6">
        <v>2989.6899410000001</v>
      </c>
      <c r="F845" s="6">
        <f t="shared" si="140"/>
        <v>-2.0015448090417308E-3</v>
      </c>
      <c r="G845" s="6">
        <f t="shared" si="141"/>
        <v>-1.9995430539873071E-3</v>
      </c>
      <c r="H845" s="6">
        <f t="shared" si="142"/>
        <v>0.99800045694601269</v>
      </c>
      <c r="I845" s="59">
        <f t="shared" si="133"/>
        <v>-2.0400063475032692E-3</v>
      </c>
      <c r="J845" s="46">
        <f t="shared" si="135"/>
        <v>0</v>
      </c>
      <c r="K845" s="6">
        <f t="shared" si="136"/>
        <v>0</v>
      </c>
      <c r="L845" s="6">
        <f t="shared" si="137"/>
        <v>0</v>
      </c>
      <c r="M845" s="46">
        <f t="shared" si="138"/>
        <v>2.0400063475032692E-3</v>
      </c>
      <c r="N845" s="6">
        <f t="shared" si="139"/>
        <v>3025.860107</v>
      </c>
      <c r="O845" s="6">
        <f t="shared" si="134"/>
        <v>-1.1953680844770092E-2</v>
      </c>
      <c r="Q845" s="46"/>
      <c r="R845">
        <v>1.29098368468581E-2</v>
      </c>
      <c r="S845" s="46"/>
    </row>
    <row r="846" spans="4:19">
      <c r="D846" s="38">
        <v>43755</v>
      </c>
      <c r="E846" s="6">
        <v>2997.9499510000001</v>
      </c>
      <c r="F846" s="6">
        <f t="shared" si="140"/>
        <v>2.7590220483281382E-3</v>
      </c>
      <c r="G846" s="6">
        <f t="shared" si="141"/>
        <v>2.7628316524479501E-3</v>
      </c>
      <c r="H846" s="6">
        <f t="shared" si="142"/>
        <v>1.002762831652448</v>
      </c>
      <c r="I846" s="59">
        <f t="shared" si="133"/>
        <v>2.7205605098665998E-3</v>
      </c>
      <c r="J846" s="46">
        <f t="shared" si="135"/>
        <v>2.7205605098665998E-3</v>
      </c>
      <c r="K846" s="6">
        <f t="shared" si="136"/>
        <v>7.4014494878456138E-6</v>
      </c>
      <c r="L846" s="6">
        <f t="shared" si="137"/>
        <v>2.0136091192405147E-8</v>
      </c>
      <c r="M846" s="46">
        <f t="shared" si="138"/>
        <v>0</v>
      </c>
      <c r="N846" s="6">
        <f t="shared" si="139"/>
        <v>3025.860107</v>
      </c>
      <c r="O846" s="6">
        <f t="shared" si="134"/>
        <v>-9.22387520012336E-3</v>
      </c>
      <c r="Q846" s="46"/>
      <c r="R846">
        <v>9.0906660814722099E-4</v>
      </c>
      <c r="S846" s="46"/>
    </row>
    <row r="847" spans="4:19">
      <c r="D847" s="38">
        <v>43756</v>
      </c>
      <c r="E847" s="6">
        <v>2986.1999510000001</v>
      </c>
      <c r="F847" s="6">
        <f t="shared" si="140"/>
        <v>-3.927045710025329E-3</v>
      </c>
      <c r="G847" s="6">
        <f t="shared" si="141"/>
        <v>-3.9193449497315624E-3</v>
      </c>
      <c r="H847" s="6">
        <f t="shared" si="142"/>
        <v>0.99608065505026844</v>
      </c>
      <c r="I847" s="59">
        <f t="shared" si="133"/>
        <v>-3.9655072484868674E-3</v>
      </c>
      <c r="J847" s="46">
        <f t="shared" si="135"/>
        <v>0</v>
      </c>
      <c r="K847" s="6">
        <f t="shared" si="136"/>
        <v>0</v>
      </c>
      <c r="L847" s="6">
        <f t="shared" si="137"/>
        <v>0</v>
      </c>
      <c r="M847" s="46">
        <f t="shared" si="138"/>
        <v>3.9655072484868674E-3</v>
      </c>
      <c r="N847" s="6">
        <f t="shared" si="139"/>
        <v>3025.860107</v>
      </c>
      <c r="O847" s="6">
        <f t="shared" si="134"/>
        <v>-1.3107068601172419E-2</v>
      </c>
      <c r="Q847" s="46"/>
      <c r="R847" s="60">
        <v>-9.3898504954048303E-5</v>
      </c>
      <c r="S847" s="46"/>
    </row>
    <row r="848" spans="4:19">
      <c r="D848" s="38">
        <v>43759</v>
      </c>
      <c r="E848" s="6">
        <v>3006.719971</v>
      </c>
      <c r="F848" s="6">
        <f t="shared" si="140"/>
        <v>6.8481142616272101E-3</v>
      </c>
      <c r="G848" s="6">
        <f t="shared" si="141"/>
        <v>6.8716162134849768E-3</v>
      </c>
      <c r="H848" s="6">
        <f t="shared" si="142"/>
        <v>1.006871616213485</v>
      </c>
      <c r="I848" s="59">
        <f t="shared" si="133"/>
        <v>6.8096527231656717E-3</v>
      </c>
      <c r="J848" s="46">
        <f t="shared" si="135"/>
        <v>6.8096527231656717E-3</v>
      </c>
      <c r="K848" s="6">
        <f t="shared" si="136"/>
        <v>4.6371370210117648E-5</v>
      </c>
      <c r="L848" s="6">
        <f t="shared" si="137"/>
        <v>3.1577292742825113E-7</v>
      </c>
      <c r="M848" s="46">
        <f t="shared" si="138"/>
        <v>0</v>
      </c>
      <c r="N848" s="6">
        <f t="shared" si="139"/>
        <v>3025.860107</v>
      </c>
      <c r="O848" s="6">
        <f t="shared" si="134"/>
        <v>-6.3255191327984232E-3</v>
      </c>
      <c r="Q848" s="46"/>
      <c r="R848">
        <v>3.2185462607970598E-4</v>
      </c>
      <c r="S848" s="46"/>
    </row>
    <row r="849" spans="4:19">
      <c r="D849" s="38">
        <v>43760</v>
      </c>
      <c r="E849" s="6">
        <v>2995.98999</v>
      </c>
      <c r="F849" s="6">
        <f t="shared" si="140"/>
        <v>-3.5750494353435419E-3</v>
      </c>
      <c r="G849" s="6">
        <f t="shared" si="141"/>
        <v>-3.5686665547477459E-3</v>
      </c>
      <c r="H849" s="6">
        <f t="shared" si="142"/>
        <v>0.99643133344525225</v>
      </c>
      <c r="I849" s="59">
        <f t="shared" si="133"/>
        <v>-3.6135109738050803E-3</v>
      </c>
      <c r="J849" s="46">
        <f t="shared" si="135"/>
        <v>0</v>
      </c>
      <c r="K849" s="6">
        <f t="shared" si="136"/>
        <v>0</v>
      </c>
      <c r="L849" s="6">
        <f t="shared" si="137"/>
        <v>0</v>
      </c>
      <c r="M849" s="46">
        <f t="shared" si="138"/>
        <v>3.6135109738050803E-3</v>
      </c>
      <c r="N849" s="6">
        <f t="shared" si="139"/>
        <v>3025.860107</v>
      </c>
      <c r="O849" s="6">
        <f t="shared" si="134"/>
        <v>-9.8716120189755816E-3</v>
      </c>
      <c r="Q849" s="46"/>
      <c r="R849">
        <v>7.1948127086346103E-3</v>
      </c>
      <c r="S849" s="46"/>
    </row>
    <row r="850" spans="4:19">
      <c r="D850" s="38">
        <v>43761</v>
      </c>
      <c r="E850" s="6">
        <v>3004.5200199999999</v>
      </c>
      <c r="F850" s="6">
        <f t="shared" si="140"/>
        <v>2.843103580075224E-3</v>
      </c>
      <c r="G850" s="6">
        <f t="shared" si="141"/>
        <v>2.847149032029872E-3</v>
      </c>
      <c r="H850" s="6">
        <f t="shared" si="142"/>
        <v>1.0028471490320299</v>
      </c>
      <c r="I850" s="59">
        <f t="shared" si="133"/>
        <v>2.8046420416136856E-3</v>
      </c>
      <c r="J850" s="46">
        <f t="shared" si="135"/>
        <v>2.8046420416136856E-3</v>
      </c>
      <c r="K850" s="6">
        <f t="shared" si="136"/>
        <v>7.8660169815869831E-6</v>
      </c>
      <c r="L850" s="6">
        <f t="shared" si="137"/>
        <v>2.2061361926606035E-8</v>
      </c>
      <c r="M850" s="46">
        <f t="shared" si="138"/>
        <v>0</v>
      </c>
      <c r="N850" s="6">
        <f t="shared" si="139"/>
        <v>3025.860107</v>
      </c>
      <c r="O850" s="6">
        <f t="shared" si="134"/>
        <v>-7.0525689375500397E-3</v>
      </c>
      <c r="Q850" s="46"/>
      <c r="R850">
        <v>2.87149789535276E-3</v>
      </c>
      <c r="S850" s="46"/>
    </row>
    <row r="851" spans="4:19">
      <c r="D851" s="38">
        <v>43762</v>
      </c>
      <c r="E851" s="6">
        <v>3010.290039</v>
      </c>
      <c r="F851" s="6">
        <f t="shared" si="140"/>
        <v>1.9186044823943E-3</v>
      </c>
      <c r="G851" s="6">
        <f t="shared" si="141"/>
        <v>1.9204461816166862E-3</v>
      </c>
      <c r="H851" s="6">
        <f t="shared" si="142"/>
        <v>1.0019204461816167</v>
      </c>
      <c r="I851" s="59">
        <f t="shared" si="133"/>
        <v>1.8801429439327616E-3</v>
      </c>
      <c r="J851" s="46">
        <f t="shared" si="135"/>
        <v>1.8801429439327616E-3</v>
      </c>
      <c r="K851" s="6">
        <f t="shared" si="136"/>
        <v>3.5349374896201515E-6</v>
      </c>
      <c r="L851" s="6">
        <f t="shared" si="137"/>
        <v>6.646187778352718E-9</v>
      </c>
      <c r="M851" s="46">
        <f t="shared" si="138"/>
        <v>0</v>
      </c>
      <c r="N851" s="6">
        <f t="shared" si="139"/>
        <v>3025.860107</v>
      </c>
      <c r="O851" s="6">
        <f t="shared" si="134"/>
        <v>-5.1456668350200081E-3</v>
      </c>
      <c r="Q851" s="46"/>
      <c r="R851">
        <v>-7.2379078593024198E-4</v>
      </c>
      <c r="S851" s="46"/>
    </row>
    <row r="852" spans="4:19">
      <c r="D852" s="38">
        <v>43763</v>
      </c>
      <c r="E852" s="6">
        <v>3022.5500489999999</v>
      </c>
      <c r="F852" s="6">
        <f t="shared" si="140"/>
        <v>4.0644295882822203E-3</v>
      </c>
      <c r="G852" s="6">
        <f t="shared" si="141"/>
        <v>4.072700584051514E-3</v>
      </c>
      <c r="H852" s="6">
        <f t="shared" si="142"/>
        <v>1.0040727005840515</v>
      </c>
      <c r="I852" s="59">
        <f t="shared" si="133"/>
        <v>4.0259680498206819E-3</v>
      </c>
      <c r="J852" s="46">
        <f t="shared" si="135"/>
        <v>4.0259680498206819E-3</v>
      </c>
      <c r="K852" s="6">
        <f t="shared" si="136"/>
        <v>1.6208418738176943E-5</v>
      </c>
      <c r="L852" s="6">
        <f t="shared" si="137"/>
        <v>6.5254575978015228E-8</v>
      </c>
      <c r="M852" s="46">
        <f t="shared" si="138"/>
        <v>0</v>
      </c>
      <c r="N852" s="6">
        <f t="shared" si="139"/>
        <v>3025.860107</v>
      </c>
      <c r="O852" s="6">
        <f t="shared" si="134"/>
        <v>-1.0939230112927446E-3</v>
      </c>
      <c r="Q852" s="46"/>
      <c r="R852">
        <v>-3.1366667118943601E-3</v>
      </c>
      <c r="S852" s="46"/>
    </row>
    <row r="853" spans="4:19">
      <c r="D853" s="38">
        <v>43766</v>
      </c>
      <c r="E853" s="6">
        <v>3039.419922</v>
      </c>
      <c r="F853" s="6">
        <f t="shared" si="140"/>
        <v>5.5658199003797548E-3</v>
      </c>
      <c r="G853" s="6">
        <f t="shared" si="141"/>
        <v>5.5813378526456958E-3</v>
      </c>
      <c r="H853" s="6">
        <f t="shared" si="142"/>
        <v>1.0055813378526457</v>
      </c>
      <c r="I853" s="59">
        <f t="shared" si="133"/>
        <v>5.5273583619182163E-3</v>
      </c>
      <c r="J853" s="46">
        <f t="shared" si="135"/>
        <v>5.5273583619182163E-3</v>
      </c>
      <c r="K853" s="6">
        <f t="shared" si="136"/>
        <v>3.0551690461067227E-5</v>
      </c>
      <c r="L853" s="6">
        <f t="shared" si="137"/>
        <v>1.6887014174071693E-7</v>
      </c>
      <c r="M853" s="46">
        <f t="shared" si="138"/>
        <v>0</v>
      </c>
      <c r="N853" s="6">
        <f t="shared" si="139"/>
        <v>3039.419922</v>
      </c>
      <c r="O853" s="6">
        <f t="shared" si="134"/>
        <v>0</v>
      </c>
      <c r="Q853" s="46"/>
      <c r="R853">
        <v>2.5752664978917401E-3</v>
      </c>
      <c r="S853" s="46"/>
    </row>
    <row r="854" spans="4:19">
      <c r="D854" s="38">
        <v>43767</v>
      </c>
      <c r="E854" s="6">
        <v>3036.889893</v>
      </c>
      <c r="F854" s="6">
        <f t="shared" si="140"/>
        <v>-8.3275185869019096E-4</v>
      </c>
      <c r="G854" s="6">
        <f t="shared" si="141"/>
        <v>-8.3240521708993764E-4</v>
      </c>
      <c r="H854" s="6">
        <f t="shared" si="142"/>
        <v>0.99916759478291006</v>
      </c>
      <c r="I854" s="59">
        <f t="shared" si="133"/>
        <v>-8.7121339715172939E-4</v>
      </c>
      <c r="J854" s="46">
        <f t="shared" si="135"/>
        <v>0</v>
      </c>
      <c r="K854" s="6">
        <f t="shared" si="136"/>
        <v>0</v>
      </c>
      <c r="L854" s="6">
        <f t="shared" si="137"/>
        <v>0</v>
      </c>
      <c r="M854" s="46">
        <f t="shared" si="138"/>
        <v>8.7121339715172939E-4</v>
      </c>
      <c r="N854" s="6">
        <f t="shared" si="139"/>
        <v>3039.419922</v>
      </c>
      <c r="O854" s="6">
        <f t="shared" si="134"/>
        <v>-8.3240521708997776E-4</v>
      </c>
      <c r="Q854" s="46"/>
      <c r="R854">
        <v>3.4221404190674801E-4</v>
      </c>
      <c r="S854" s="46"/>
    </row>
    <row r="855" spans="4:19">
      <c r="D855" s="38">
        <v>43768</v>
      </c>
      <c r="E855" s="6">
        <v>3046.7700199999999</v>
      </c>
      <c r="F855" s="6">
        <f t="shared" si="140"/>
        <v>3.2480894157918484E-3</v>
      </c>
      <c r="G855" s="6">
        <f t="shared" si="141"/>
        <v>3.2533701741288557E-3</v>
      </c>
      <c r="H855" s="6">
        <f t="shared" si="142"/>
        <v>1.0032533701741289</v>
      </c>
      <c r="I855" s="59">
        <f t="shared" si="133"/>
        <v>3.20962787733031E-3</v>
      </c>
      <c r="J855" s="46">
        <f t="shared" si="135"/>
        <v>3.20962787733031E-3</v>
      </c>
      <c r="K855" s="6">
        <f t="shared" si="136"/>
        <v>1.0301711110935871E-5</v>
      </c>
      <c r="L855" s="6">
        <f t="shared" si="137"/>
        <v>3.3064659165863172E-8</v>
      </c>
      <c r="M855" s="46">
        <f t="shared" si="138"/>
        <v>0</v>
      </c>
      <c r="N855" s="6">
        <f t="shared" si="139"/>
        <v>3046.7700199999999</v>
      </c>
      <c r="O855" s="6">
        <f t="shared" si="134"/>
        <v>0</v>
      </c>
      <c r="Q855" s="46"/>
      <c r="R855" s="60">
        <v>1.99502264425753E-5</v>
      </c>
      <c r="S855" s="46"/>
    </row>
    <row r="856" spans="4:19">
      <c r="D856" s="38">
        <v>43769</v>
      </c>
      <c r="E856" s="6">
        <v>3037.5600589999999</v>
      </c>
      <c r="F856" s="6">
        <f t="shared" si="140"/>
        <v>-3.0274386546482847E-3</v>
      </c>
      <c r="G856" s="6">
        <f t="shared" si="141"/>
        <v>-3.0228605833531041E-3</v>
      </c>
      <c r="H856" s="6">
        <f t="shared" si="142"/>
        <v>0.9969771394166469</v>
      </c>
      <c r="I856" s="59">
        <f t="shared" si="133"/>
        <v>-3.0659001931098231E-3</v>
      </c>
      <c r="J856" s="46">
        <f t="shared" si="135"/>
        <v>0</v>
      </c>
      <c r="K856" s="6">
        <f t="shared" si="136"/>
        <v>0</v>
      </c>
      <c r="L856" s="6">
        <f t="shared" si="137"/>
        <v>0</v>
      </c>
      <c r="M856" s="46">
        <f t="shared" si="138"/>
        <v>3.0659001931098231E-3</v>
      </c>
      <c r="N856" s="6">
        <f t="shared" si="139"/>
        <v>3046.7700199999999</v>
      </c>
      <c r="O856" s="6">
        <f t="shared" si="134"/>
        <v>-3.022860583353128E-3</v>
      </c>
      <c r="Q856" s="46"/>
      <c r="R856">
        <v>-4.9015821438084303E-3</v>
      </c>
      <c r="S856" s="46"/>
    </row>
    <row r="857" spans="4:19">
      <c r="D857" s="38">
        <v>43770</v>
      </c>
      <c r="E857" s="6">
        <v>3066.9099120000001</v>
      </c>
      <c r="F857" s="6">
        <f t="shared" si="140"/>
        <v>9.6159303902425119E-3</v>
      </c>
      <c r="G857" s="6">
        <f t="shared" si="141"/>
        <v>9.6623119971042115E-3</v>
      </c>
      <c r="H857" s="6">
        <f t="shared" si="142"/>
        <v>1.0096623119971042</v>
      </c>
      <c r="I857" s="59">
        <f t="shared" si="133"/>
        <v>9.5774688517809726E-3</v>
      </c>
      <c r="J857" s="46">
        <f t="shared" si="135"/>
        <v>9.5774688517809726E-3</v>
      </c>
      <c r="K857" s="6">
        <f t="shared" si="136"/>
        <v>9.1727909606834743E-5</v>
      </c>
      <c r="L857" s="6">
        <f t="shared" si="137"/>
        <v>8.7852119709844043E-7</v>
      </c>
      <c r="M857" s="46">
        <f t="shared" si="138"/>
        <v>0</v>
      </c>
      <c r="N857" s="6">
        <f t="shared" si="139"/>
        <v>3066.9099120000001</v>
      </c>
      <c r="O857" s="6">
        <f t="shared" si="134"/>
        <v>0</v>
      </c>
      <c r="Q857" s="46"/>
      <c r="R857" s="60">
        <v>-9.6821443689233303E-5</v>
      </c>
      <c r="S857" s="46"/>
    </row>
    <row r="858" spans="4:19">
      <c r="D858" s="38">
        <v>43773</v>
      </c>
      <c r="E858" s="6">
        <v>3078.2700199999999</v>
      </c>
      <c r="F858" s="6">
        <f t="shared" si="140"/>
        <v>3.6972459932524981E-3</v>
      </c>
      <c r="G858" s="6">
        <f t="shared" si="141"/>
        <v>3.7040892383408686E-3</v>
      </c>
      <c r="H858" s="6">
        <f t="shared" si="142"/>
        <v>1.0037040892383409</v>
      </c>
      <c r="I858" s="59">
        <f t="shared" si="133"/>
        <v>3.6587844547909597E-3</v>
      </c>
      <c r="J858" s="46">
        <f t="shared" si="135"/>
        <v>3.6587844547909597E-3</v>
      </c>
      <c r="K858" s="6">
        <f t="shared" si="136"/>
        <v>1.3386703686619979E-5</v>
      </c>
      <c r="L858" s="6">
        <f t="shared" si="137"/>
        <v>4.8979063349498011E-8</v>
      </c>
      <c r="M858" s="46">
        <f t="shared" si="138"/>
        <v>0</v>
      </c>
      <c r="N858" s="6">
        <f t="shared" si="139"/>
        <v>3078.2700199999999</v>
      </c>
      <c r="O858" s="6">
        <f t="shared" si="134"/>
        <v>0</v>
      </c>
      <c r="Q858" s="46"/>
      <c r="R858">
        <v>-8.4415556207041009E-3</v>
      </c>
      <c r="S858" s="46"/>
    </row>
    <row r="859" spans="4:19">
      <c r="D859" s="38">
        <v>43774</v>
      </c>
      <c r="E859" s="6">
        <v>3074.6201169999999</v>
      </c>
      <c r="F859" s="6">
        <f t="shared" si="140"/>
        <v>-1.1864029250808047E-3</v>
      </c>
      <c r="G859" s="6">
        <f t="shared" si="141"/>
        <v>-1.1856994273685695E-3</v>
      </c>
      <c r="H859" s="6">
        <f t="shared" si="142"/>
        <v>0.99881430057263143</v>
      </c>
      <c r="I859" s="59">
        <f t="shared" si="133"/>
        <v>-1.2248644635423432E-3</v>
      </c>
      <c r="J859" s="46">
        <f t="shared" si="135"/>
        <v>0</v>
      </c>
      <c r="K859" s="6">
        <f t="shared" si="136"/>
        <v>0</v>
      </c>
      <c r="L859" s="6">
        <f t="shared" si="137"/>
        <v>0</v>
      </c>
      <c r="M859" s="46">
        <f t="shared" si="138"/>
        <v>1.2248644635423432E-3</v>
      </c>
      <c r="N859" s="6">
        <f t="shared" si="139"/>
        <v>3078.2700199999999</v>
      </c>
      <c r="O859" s="6">
        <f t="shared" si="134"/>
        <v>-1.1856994273686215E-3</v>
      </c>
      <c r="Q859" s="46"/>
      <c r="R859">
        <v>6.1320974953645302E-3</v>
      </c>
      <c r="S859" s="46"/>
    </row>
    <row r="860" spans="4:19">
      <c r="D860" s="38">
        <v>43775</v>
      </c>
      <c r="E860" s="6">
        <v>3076.780029</v>
      </c>
      <c r="F860" s="6">
        <f t="shared" si="140"/>
        <v>7.02250556783877E-4</v>
      </c>
      <c r="G860" s="6">
        <f t="shared" si="141"/>
        <v>7.0249719243609121E-4</v>
      </c>
      <c r="H860" s="6">
        <f t="shared" si="142"/>
        <v>1.0007024971924361</v>
      </c>
      <c r="I860" s="59">
        <f t="shared" si="133"/>
        <v>6.6378901832233857E-4</v>
      </c>
      <c r="J860" s="46">
        <f t="shared" si="135"/>
        <v>6.6378901832233857E-4</v>
      </c>
      <c r="K860" s="6">
        <f t="shared" si="136"/>
        <v>4.4061586084533391E-7</v>
      </c>
      <c r="L860" s="6">
        <f t="shared" si="137"/>
        <v>2.9247596972777635E-10</v>
      </c>
      <c r="M860" s="46">
        <f t="shared" si="138"/>
        <v>0</v>
      </c>
      <c r="N860" s="6">
        <f t="shared" si="139"/>
        <v>3078.2700199999999</v>
      </c>
      <c r="O860" s="6">
        <f t="shared" si="134"/>
        <v>-4.8403518545131339E-4</v>
      </c>
      <c r="Q860" s="46"/>
      <c r="R860">
        <v>-2.4288712096911299E-3</v>
      </c>
      <c r="S860" s="46"/>
    </row>
    <row r="861" spans="4:19">
      <c r="D861" s="38">
        <v>43776</v>
      </c>
      <c r="E861" s="6">
        <v>3085.179932</v>
      </c>
      <c r="F861" s="6">
        <f t="shared" si="140"/>
        <v>2.7263754572537358E-3</v>
      </c>
      <c r="G861" s="6">
        <f t="shared" si="141"/>
        <v>2.7300953987048349E-3</v>
      </c>
      <c r="H861" s="6">
        <f t="shared" si="142"/>
        <v>1.0027300953987048</v>
      </c>
      <c r="I861" s="59">
        <f t="shared" si="133"/>
        <v>2.6879139187921974E-3</v>
      </c>
      <c r="J861" s="46">
        <f t="shared" si="135"/>
        <v>2.6879139187921974E-3</v>
      </c>
      <c r="K861" s="6">
        <f t="shared" si="136"/>
        <v>7.2248812348368274E-6</v>
      </c>
      <c r="L861" s="6">
        <f t="shared" si="137"/>
        <v>1.9419858832738468E-8</v>
      </c>
      <c r="M861" s="46">
        <f t="shared" si="138"/>
        <v>0</v>
      </c>
      <c r="N861" s="6">
        <f t="shared" si="139"/>
        <v>3085.179932</v>
      </c>
      <c r="O861" s="6">
        <f t="shared" si="134"/>
        <v>0</v>
      </c>
      <c r="Q861" s="46"/>
      <c r="R861">
        <v>-5.3239335872325598E-3</v>
      </c>
      <c r="S861" s="46"/>
    </row>
    <row r="862" spans="4:19">
      <c r="D862" s="38">
        <v>43777</v>
      </c>
      <c r="E862" s="6">
        <v>3093.080078</v>
      </c>
      <c r="F862" s="6">
        <f t="shared" si="140"/>
        <v>2.5574029882187502E-3</v>
      </c>
      <c r="G862" s="6">
        <f t="shared" si="141"/>
        <v>2.5606759327254647E-3</v>
      </c>
      <c r="H862" s="6">
        <f t="shared" si="142"/>
        <v>1.0025606759327255</v>
      </c>
      <c r="I862" s="59">
        <f t="shared" si="133"/>
        <v>2.5189414497572117E-3</v>
      </c>
      <c r="J862" s="46">
        <f t="shared" si="135"/>
        <v>2.5189414497572117E-3</v>
      </c>
      <c r="K862" s="6">
        <f t="shared" si="136"/>
        <v>6.3450660273049633E-6</v>
      </c>
      <c r="L862" s="6">
        <f t="shared" si="137"/>
        <v>1.5982849817624797E-8</v>
      </c>
      <c r="M862" s="46">
        <f t="shared" si="138"/>
        <v>0</v>
      </c>
      <c r="N862" s="6">
        <f t="shared" si="139"/>
        <v>3093.080078</v>
      </c>
      <c r="O862" s="6">
        <f t="shared" si="134"/>
        <v>0</v>
      </c>
      <c r="Q862" s="46"/>
      <c r="R862">
        <v>5.0286743678021597E-3</v>
      </c>
      <c r="S862" s="46"/>
    </row>
    <row r="863" spans="4:19">
      <c r="D863" s="38">
        <v>43780</v>
      </c>
      <c r="E863" s="6">
        <v>3087.01001</v>
      </c>
      <c r="F863" s="6">
        <f t="shared" si="140"/>
        <v>-1.9643952970014303E-3</v>
      </c>
      <c r="G863" s="6">
        <f t="shared" si="141"/>
        <v>-1.9624671353238865E-3</v>
      </c>
      <c r="H863" s="6">
        <f t="shared" si="142"/>
        <v>0.99803753286467611</v>
      </c>
      <c r="I863" s="59">
        <f t="shared" si="133"/>
        <v>-2.0028568354629687E-3</v>
      </c>
      <c r="J863" s="46">
        <f t="shared" si="135"/>
        <v>0</v>
      </c>
      <c r="K863" s="6">
        <f t="shared" si="136"/>
        <v>0</v>
      </c>
      <c r="L863" s="6">
        <f t="shared" si="137"/>
        <v>0</v>
      </c>
      <c r="M863" s="46">
        <f t="shared" si="138"/>
        <v>2.0028568354629687E-3</v>
      </c>
      <c r="N863" s="6">
        <f t="shared" si="139"/>
        <v>3093.080078</v>
      </c>
      <c r="O863" s="6">
        <f t="shared" si="134"/>
        <v>-1.96246713532387E-3</v>
      </c>
      <c r="Q863" s="46"/>
      <c r="R863">
        <v>-1.2318795054945E-2</v>
      </c>
      <c r="S863" s="46"/>
    </row>
    <row r="864" spans="4:19">
      <c r="D864" s="38">
        <v>43781</v>
      </c>
      <c r="E864" s="6">
        <v>3091.8400879999999</v>
      </c>
      <c r="F864" s="6">
        <f t="shared" si="140"/>
        <v>1.5634232607154054E-3</v>
      </c>
      <c r="G864" s="6">
        <f t="shared" si="141"/>
        <v>1.5646460440210674E-3</v>
      </c>
      <c r="H864" s="6">
        <f t="shared" si="142"/>
        <v>1.0015646460440211</v>
      </c>
      <c r="I864" s="59">
        <f t="shared" si="133"/>
        <v>1.524961722253867E-3</v>
      </c>
      <c r="J864" s="46">
        <f t="shared" si="135"/>
        <v>1.524961722253867E-3</v>
      </c>
      <c r="K864" s="6">
        <f t="shared" si="136"/>
        <v>2.3255082543394803E-6</v>
      </c>
      <c r="L864" s="6">
        <f t="shared" si="137"/>
        <v>3.5463110726531176E-9</v>
      </c>
      <c r="M864" s="46">
        <f t="shared" si="138"/>
        <v>0</v>
      </c>
      <c r="N864" s="6">
        <f t="shared" si="139"/>
        <v>3093.080078</v>
      </c>
      <c r="O864" s="6">
        <f t="shared" si="134"/>
        <v>-4.0089165774260122E-4</v>
      </c>
      <c r="Q864" s="46"/>
      <c r="R864">
        <v>-1.8042604651219402E-2</v>
      </c>
      <c r="S864" s="46"/>
    </row>
    <row r="865" spans="4:19">
      <c r="D865" s="38">
        <v>43782</v>
      </c>
      <c r="E865" s="6">
        <v>3094.040039</v>
      </c>
      <c r="F865" s="6">
        <f t="shared" si="140"/>
        <v>7.1128151454077123E-4</v>
      </c>
      <c r="G865" s="6">
        <f t="shared" si="141"/>
        <v>7.1153453522332377E-4</v>
      </c>
      <c r="H865" s="6">
        <f t="shared" si="142"/>
        <v>1.0007115345352233</v>
      </c>
      <c r="I865" s="59">
        <f t="shared" si="133"/>
        <v>6.728199760792328E-4</v>
      </c>
      <c r="J865" s="46">
        <f t="shared" si="135"/>
        <v>6.728199760792328E-4</v>
      </c>
      <c r="K865" s="6">
        <f t="shared" si="136"/>
        <v>4.5268672021125941E-7</v>
      </c>
      <c r="L865" s="6">
        <f t="shared" si="137"/>
        <v>3.0457666826392589E-10</v>
      </c>
      <c r="M865" s="46">
        <f t="shared" si="138"/>
        <v>0</v>
      </c>
      <c r="N865" s="6">
        <f t="shared" si="139"/>
        <v>3094.040039</v>
      </c>
      <c r="O865" s="6">
        <f t="shared" si="134"/>
        <v>0</v>
      </c>
      <c r="Q865" s="46"/>
      <c r="R865">
        <v>7.93023313074568E-3</v>
      </c>
      <c r="S865" s="46"/>
    </row>
    <row r="866" spans="4:19">
      <c r="D866" s="38">
        <v>43783</v>
      </c>
      <c r="E866" s="6">
        <v>3096.6298830000001</v>
      </c>
      <c r="F866" s="6">
        <f t="shared" si="140"/>
        <v>8.3669269520652125E-4</v>
      </c>
      <c r="G866" s="6">
        <f t="shared" si="141"/>
        <v>8.3704282018182141E-4</v>
      </c>
      <c r="H866" s="6">
        <f t="shared" si="142"/>
        <v>1.0008370428201818</v>
      </c>
      <c r="I866" s="59">
        <f t="shared" si="133"/>
        <v>7.9823115674498282E-4</v>
      </c>
      <c r="J866" s="46">
        <f t="shared" si="135"/>
        <v>7.9823115674498282E-4</v>
      </c>
      <c r="K866" s="6">
        <f t="shared" si="136"/>
        <v>6.3717297959843337E-7</v>
      </c>
      <c r="L866" s="6">
        <f t="shared" si="137"/>
        <v>5.0861132455150482E-10</v>
      </c>
      <c r="M866" s="46">
        <f t="shared" si="138"/>
        <v>0</v>
      </c>
      <c r="N866" s="6">
        <f t="shared" si="139"/>
        <v>3096.6298830000001</v>
      </c>
      <c r="O866" s="6">
        <f t="shared" si="134"/>
        <v>0</v>
      </c>
      <c r="Q866" s="46"/>
      <c r="R866">
        <v>1.40990749145006E-2</v>
      </c>
      <c r="S866" s="46"/>
    </row>
    <row r="867" spans="4:19">
      <c r="D867" s="38">
        <v>43784</v>
      </c>
      <c r="E867" s="6">
        <v>3120.459961</v>
      </c>
      <c r="F867" s="6">
        <f t="shared" si="140"/>
        <v>7.6660287374525583E-3</v>
      </c>
      <c r="G867" s="6">
        <f t="shared" si="141"/>
        <v>7.6954879660702247E-3</v>
      </c>
      <c r="H867" s="6">
        <f t="shared" si="142"/>
        <v>1.0076954879660702</v>
      </c>
      <c r="I867" s="59">
        <f t="shared" si="133"/>
        <v>7.6275671989910199E-3</v>
      </c>
      <c r="J867" s="46">
        <f t="shared" si="135"/>
        <v>7.6275671989910199E-3</v>
      </c>
      <c r="K867" s="6">
        <f t="shared" si="136"/>
        <v>5.8179781375123716E-5</v>
      </c>
      <c r="L867" s="6">
        <f t="shared" si="137"/>
        <v>4.4377019206136231E-7</v>
      </c>
      <c r="M867" s="46">
        <f t="shared" si="138"/>
        <v>0</v>
      </c>
      <c r="N867" s="6">
        <f t="shared" si="139"/>
        <v>3120.459961</v>
      </c>
      <c r="O867" s="6">
        <f t="shared" si="134"/>
        <v>0</v>
      </c>
      <c r="Q867" s="46"/>
      <c r="R867">
        <v>-4.4827485227019997E-3</v>
      </c>
      <c r="S867" s="46"/>
    </row>
    <row r="868" spans="4:19">
      <c r="D868" s="38">
        <v>43787</v>
      </c>
      <c r="E868" s="6">
        <v>3122.030029</v>
      </c>
      <c r="F868" s="6">
        <f t="shared" si="140"/>
        <v>5.0302620769013609E-4</v>
      </c>
      <c r="G868" s="6">
        <f t="shared" si="141"/>
        <v>5.0315274658951914E-4</v>
      </c>
      <c r="H868" s="6">
        <f t="shared" si="142"/>
        <v>1.0005031527465895</v>
      </c>
      <c r="I868" s="59">
        <f t="shared" si="133"/>
        <v>4.6456466922859761E-4</v>
      </c>
      <c r="J868" s="46">
        <f t="shared" si="135"/>
        <v>4.6456466922859761E-4</v>
      </c>
      <c r="K868" s="6">
        <f t="shared" si="136"/>
        <v>2.1582033189547632E-7</v>
      </c>
      <c r="L868" s="6">
        <f t="shared" si="137"/>
        <v>1.0026250109982811E-10</v>
      </c>
      <c r="M868" s="46">
        <f t="shared" si="138"/>
        <v>0</v>
      </c>
      <c r="N868" s="6">
        <f t="shared" si="139"/>
        <v>3122.030029</v>
      </c>
      <c r="O868" s="6">
        <f t="shared" si="134"/>
        <v>0</v>
      </c>
      <c r="Q868" s="46"/>
      <c r="R868">
        <v>-1.5663380041012601E-2</v>
      </c>
      <c r="S868" s="46"/>
    </row>
    <row r="869" spans="4:19">
      <c r="D869" s="38">
        <v>43788</v>
      </c>
      <c r="E869" s="6">
        <v>3120.179932</v>
      </c>
      <c r="F869" s="6">
        <f t="shared" si="140"/>
        <v>-5.9276988942457527E-4</v>
      </c>
      <c r="G869" s="6">
        <f t="shared" si="141"/>
        <v>-5.9259423606272676E-4</v>
      </c>
      <c r="H869" s="6">
        <f t="shared" si="142"/>
        <v>0.99940740576393727</v>
      </c>
      <c r="I869" s="59">
        <f t="shared" si="133"/>
        <v>-6.3123142788611369E-4</v>
      </c>
      <c r="J869" s="46">
        <f t="shared" si="135"/>
        <v>0</v>
      </c>
      <c r="K869" s="6">
        <f t="shared" si="136"/>
        <v>0</v>
      </c>
      <c r="L869" s="6">
        <f t="shared" si="137"/>
        <v>0</v>
      </c>
      <c r="M869" s="46">
        <f t="shared" si="138"/>
        <v>6.3123142788611369E-4</v>
      </c>
      <c r="N869" s="6">
        <f t="shared" si="139"/>
        <v>3122.030029</v>
      </c>
      <c r="O869" s="6">
        <f t="shared" si="134"/>
        <v>-5.9259423606268112E-4</v>
      </c>
      <c r="Q869" s="46"/>
      <c r="R869">
        <v>9.0518280017487102E-3</v>
      </c>
      <c r="S869" s="46"/>
    </row>
    <row r="870" spans="4:19">
      <c r="D870" s="38">
        <v>43789</v>
      </c>
      <c r="E870" s="6">
        <v>3108.459961</v>
      </c>
      <c r="F870" s="6">
        <f t="shared" si="140"/>
        <v>-3.763256516012298E-3</v>
      </c>
      <c r="G870" s="6">
        <f t="shared" si="141"/>
        <v>-3.7561843404613215E-3</v>
      </c>
      <c r="H870" s="6">
        <f t="shared" si="142"/>
        <v>0.99624381565953868</v>
      </c>
      <c r="I870" s="59">
        <f t="shared" si="133"/>
        <v>-3.8017180544738364E-3</v>
      </c>
      <c r="J870" s="46">
        <f t="shared" si="135"/>
        <v>0</v>
      </c>
      <c r="K870" s="6">
        <f t="shared" si="136"/>
        <v>0</v>
      </c>
      <c r="L870" s="6">
        <f t="shared" si="137"/>
        <v>0</v>
      </c>
      <c r="M870" s="46">
        <f t="shared" si="138"/>
        <v>3.8017180544738364E-3</v>
      </c>
      <c r="N870" s="6">
        <f t="shared" si="139"/>
        <v>3122.030029</v>
      </c>
      <c r="O870" s="6">
        <f t="shared" si="134"/>
        <v>-4.3465526833342295E-3</v>
      </c>
      <c r="Q870" s="46"/>
      <c r="R870">
        <v>6.3871726554504101E-3</v>
      </c>
      <c r="S870" s="46"/>
    </row>
    <row r="871" spans="4:19">
      <c r="D871" s="38">
        <v>43790</v>
      </c>
      <c r="E871" s="6">
        <v>3103.540039</v>
      </c>
      <c r="F871" s="6">
        <f t="shared" si="140"/>
        <v>-1.5840061264341748E-3</v>
      </c>
      <c r="G871" s="6">
        <f t="shared" si="141"/>
        <v>-1.5827522508661263E-3</v>
      </c>
      <c r="H871" s="6">
        <f t="shared" si="142"/>
        <v>0.99841724774913387</v>
      </c>
      <c r="I871" s="59">
        <f t="shared" si="133"/>
        <v>-1.6224676648957132E-3</v>
      </c>
      <c r="J871" s="46">
        <f t="shared" si="135"/>
        <v>0</v>
      </c>
      <c r="K871" s="6">
        <f t="shared" si="136"/>
        <v>0</v>
      </c>
      <c r="L871" s="6">
        <f t="shared" si="137"/>
        <v>0</v>
      </c>
      <c r="M871" s="46">
        <f t="shared" si="138"/>
        <v>1.6224676648957132E-3</v>
      </c>
      <c r="N871" s="6">
        <f t="shared" si="139"/>
        <v>3122.030029</v>
      </c>
      <c r="O871" s="6">
        <f t="shared" si="134"/>
        <v>-5.9224254181573198E-3</v>
      </c>
      <c r="Q871" s="46"/>
      <c r="R871">
        <v>1.08660364548008E-2</v>
      </c>
      <c r="S871" s="46"/>
    </row>
    <row r="872" spans="4:19">
      <c r="D872" s="38">
        <v>43791</v>
      </c>
      <c r="E872" s="6">
        <v>3110.290039</v>
      </c>
      <c r="F872" s="6">
        <f t="shared" si="140"/>
        <v>2.1725739424198064E-3</v>
      </c>
      <c r="G872" s="6">
        <f t="shared" si="141"/>
        <v>2.1749356912357243E-3</v>
      </c>
      <c r="H872" s="6">
        <f t="shared" si="142"/>
        <v>1.0021749356912357</v>
      </c>
      <c r="I872" s="59">
        <f t="shared" si="133"/>
        <v>2.134112403958268E-3</v>
      </c>
      <c r="J872" s="46">
        <f t="shared" si="135"/>
        <v>2.134112403958268E-3</v>
      </c>
      <c r="K872" s="6">
        <f t="shared" si="136"/>
        <v>4.5544357527285373E-6</v>
      </c>
      <c r="L872" s="6">
        <f t="shared" si="137"/>
        <v>9.7196778329289818E-9</v>
      </c>
      <c r="M872" s="46">
        <f t="shared" si="138"/>
        <v>0</v>
      </c>
      <c r="N872" s="6">
        <f t="shared" si="139"/>
        <v>3122.030029</v>
      </c>
      <c r="O872" s="6">
        <f t="shared" si="134"/>
        <v>-3.7603706213422952E-3</v>
      </c>
      <c r="Q872" s="46"/>
      <c r="R872">
        <v>-1.3863621890434199E-3</v>
      </c>
      <c r="S872" s="46"/>
    </row>
    <row r="873" spans="4:19">
      <c r="D873" s="38">
        <v>43794</v>
      </c>
      <c r="E873" s="6">
        <v>3133.639893</v>
      </c>
      <c r="F873" s="6">
        <f t="shared" si="140"/>
        <v>7.479252042189413E-3</v>
      </c>
      <c r="G873" s="6">
        <f t="shared" si="141"/>
        <v>7.5072915088996162E-3</v>
      </c>
      <c r="H873" s="6">
        <f t="shared" si="142"/>
        <v>1.0075072915088996</v>
      </c>
      <c r="I873" s="59">
        <f t="shared" si="133"/>
        <v>7.4407905037278746E-3</v>
      </c>
      <c r="J873" s="46">
        <f t="shared" si="135"/>
        <v>7.4407905037278746E-3</v>
      </c>
      <c r="K873" s="6">
        <f t="shared" si="136"/>
        <v>5.5365363320366918E-5</v>
      </c>
      <c r="L873" s="6">
        <f t="shared" si="137"/>
        <v>4.1196206962962974E-7</v>
      </c>
      <c r="M873" s="46">
        <f t="shared" si="138"/>
        <v>0</v>
      </c>
      <c r="N873" s="6">
        <f t="shared" si="139"/>
        <v>3133.639893</v>
      </c>
      <c r="O873" s="6">
        <f t="shared" si="134"/>
        <v>0</v>
      </c>
      <c r="Q873" s="46"/>
      <c r="R873">
        <v>9.8942241170735801E-3</v>
      </c>
      <c r="S873" s="46"/>
    </row>
    <row r="874" spans="4:19">
      <c r="D874" s="38">
        <v>43795</v>
      </c>
      <c r="E874" s="6">
        <v>3140.5200199999999</v>
      </c>
      <c r="F874" s="6">
        <f t="shared" si="140"/>
        <v>2.1931636595712636E-3</v>
      </c>
      <c r="G874" s="6">
        <f t="shared" si="141"/>
        <v>2.1955704021285882E-3</v>
      </c>
      <c r="H874" s="6">
        <f t="shared" si="142"/>
        <v>1.0021955704021286</v>
      </c>
      <c r="I874" s="59">
        <f t="shared" si="133"/>
        <v>2.1547021211097252E-3</v>
      </c>
      <c r="J874" s="46">
        <f t="shared" si="135"/>
        <v>2.1547021211097252E-3</v>
      </c>
      <c r="K874" s="6">
        <f t="shared" si="136"/>
        <v>4.6427412307147487E-6</v>
      </c>
      <c r="L874" s="6">
        <f t="shared" si="137"/>
        <v>1.0003724377584646E-8</v>
      </c>
      <c r="M874" s="46">
        <f t="shared" si="138"/>
        <v>0</v>
      </c>
      <c r="N874" s="6">
        <f t="shared" si="139"/>
        <v>3140.5200199999999</v>
      </c>
      <c r="O874" s="6">
        <f t="shared" si="134"/>
        <v>0</v>
      </c>
      <c r="Q874" s="46"/>
      <c r="R874">
        <v>-1.99908525884346E-3</v>
      </c>
      <c r="S874" s="46"/>
    </row>
    <row r="875" spans="4:19">
      <c r="D875" s="38">
        <v>43796</v>
      </c>
      <c r="E875" s="6">
        <v>3153.6298830000001</v>
      </c>
      <c r="F875" s="6">
        <f t="shared" si="140"/>
        <v>4.1657355354963125E-3</v>
      </c>
      <c r="G875" s="6">
        <f t="shared" si="141"/>
        <v>4.1744242725763048E-3</v>
      </c>
      <c r="H875" s="6">
        <f t="shared" si="142"/>
        <v>1.0041744242725763</v>
      </c>
      <c r="I875" s="59">
        <f t="shared" si="133"/>
        <v>4.1272739970347741E-3</v>
      </c>
      <c r="J875" s="46">
        <f t="shared" si="135"/>
        <v>4.1272739970347741E-3</v>
      </c>
      <c r="K875" s="6">
        <f t="shared" si="136"/>
        <v>1.7034390646599399E-5</v>
      </c>
      <c r="L875" s="6">
        <f t="shared" si="137"/>
        <v>7.0305597571042073E-8</v>
      </c>
      <c r="M875" s="46">
        <f t="shared" si="138"/>
        <v>0</v>
      </c>
      <c r="N875" s="6">
        <f t="shared" si="139"/>
        <v>3153.6298830000001</v>
      </c>
      <c r="O875" s="6">
        <f t="shared" si="134"/>
        <v>0</v>
      </c>
      <c r="Q875" s="46"/>
      <c r="R875">
        <v>2.75563297217477E-3</v>
      </c>
      <c r="S875" s="46"/>
    </row>
    <row r="876" spans="4:19">
      <c r="D876" s="38">
        <v>43798</v>
      </c>
      <c r="E876" s="6">
        <v>3140.9799800000001</v>
      </c>
      <c r="F876" s="6">
        <f t="shared" si="140"/>
        <v>-4.0192864386812297E-3</v>
      </c>
      <c r="G876" s="6">
        <f t="shared" si="141"/>
        <v>-4.0112199177813057E-3</v>
      </c>
      <c r="H876" s="6">
        <f t="shared" si="142"/>
        <v>0.99598878008221869</v>
      </c>
      <c r="I876" s="59">
        <f t="shared" si="133"/>
        <v>-4.0577479771427682E-3</v>
      </c>
      <c r="J876" s="46">
        <f t="shared" si="135"/>
        <v>0</v>
      </c>
      <c r="K876" s="6">
        <f t="shared" si="136"/>
        <v>0</v>
      </c>
      <c r="L876" s="6">
        <f t="shared" si="137"/>
        <v>0</v>
      </c>
      <c r="M876" s="46">
        <f t="shared" si="138"/>
        <v>4.0577479771427682E-3</v>
      </c>
      <c r="N876" s="6">
        <f t="shared" si="139"/>
        <v>3153.6298830000001</v>
      </c>
      <c r="O876" s="6">
        <f t="shared" si="134"/>
        <v>-4.0112199177813265E-3</v>
      </c>
      <c r="Q876" s="46"/>
      <c r="R876">
        <v>-3.9222190626071497E-3</v>
      </c>
      <c r="S876" s="46"/>
    </row>
    <row r="877" spans="4:19">
      <c r="D877" s="38">
        <v>43801</v>
      </c>
      <c r="E877" s="6">
        <v>3113.8701169999999</v>
      </c>
      <c r="F877" s="6">
        <f t="shared" si="140"/>
        <v>-8.6684836049412909E-3</v>
      </c>
      <c r="G877" s="6">
        <f t="shared" si="141"/>
        <v>-8.6310206281544621E-3</v>
      </c>
      <c r="H877" s="6">
        <f t="shared" si="142"/>
        <v>0.99136897937184554</v>
      </c>
      <c r="I877" s="59">
        <f t="shared" si="133"/>
        <v>-8.7069451434028302E-3</v>
      </c>
      <c r="J877" s="46">
        <f t="shared" si="135"/>
        <v>0</v>
      </c>
      <c r="K877" s="6">
        <f t="shared" si="136"/>
        <v>0</v>
      </c>
      <c r="L877" s="6">
        <f t="shared" si="137"/>
        <v>0</v>
      </c>
      <c r="M877" s="46">
        <f t="shared" si="138"/>
        <v>8.7069451434028302E-3</v>
      </c>
      <c r="N877" s="6">
        <f t="shared" si="139"/>
        <v>3153.6298830000001</v>
      </c>
      <c r="O877" s="6">
        <f t="shared" si="134"/>
        <v>-1.2607619624081336E-2</v>
      </c>
      <c r="Q877" s="46"/>
      <c r="R877">
        <v>6.8397096497758297E-3</v>
      </c>
      <c r="S877" s="46"/>
    </row>
    <row r="878" spans="4:19">
      <c r="D878" s="38">
        <v>43802</v>
      </c>
      <c r="E878" s="6">
        <v>3093.1999510000001</v>
      </c>
      <c r="F878" s="6">
        <f t="shared" si="140"/>
        <v>-6.6602252533960928E-3</v>
      </c>
      <c r="G878" s="6">
        <f t="shared" si="141"/>
        <v>-6.6380951110170949E-3</v>
      </c>
      <c r="H878" s="6">
        <f t="shared" si="142"/>
        <v>0.99336190488898291</v>
      </c>
      <c r="I878" s="59">
        <f t="shared" si="133"/>
        <v>-6.6986867918576313E-3</v>
      </c>
      <c r="J878" s="46">
        <f t="shared" si="135"/>
        <v>0</v>
      </c>
      <c r="K878" s="6">
        <f t="shared" si="136"/>
        <v>0</v>
      </c>
      <c r="L878" s="6">
        <f t="shared" si="137"/>
        <v>0</v>
      </c>
      <c r="M878" s="46">
        <f t="shared" si="138"/>
        <v>6.6986867918576313E-3</v>
      </c>
      <c r="N878" s="6">
        <f t="shared" si="139"/>
        <v>3153.6298830000001</v>
      </c>
      <c r="O878" s="6">
        <f t="shared" si="134"/>
        <v>-1.9162024156910238E-2</v>
      </c>
      <c r="Q878" s="46"/>
      <c r="R878">
        <v>-3.5706689903176E-3</v>
      </c>
      <c r="S878" s="46"/>
    </row>
    <row r="879" spans="4:19">
      <c r="D879" s="38">
        <v>43803</v>
      </c>
      <c r="E879" s="6">
        <v>3112.76001</v>
      </c>
      <c r="F879" s="6">
        <f t="shared" si="140"/>
        <v>6.3036577396302605E-3</v>
      </c>
      <c r="G879" s="6">
        <f t="shared" si="141"/>
        <v>6.3235676030823917E-3</v>
      </c>
      <c r="H879" s="6">
        <f t="shared" si="142"/>
        <v>1.0063235676030824</v>
      </c>
      <c r="I879" s="59">
        <f t="shared" si="133"/>
        <v>6.2651962011687221E-3</v>
      </c>
      <c r="J879" s="46">
        <f t="shared" si="135"/>
        <v>6.2651962011687221E-3</v>
      </c>
      <c r="K879" s="6">
        <f t="shared" si="136"/>
        <v>3.9252683439138985E-5</v>
      </c>
      <c r="L879" s="6">
        <f t="shared" si="137"/>
        <v>2.4592576316857196E-7</v>
      </c>
      <c r="M879" s="46">
        <f t="shared" si="138"/>
        <v>0</v>
      </c>
      <c r="N879" s="6">
        <f t="shared" si="139"/>
        <v>3153.6298830000001</v>
      </c>
      <c r="O879" s="6">
        <f t="shared" si="134"/>
        <v>-1.2959628908995881E-2</v>
      </c>
      <c r="Q879" s="46"/>
      <c r="R879">
        <v>2.8396187025018201E-3</v>
      </c>
      <c r="S879" s="46"/>
    </row>
    <row r="880" spans="4:19">
      <c r="D880" s="38">
        <v>43804</v>
      </c>
      <c r="E880" s="6">
        <v>3117.429932</v>
      </c>
      <c r="F880" s="6">
        <f t="shared" si="140"/>
        <v>1.4991269666144746E-3</v>
      </c>
      <c r="G880" s="6">
        <f t="shared" si="141"/>
        <v>1.5002512191744088E-3</v>
      </c>
      <c r="H880" s="6">
        <f t="shared" si="142"/>
        <v>1.0015002512191744</v>
      </c>
      <c r="I880" s="59">
        <f t="shared" si="133"/>
        <v>1.4606654281529362E-3</v>
      </c>
      <c r="J880" s="46">
        <f t="shared" si="135"/>
        <v>1.4606654281529362E-3</v>
      </c>
      <c r="K880" s="6">
        <f t="shared" si="136"/>
        <v>2.1335434930012003E-6</v>
      </c>
      <c r="L880" s="6">
        <f t="shared" si="137"/>
        <v>3.1163932196875095E-9</v>
      </c>
      <c r="M880" s="46">
        <f t="shared" si="138"/>
        <v>0</v>
      </c>
      <c r="N880" s="6">
        <f t="shared" si="139"/>
        <v>3153.6298830000001</v>
      </c>
      <c r="O880" s="6">
        <f t="shared" si="134"/>
        <v>-1.1478820388892178E-2</v>
      </c>
      <c r="Q880" s="46"/>
      <c r="R880">
        <v>1.9162583771358201E-3</v>
      </c>
      <c r="S880" s="46"/>
    </row>
    <row r="881" spans="4:19">
      <c r="D881" s="38">
        <v>43805</v>
      </c>
      <c r="E881" s="6">
        <v>3145.9099120000001</v>
      </c>
      <c r="F881" s="6">
        <f t="shared" si="140"/>
        <v>9.0942458803792529E-3</v>
      </c>
      <c r="G881" s="6">
        <f t="shared" si="141"/>
        <v>9.1357241770397835E-3</v>
      </c>
      <c r="H881" s="6">
        <f t="shared" si="142"/>
        <v>1.0091357241770398</v>
      </c>
      <c r="I881" s="59">
        <f t="shared" si="133"/>
        <v>9.0557843419177136E-3</v>
      </c>
      <c r="J881" s="46">
        <f t="shared" si="135"/>
        <v>9.0557843419177136E-3</v>
      </c>
      <c r="K881" s="6">
        <f t="shared" si="136"/>
        <v>8.2007230047322042E-5</v>
      </c>
      <c r="L881" s="6">
        <f t="shared" si="137"/>
        <v>7.4263978978658276E-7</v>
      </c>
      <c r="M881" s="46">
        <f t="shared" si="138"/>
        <v>0</v>
      </c>
      <c r="N881" s="6">
        <f t="shared" si="139"/>
        <v>3153.6298830000001</v>
      </c>
      <c r="O881" s="6">
        <f t="shared" si="134"/>
        <v>-2.4479635488030369E-3</v>
      </c>
      <c r="Q881" s="46"/>
      <c r="R881">
        <v>4.0594743532218099E-3</v>
      </c>
      <c r="S881" s="46"/>
    </row>
    <row r="882" spans="4:19">
      <c r="D882" s="38">
        <v>43808</v>
      </c>
      <c r="E882" s="6">
        <v>3135.959961</v>
      </c>
      <c r="F882" s="6">
        <f t="shared" si="140"/>
        <v>-3.1678336297769859E-3</v>
      </c>
      <c r="G882" s="6">
        <f t="shared" si="141"/>
        <v>-3.1628213389220949E-3</v>
      </c>
      <c r="H882" s="6">
        <f t="shared" si="142"/>
        <v>0.99683717866107791</v>
      </c>
      <c r="I882" s="59">
        <f t="shared" si="133"/>
        <v>-3.2062951682385243E-3</v>
      </c>
      <c r="J882" s="46">
        <f t="shared" si="135"/>
        <v>0</v>
      </c>
      <c r="K882" s="6">
        <f t="shared" si="136"/>
        <v>0</v>
      </c>
      <c r="L882" s="6">
        <f t="shared" si="137"/>
        <v>0</v>
      </c>
      <c r="M882" s="46">
        <f t="shared" si="138"/>
        <v>3.2062951682385243E-3</v>
      </c>
      <c r="N882" s="6">
        <f t="shared" si="139"/>
        <v>3153.6298830000001</v>
      </c>
      <c r="O882" s="6">
        <f t="shared" si="134"/>
        <v>-5.6030424163760507E-3</v>
      </c>
      <c r="Q882" s="46"/>
      <c r="R882">
        <v>5.5590667654398396E-3</v>
      </c>
      <c r="S882" s="46"/>
    </row>
    <row r="883" spans="4:19">
      <c r="D883" s="38">
        <v>43809</v>
      </c>
      <c r="E883" s="6">
        <v>3132.5200199999999</v>
      </c>
      <c r="F883" s="6">
        <f t="shared" si="140"/>
        <v>-1.0975360392743783E-3</v>
      </c>
      <c r="G883" s="6">
        <f t="shared" si="141"/>
        <v>-1.0969339668811529E-3</v>
      </c>
      <c r="H883" s="6">
        <f t="shared" si="142"/>
        <v>0.99890306603311885</v>
      </c>
      <c r="I883" s="59">
        <f t="shared" si="133"/>
        <v>-1.1359975777359168E-3</v>
      </c>
      <c r="J883" s="46">
        <f t="shared" si="135"/>
        <v>0</v>
      </c>
      <c r="K883" s="6">
        <f t="shared" si="136"/>
        <v>0</v>
      </c>
      <c r="L883" s="6">
        <f t="shared" si="137"/>
        <v>0</v>
      </c>
      <c r="M883" s="46">
        <f t="shared" si="138"/>
        <v>1.1359975777359168E-3</v>
      </c>
      <c r="N883" s="6">
        <f t="shared" si="139"/>
        <v>3153.6298830000001</v>
      </c>
      <c r="O883" s="6">
        <f t="shared" si="134"/>
        <v>-6.693830215712771E-3</v>
      </c>
      <c r="Q883" s="46"/>
      <c r="R883">
        <v>-8.3174384874699805E-4</v>
      </c>
      <c r="S883" s="46"/>
    </row>
    <row r="884" spans="4:19">
      <c r="D884" s="38">
        <v>43810</v>
      </c>
      <c r="E884" s="6">
        <v>3141.6298830000001</v>
      </c>
      <c r="F884" s="6">
        <f t="shared" si="140"/>
        <v>2.9039374393932159E-3</v>
      </c>
      <c r="G884" s="6">
        <f t="shared" si="141"/>
        <v>2.9081579500966903E-3</v>
      </c>
      <c r="H884" s="6">
        <f t="shared" si="142"/>
        <v>1.0029081579500967</v>
      </c>
      <c r="I884" s="59">
        <f t="shared" si="133"/>
        <v>2.8654759009316775E-3</v>
      </c>
      <c r="J884" s="46">
        <f t="shared" si="135"/>
        <v>2.8654759009316775E-3</v>
      </c>
      <c r="K884" s="6">
        <f t="shared" si="136"/>
        <v>8.2109521388202096E-6</v>
      </c>
      <c r="L884" s="6">
        <f t="shared" si="137"/>
        <v>2.3528285477492724E-8</v>
      </c>
      <c r="M884" s="46">
        <f t="shared" si="138"/>
        <v>0</v>
      </c>
      <c r="N884" s="6">
        <f t="shared" si="139"/>
        <v>3153.6298830000001</v>
      </c>
      <c r="O884" s="6">
        <f t="shared" si="134"/>
        <v>-3.8051389811744754E-3</v>
      </c>
      <c r="Q884" s="46"/>
      <c r="R884">
        <v>3.2441624826247801E-3</v>
      </c>
      <c r="S884" s="46"/>
    </row>
    <row r="885" spans="4:19">
      <c r="D885" s="38">
        <v>43811</v>
      </c>
      <c r="E885" s="6">
        <v>3168.570068</v>
      </c>
      <c r="F885" s="6">
        <f t="shared" si="140"/>
        <v>8.5386672024539822E-3</v>
      </c>
      <c r="G885" s="6">
        <f t="shared" si="141"/>
        <v>8.5752256005007244E-3</v>
      </c>
      <c r="H885" s="6">
        <f t="shared" si="142"/>
        <v>1.0085752256005007</v>
      </c>
      <c r="I885" s="59">
        <f t="shared" si="133"/>
        <v>8.5002056639924429E-3</v>
      </c>
      <c r="J885" s="46">
        <f t="shared" si="135"/>
        <v>8.5002056639924429E-3</v>
      </c>
      <c r="K885" s="6">
        <f t="shared" si="136"/>
        <v>7.2253496330169212E-5</v>
      </c>
      <c r="L885" s="6">
        <f t="shared" si="137"/>
        <v>6.1416957874896152E-7</v>
      </c>
      <c r="M885" s="46">
        <f t="shared" si="138"/>
        <v>0</v>
      </c>
      <c r="N885" s="6">
        <f t="shared" si="139"/>
        <v>3168.570068</v>
      </c>
      <c r="O885" s="6">
        <f t="shared" si="134"/>
        <v>0</v>
      </c>
      <c r="Q885" s="46"/>
      <c r="R885">
        <v>-3.0237788912896601E-3</v>
      </c>
      <c r="S885" s="46"/>
    </row>
    <row r="886" spans="4:19">
      <c r="D886" s="38">
        <v>43812</v>
      </c>
      <c r="E886" s="6">
        <v>3168.8000489999999</v>
      </c>
      <c r="F886" s="6">
        <f t="shared" si="140"/>
        <v>7.2579317873283479E-5</v>
      </c>
      <c r="G886" s="6">
        <f t="shared" si="141"/>
        <v>7.2581951815697821E-5</v>
      </c>
      <c r="H886" s="6">
        <f t="shared" si="142"/>
        <v>1.0000725819518157</v>
      </c>
      <c r="I886" s="59">
        <f t="shared" si="133"/>
        <v>3.4117779411745016E-5</v>
      </c>
      <c r="J886" s="46">
        <f t="shared" si="135"/>
        <v>3.4117779411745016E-5</v>
      </c>
      <c r="K886" s="6">
        <f t="shared" si="136"/>
        <v>1.164022871988492E-9</v>
      </c>
      <c r="L886" s="6">
        <f t="shared" si="137"/>
        <v>3.9713875576729277E-14</v>
      </c>
      <c r="M886" s="46">
        <f t="shared" si="138"/>
        <v>0</v>
      </c>
      <c r="N886" s="6">
        <f t="shared" si="139"/>
        <v>3168.8000489999999</v>
      </c>
      <c r="O886" s="6">
        <f t="shared" si="134"/>
        <v>0</v>
      </c>
      <c r="Q886" s="46"/>
      <c r="R886">
        <v>9.6043441769417207E-3</v>
      </c>
      <c r="S886" s="46"/>
    </row>
    <row r="887" spans="4:19">
      <c r="D887" s="38">
        <v>43815</v>
      </c>
      <c r="E887" s="6">
        <v>3191.4499510000001</v>
      </c>
      <c r="F887" s="6">
        <f t="shared" si="140"/>
        <v>7.122360834448286E-3</v>
      </c>
      <c r="G887" s="6">
        <f t="shared" si="141"/>
        <v>7.1477851709664808E-3</v>
      </c>
      <c r="H887" s="6">
        <f t="shared" si="142"/>
        <v>1.0071477851709665</v>
      </c>
      <c r="I887" s="59">
        <f t="shared" si="133"/>
        <v>7.0838992959867475E-3</v>
      </c>
      <c r="J887" s="46">
        <f t="shared" si="135"/>
        <v>7.0838992959867475E-3</v>
      </c>
      <c r="K887" s="6">
        <f t="shared" si="136"/>
        <v>5.0181629235681537E-5</v>
      </c>
      <c r="L887" s="6">
        <f t="shared" si="137"/>
        <v>3.5548160801411243E-7</v>
      </c>
      <c r="M887" s="46">
        <f t="shared" si="138"/>
        <v>0</v>
      </c>
      <c r="N887" s="6">
        <f t="shared" si="139"/>
        <v>3191.4499510000001</v>
      </c>
      <c r="O887" s="6">
        <f t="shared" si="134"/>
        <v>0</v>
      </c>
      <c r="Q887" s="46"/>
      <c r="R887">
        <v>3.6928207241329202E-3</v>
      </c>
      <c r="S887" s="46"/>
    </row>
    <row r="888" spans="4:19">
      <c r="D888" s="38">
        <v>43816</v>
      </c>
      <c r="E888" s="6">
        <v>3192.5200199999999</v>
      </c>
      <c r="F888" s="6">
        <f t="shared" si="140"/>
        <v>3.3523622914350006E-4</v>
      </c>
      <c r="G888" s="6">
        <f t="shared" si="141"/>
        <v>3.3529242708785212E-4</v>
      </c>
      <c r="H888" s="6">
        <f t="shared" si="142"/>
        <v>1.0003352924270879</v>
      </c>
      <c r="I888" s="59">
        <f t="shared" si="133"/>
        <v>2.9677469068196158E-4</v>
      </c>
      <c r="J888" s="46">
        <f t="shared" si="135"/>
        <v>2.9677469068196158E-4</v>
      </c>
      <c r="K888" s="6">
        <f t="shared" si="136"/>
        <v>8.807521702937397E-8</v>
      </c>
      <c r="L888" s="6">
        <f t="shared" si="137"/>
        <v>2.6138495290639095E-11</v>
      </c>
      <c r="M888" s="46">
        <f t="shared" si="138"/>
        <v>0</v>
      </c>
      <c r="N888" s="6">
        <f t="shared" si="139"/>
        <v>3192.5200199999999</v>
      </c>
      <c r="O888" s="6">
        <f t="shared" si="134"/>
        <v>0</v>
      </c>
      <c r="Q888" s="46"/>
      <c r="R888">
        <v>-1.1849846882570601E-3</v>
      </c>
      <c r="S888" s="46"/>
    </row>
    <row r="889" spans="4:19">
      <c r="D889" s="38">
        <v>43817</v>
      </c>
      <c r="E889" s="6">
        <v>3191.139893</v>
      </c>
      <c r="F889" s="6">
        <f t="shared" si="140"/>
        <v>-4.3239365514825985E-4</v>
      </c>
      <c r="G889" s="6">
        <f t="shared" si="141"/>
        <v>-4.3230018648399149E-4</v>
      </c>
      <c r="H889" s="6">
        <f t="shared" si="142"/>
        <v>0.99956769981351601</v>
      </c>
      <c r="I889" s="59">
        <f t="shared" si="133"/>
        <v>-4.7085519360979834E-4</v>
      </c>
      <c r="J889" s="46">
        <f t="shared" si="135"/>
        <v>0</v>
      </c>
      <c r="K889" s="6">
        <f t="shared" si="136"/>
        <v>0</v>
      </c>
      <c r="L889" s="6">
        <f t="shared" si="137"/>
        <v>0</v>
      </c>
      <c r="M889" s="46">
        <f t="shared" si="138"/>
        <v>4.7085519360979834E-4</v>
      </c>
      <c r="N889" s="6">
        <f t="shared" si="139"/>
        <v>3192.5200199999999</v>
      </c>
      <c r="O889" s="6">
        <f t="shared" si="134"/>
        <v>-4.3230018648399962E-4</v>
      </c>
      <c r="Q889" s="46"/>
      <c r="R889">
        <v>7.0141087712812596E-4</v>
      </c>
      <c r="S889" s="46"/>
    </row>
    <row r="890" spans="4:19">
      <c r="D890" s="38">
        <v>43818</v>
      </c>
      <c r="E890" s="6">
        <v>3205.3701169999999</v>
      </c>
      <c r="F890" s="6">
        <f t="shared" si="140"/>
        <v>4.4493786311667416E-3</v>
      </c>
      <c r="G890" s="6">
        <f t="shared" si="141"/>
        <v>4.4592918133157244E-3</v>
      </c>
      <c r="H890" s="6">
        <f t="shared" si="142"/>
        <v>1.0044592918133157</v>
      </c>
      <c r="I890" s="59">
        <f t="shared" si="133"/>
        <v>4.4109170927052032E-3</v>
      </c>
      <c r="J890" s="46">
        <f t="shared" si="135"/>
        <v>4.4109170927052032E-3</v>
      </c>
      <c r="K890" s="6">
        <f t="shared" si="136"/>
        <v>1.9456189598718922E-5</v>
      </c>
      <c r="L890" s="6">
        <f t="shared" si="137"/>
        <v>8.5819639259902475E-8</v>
      </c>
      <c r="M890" s="46">
        <f t="shared" si="138"/>
        <v>0</v>
      </c>
      <c r="N890" s="6">
        <f t="shared" si="139"/>
        <v>3205.3701169999999</v>
      </c>
      <c r="O890" s="6">
        <f t="shared" si="134"/>
        <v>0</v>
      </c>
      <c r="Q890" s="46"/>
      <c r="R890">
        <v>2.7231211114383601E-3</v>
      </c>
      <c r="S890" s="46"/>
    </row>
    <row r="891" spans="4:19">
      <c r="D891" s="38">
        <v>43819</v>
      </c>
      <c r="E891" s="6">
        <v>3221.219971</v>
      </c>
      <c r="F891" s="6">
        <f t="shared" si="140"/>
        <v>4.9325959549920183E-3</v>
      </c>
      <c r="G891" s="6">
        <f t="shared" si="141"/>
        <v>4.9447812331995245E-3</v>
      </c>
      <c r="H891" s="6">
        <f t="shared" si="142"/>
        <v>1.0049447812331995</v>
      </c>
      <c r="I891" s="59">
        <f t="shared" si="133"/>
        <v>4.8941344165304799E-3</v>
      </c>
      <c r="J891" s="46">
        <f t="shared" si="135"/>
        <v>4.8941344165304799E-3</v>
      </c>
      <c r="K891" s="6">
        <f t="shared" si="136"/>
        <v>2.395255168706814E-5</v>
      </c>
      <c r="L891" s="6">
        <f t="shared" si="137"/>
        <v>1.172270075754054E-7</v>
      </c>
      <c r="M891" s="46">
        <f t="shared" si="138"/>
        <v>0</v>
      </c>
      <c r="N891" s="6">
        <f t="shared" si="139"/>
        <v>3221.219971</v>
      </c>
      <c r="O891" s="6">
        <f t="shared" si="134"/>
        <v>0</v>
      </c>
      <c r="Q891" s="46"/>
      <c r="R891">
        <v>2.55435838151883E-3</v>
      </c>
      <c r="S891" s="46"/>
    </row>
    <row r="892" spans="4:19">
      <c r="D892" s="38">
        <v>43822</v>
      </c>
      <c r="E892" s="6">
        <v>3224.01001</v>
      </c>
      <c r="F892" s="6">
        <f t="shared" si="140"/>
        <v>8.6576869483295522E-4</v>
      </c>
      <c r="G892" s="6">
        <f t="shared" si="141"/>
        <v>8.6614358072978348E-4</v>
      </c>
      <c r="H892" s="6">
        <f t="shared" si="142"/>
        <v>1.0008661435807298</v>
      </c>
      <c r="I892" s="59">
        <f t="shared" si="133"/>
        <v>8.2730715637141679E-4</v>
      </c>
      <c r="J892" s="46">
        <f t="shared" si="135"/>
        <v>8.2730715637141679E-4</v>
      </c>
      <c r="K892" s="6">
        <f t="shared" si="136"/>
        <v>6.8443713098335991E-7</v>
      </c>
      <c r="L892" s="6">
        <f t="shared" si="137"/>
        <v>5.662397365488544E-10</v>
      </c>
      <c r="M892" s="46">
        <f t="shared" si="138"/>
        <v>0</v>
      </c>
      <c r="N892" s="6">
        <f t="shared" si="139"/>
        <v>3224.01001</v>
      </c>
      <c r="O892" s="6">
        <f t="shared" si="134"/>
        <v>0</v>
      </c>
      <c r="Q892" s="46"/>
      <c r="R892">
        <v>-1.9620573629784799E-3</v>
      </c>
      <c r="S892" s="46"/>
    </row>
    <row r="893" spans="4:19">
      <c r="D893" s="38">
        <v>43823</v>
      </c>
      <c r="E893" s="6">
        <v>3223.3798830000001</v>
      </c>
      <c r="F893" s="6">
        <f t="shared" si="140"/>
        <v>-1.9546731699613876E-4</v>
      </c>
      <c r="G893" s="6">
        <f t="shared" si="141"/>
        <v>-1.9544821450478977E-4</v>
      </c>
      <c r="H893" s="6">
        <f t="shared" si="142"/>
        <v>0.99980455178549521</v>
      </c>
      <c r="I893" s="59">
        <f t="shared" si="133"/>
        <v>-2.3392885545767722E-4</v>
      </c>
      <c r="J893" s="46">
        <f t="shared" si="135"/>
        <v>0</v>
      </c>
      <c r="K893" s="6">
        <f t="shared" si="136"/>
        <v>0</v>
      </c>
      <c r="L893" s="6">
        <f t="shared" si="137"/>
        <v>0</v>
      </c>
      <c r="M893" s="46">
        <f t="shared" si="138"/>
        <v>2.3392885545767722E-4</v>
      </c>
      <c r="N893" s="6">
        <f t="shared" si="139"/>
        <v>3224.01001</v>
      </c>
      <c r="O893" s="6">
        <f t="shared" si="134"/>
        <v>-1.954482145047379E-4</v>
      </c>
      <c r="Q893" s="46"/>
      <c r="R893">
        <v>1.56156217285917E-3</v>
      </c>
      <c r="S893" s="46"/>
    </row>
    <row r="894" spans="4:19">
      <c r="D894" s="38">
        <v>43825</v>
      </c>
      <c r="E894" s="6">
        <v>3239.9099120000001</v>
      </c>
      <c r="F894" s="6">
        <f t="shared" si="140"/>
        <v>5.1150623181264333E-3</v>
      </c>
      <c r="G894" s="6">
        <f t="shared" si="141"/>
        <v>5.1281665829021605E-3</v>
      </c>
      <c r="H894" s="6">
        <f t="shared" si="142"/>
        <v>1.0051281665829022</v>
      </c>
      <c r="I894" s="59">
        <f t="shared" si="133"/>
        <v>5.0766007796648948E-3</v>
      </c>
      <c r="J894" s="46">
        <f t="shared" si="135"/>
        <v>5.0766007796648948E-3</v>
      </c>
      <c r="K894" s="6">
        <f t="shared" si="136"/>
        <v>2.5771875476094219E-5</v>
      </c>
      <c r="L894" s="6">
        <f t="shared" si="137"/>
        <v>1.3083352313536649E-7</v>
      </c>
      <c r="M894" s="46">
        <f t="shared" si="138"/>
        <v>0</v>
      </c>
      <c r="N894" s="6">
        <f t="shared" si="139"/>
        <v>3239.9099120000001</v>
      </c>
      <c r="O894" s="6">
        <f t="shared" si="134"/>
        <v>0</v>
      </c>
      <c r="Q894" s="46"/>
      <c r="R894">
        <v>7.1043577149574699E-4</v>
      </c>
      <c r="S894" s="46"/>
    </row>
    <row r="895" spans="4:19">
      <c r="D895" s="38">
        <v>43826</v>
      </c>
      <c r="E895" s="6">
        <v>3240.0200199999999</v>
      </c>
      <c r="F895" s="6">
        <f t="shared" si="140"/>
        <v>3.398431809157373E-5</v>
      </c>
      <c r="G895" s="6">
        <f t="shared" si="141"/>
        <v>3.3984895565053463E-5</v>
      </c>
      <c r="H895" s="6">
        <f t="shared" si="142"/>
        <v>1.0000339848955651</v>
      </c>
      <c r="I895" s="59">
        <f t="shared" si="133"/>
        <v>-4.477220369964733E-6</v>
      </c>
      <c r="J895" s="46">
        <f t="shared" si="135"/>
        <v>0</v>
      </c>
      <c r="K895" s="6">
        <f t="shared" si="136"/>
        <v>0</v>
      </c>
      <c r="L895" s="6">
        <f t="shared" si="137"/>
        <v>0</v>
      </c>
      <c r="M895" s="46">
        <f t="shared" si="138"/>
        <v>4.477220369964733E-6</v>
      </c>
      <c r="N895" s="6">
        <f t="shared" si="139"/>
        <v>3240.0200199999999</v>
      </c>
      <c r="O895" s="6">
        <f t="shared" si="134"/>
        <v>0</v>
      </c>
      <c r="Q895" s="46"/>
      <c r="R895">
        <v>8.35698601887557E-4</v>
      </c>
      <c r="S895" s="46"/>
    </row>
    <row r="896" spans="4:19">
      <c r="D896" s="38">
        <v>43829</v>
      </c>
      <c r="E896" s="6">
        <v>3221.290039</v>
      </c>
      <c r="F896" s="6">
        <f t="shared" si="140"/>
        <v>-5.797596243427139E-3</v>
      </c>
      <c r="G896" s="6">
        <f t="shared" si="141"/>
        <v>-5.7808226135590557E-3</v>
      </c>
      <c r="H896" s="6">
        <f t="shared" si="142"/>
        <v>0.99421917738644094</v>
      </c>
      <c r="I896" s="59">
        <f t="shared" si="133"/>
        <v>-5.8360577818886775E-3</v>
      </c>
      <c r="J896" s="46">
        <f t="shared" si="135"/>
        <v>0</v>
      </c>
      <c r="K896" s="6">
        <f t="shared" si="136"/>
        <v>0</v>
      </c>
      <c r="L896" s="6">
        <f t="shared" si="137"/>
        <v>0</v>
      </c>
      <c r="M896" s="46">
        <f t="shared" si="138"/>
        <v>5.8360577818886775E-3</v>
      </c>
      <c r="N896" s="6">
        <f t="shared" si="139"/>
        <v>3240.0200199999999</v>
      </c>
      <c r="O896" s="6">
        <f t="shared" si="134"/>
        <v>-5.780822613559021E-3</v>
      </c>
      <c r="Q896" s="46"/>
      <c r="R896">
        <v>7.6569591295032298E-3</v>
      </c>
      <c r="S896" s="46"/>
    </row>
    <row r="897" spans="4:19">
      <c r="D897" s="38">
        <v>43830</v>
      </c>
      <c r="E897" s="6">
        <v>3230.780029</v>
      </c>
      <c r="F897" s="6">
        <f t="shared" si="140"/>
        <v>2.9416905717033117E-3</v>
      </c>
      <c r="G897" s="6">
        <f t="shared" si="141"/>
        <v>2.9460215892096464E-3</v>
      </c>
      <c r="H897" s="6">
        <f t="shared" si="142"/>
        <v>1.0029460215892096</v>
      </c>
      <c r="I897" s="59">
        <f t="shared" si="133"/>
        <v>2.9032290332417733E-3</v>
      </c>
      <c r="J897" s="46">
        <f t="shared" si="135"/>
        <v>2.9032290332417733E-3</v>
      </c>
      <c r="K897" s="6">
        <f t="shared" si="136"/>
        <v>8.4287388194579608E-6</v>
      </c>
      <c r="L897" s="6">
        <f t="shared" si="137"/>
        <v>2.447055925426234E-8</v>
      </c>
      <c r="M897" s="46">
        <f t="shared" si="138"/>
        <v>0</v>
      </c>
      <c r="N897" s="6">
        <f t="shared" si="139"/>
        <v>3240.0200199999999</v>
      </c>
      <c r="O897" s="6">
        <f t="shared" si="134"/>
        <v>-2.8518314525722956E-3</v>
      </c>
      <c r="Q897" s="46"/>
      <c r="R897">
        <v>5.0243350645086697E-4</v>
      </c>
      <c r="S897" s="46"/>
    </row>
    <row r="898" spans="4:19">
      <c r="D898" s="38">
        <v>43832</v>
      </c>
      <c r="E898" s="6">
        <v>3257.8500979999999</v>
      </c>
      <c r="F898" s="6">
        <f t="shared" si="140"/>
        <v>8.3438955597205794E-3</v>
      </c>
      <c r="G898" s="6">
        <f t="shared" si="141"/>
        <v>8.3788028763995825E-3</v>
      </c>
      <c r="H898" s="6">
        <f t="shared" si="142"/>
        <v>1.0083788028763996</v>
      </c>
      <c r="I898" s="59">
        <f t="shared" si="133"/>
        <v>8.3054340212590401E-3</v>
      </c>
      <c r="J898" s="46">
        <f t="shared" si="135"/>
        <v>8.3054340212590401E-3</v>
      </c>
      <c r="K898" s="6">
        <f t="shared" si="136"/>
        <v>6.8980234281487107E-5</v>
      </c>
      <c r="L898" s="6">
        <f t="shared" si="137"/>
        <v>5.7291078459588217E-7</v>
      </c>
      <c r="M898" s="46">
        <f t="shared" si="138"/>
        <v>0</v>
      </c>
      <c r="N898" s="6">
        <f t="shared" si="139"/>
        <v>3257.8500979999999</v>
      </c>
      <c r="O898" s="6">
        <f t="shared" si="134"/>
        <v>0</v>
      </c>
      <c r="Q898" s="46"/>
      <c r="R898">
        <v>-5.9207141449235201E-4</v>
      </c>
      <c r="S898" s="46"/>
    </row>
    <row r="899" spans="4:19">
      <c r="D899" s="38">
        <v>43833</v>
      </c>
      <c r="E899" s="6">
        <v>3234.8500979999999</v>
      </c>
      <c r="F899" s="6">
        <f t="shared" si="140"/>
        <v>-7.0849093642042964E-3</v>
      </c>
      <c r="G899" s="6">
        <f t="shared" si="141"/>
        <v>-7.0598705613004187E-3</v>
      </c>
      <c r="H899" s="6">
        <f t="shared" si="142"/>
        <v>0.99294012943869958</v>
      </c>
      <c r="I899" s="59">
        <f t="shared" ref="I899:I962" si="143">F899-$B$8</f>
        <v>-7.1233709026658348E-3</v>
      </c>
      <c r="J899" s="46">
        <f t="shared" si="135"/>
        <v>0</v>
      </c>
      <c r="K899" s="6">
        <f t="shared" si="136"/>
        <v>0</v>
      </c>
      <c r="L899" s="6">
        <f t="shared" si="137"/>
        <v>0</v>
      </c>
      <c r="M899" s="46">
        <f t="shared" si="138"/>
        <v>7.1233709026658348E-3</v>
      </c>
      <c r="N899" s="6">
        <f t="shared" si="139"/>
        <v>3257.8500979999999</v>
      </c>
      <c r="O899" s="6">
        <f t="shared" ref="O899:O962" si="144">MIN(0,(E899-N899)/N899)</f>
        <v>-7.0598705613004542E-3</v>
      </c>
      <c r="Q899" s="46"/>
      <c r="R899">
        <v>-3.7588125211938301E-3</v>
      </c>
      <c r="S899" s="46"/>
    </row>
    <row r="900" spans="4:19">
      <c r="D900" s="38">
        <v>43836</v>
      </c>
      <c r="E900" s="6">
        <v>3246.280029</v>
      </c>
      <c r="F900" s="6">
        <f t="shared" si="140"/>
        <v>3.5271449965572142E-3</v>
      </c>
      <c r="G900" s="6">
        <f t="shared" si="141"/>
        <v>3.5333726923132414E-3</v>
      </c>
      <c r="H900" s="6">
        <f t="shared" si="142"/>
        <v>1.0035333726923132</v>
      </c>
      <c r="I900" s="59">
        <f t="shared" si="143"/>
        <v>3.4886834580956758E-3</v>
      </c>
      <c r="J900" s="46">
        <f t="shared" ref="J900:J963" si="145">MAX(0,F900-$B$11)</f>
        <v>3.4886834580956758E-3</v>
      </c>
      <c r="K900" s="6">
        <f t="shared" ref="K900:K963" si="146">J900^2</f>
        <v>1.2170912270790402E-5</v>
      </c>
      <c r="L900" s="6">
        <f t="shared" ref="L900:L963" si="147">J900^3</f>
        <v>4.2460460309040155E-8</v>
      </c>
      <c r="M900" s="46">
        <f t="shared" ref="M900:M963" si="148">MAX(0,$B$11-F900)</f>
        <v>0</v>
      </c>
      <c r="N900" s="6">
        <f t="shared" ref="N900:N963" si="149">IF(N899&lt;E900,E900,N899)</f>
        <v>3257.8500979999999</v>
      </c>
      <c r="O900" s="6">
        <f t="shared" si="144"/>
        <v>-3.551443022839744E-3</v>
      </c>
      <c r="Q900" s="46"/>
      <c r="R900">
        <v>-1.5821305872636799E-3</v>
      </c>
      <c r="S900" s="46"/>
    </row>
    <row r="901" spans="4:19">
      <c r="D901" s="38">
        <v>43837</v>
      </c>
      <c r="E901" s="6">
        <v>3237.179932</v>
      </c>
      <c r="F901" s="6">
        <f t="shared" ref="F901:F964" si="150">LN(E901/E900)</f>
        <v>-2.8071748821291158E-3</v>
      </c>
      <c r="G901" s="6">
        <f t="shared" ref="G901:G964" si="151">E901/E900-1</f>
        <v>-2.8032384509980579E-3</v>
      </c>
      <c r="H901" s="6">
        <f t="shared" ref="H901:H964" si="152">1+G901</f>
        <v>0.99719676154900194</v>
      </c>
      <c r="I901" s="59">
        <f t="shared" si="143"/>
        <v>-2.8456364205906542E-3</v>
      </c>
      <c r="J901" s="46">
        <f t="shared" si="145"/>
        <v>0</v>
      </c>
      <c r="K901" s="6">
        <f t="shared" si="146"/>
        <v>0</v>
      </c>
      <c r="L901" s="6">
        <f t="shared" si="147"/>
        <v>0</v>
      </c>
      <c r="M901" s="46">
        <f t="shared" si="148"/>
        <v>2.8456364205906542E-3</v>
      </c>
      <c r="N901" s="6">
        <f t="shared" si="149"/>
        <v>3257.8500979999999</v>
      </c>
      <c r="O901" s="6">
        <f t="shared" si="144"/>
        <v>-6.3447259321996836E-3</v>
      </c>
      <c r="Q901" s="46"/>
      <c r="R901">
        <v>2.1700022665287698E-3</v>
      </c>
      <c r="S901" s="46"/>
    </row>
    <row r="902" spans="4:19">
      <c r="D902" s="38">
        <v>43838</v>
      </c>
      <c r="E902" s="6">
        <v>3253.0500489999999</v>
      </c>
      <c r="F902" s="6">
        <f t="shared" si="150"/>
        <v>4.8904734274613417E-3</v>
      </c>
      <c r="G902" s="6">
        <f t="shared" si="151"/>
        <v>4.9024513105131451E-3</v>
      </c>
      <c r="H902" s="6">
        <f t="shared" si="152"/>
        <v>1.0049024513105131</v>
      </c>
      <c r="I902" s="59">
        <f t="shared" si="143"/>
        <v>4.8520118889998033E-3</v>
      </c>
      <c r="J902" s="46">
        <f t="shared" si="145"/>
        <v>4.8520118889998033E-3</v>
      </c>
      <c r="K902" s="6">
        <f t="shared" si="146"/>
        <v>2.3542019370995438E-5</v>
      </c>
      <c r="L902" s="6">
        <f t="shared" si="147"/>
        <v>1.1422615787913353E-7</v>
      </c>
      <c r="M902" s="46">
        <f t="shared" si="148"/>
        <v>0</v>
      </c>
      <c r="N902" s="6">
        <f t="shared" si="149"/>
        <v>3257.8500979999999</v>
      </c>
      <c r="O902" s="6">
        <f t="shared" si="144"/>
        <v>-1.4733793316477953E-3</v>
      </c>
      <c r="Q902" s="46"/>
      <c r="R902">
        <v>7.4704414040062299E-3</v>
      </c>
      <c r="S902" s="46"/>
    </row>
    <row r="903" spans="4:19">
      <c r="D903" s="38">
        <v>43839</v>
      </c>
      <c r="E903" s="6">
        <v>3274.6999510000001</v>
      </c>
      <c r="F903" s="6">
        <f t="shared" si="150"/>
        <v>6.6332140115857923E-3</v>
      </c>
      <c r="G903" s="6">
        <f t="shared" si="151"/>
        <v>6.6552624994673515E-3</v>
      </c>
      <c r="H903" s="6">
        <f t="shared" si="152"/>
        <v>1.0066552624994674</v>
      </c>
      <c r="I903" s="59">
        <f t="shared" si="143"/>
        <v>6.5947524731242539E-3</v>
      </c>
      <c r="J903" s="46">
        <f t="shared" si="145"/>
        <v>6.5947524731242539E-3</v>
      </c>
      <c r="K903" s="6">
        <f t="shared" si="146"/>
        <v>4.3490760181778465E-5</v>
      </c>
      <c r="L903" s="6">
        <f t="shared" si="147"/>
        <v>2.8681079826683734E-7</v>
      </c>
      <c r="M903" s="46">
        <f t="shared" si="148"/>
        <v>0</v>
      </c>
      <c r="N903" s="6">
        <f t="shared" si="149"/>
        <v>3274.6999510000001</v>
      </c>
      <c r="O903" s="6">
        <f t="shared" si="144"/>
        <v>0</v>
      </c>
      <c r="Q903" s="46"/>
      <c r="R903">
        <v>2.1905925448959598E-3</v>
      </c>
      <c r="S903" s="46"/>
    </row>
    <row r="904" spans="4:19">
      <c r="D904" s="38">
        <v>43840</v>
      </c>
      <c r="E904" s="6">
        <v>3265.3500979999999</v>
      </c>
      <c r="F904" s="6">
        <f t="shared" si="150"/>
        <v>-2.8592623297471966E-3</v>
      </c>
      <c r="G904" s="6">
        <f t="shared" si="151"/>
        <v>-2.8551785323552847E-3</v>
      </c>
      <c r="H904" s="6">
        <f t="shared" si="152"/>
        <v>0.99714482146764472</v>
      </c>
      <c r="I904" s="59">
        <f t="shared" si="143"/>
        <v>-2.897723868208735E-3</v>
      </c>
      <c r="J904" s="46">
        <f t="shared" si="145"/>
        <v>0</v>
      </c>
      <c r="K904" s="6">
        <f t="shared" si="146"/>
        <v>0</v>
      </c>
      <c r="L904" s="6">
        <f t="shared" si="147"/>
        <v>0</v>
      </c>
      <c r="M904" s="46">
        <f t="shared" si="148"/>
        <v>2.897723868208735E-3</v>
      </c>
      <c r="N904" s="6">
        <f t="shared" si="149"/>
        <v>3274.6999510000001</v>
      </c>
      <c r="O904" s="6">
        <f t="shared" si="144"/>
        <v>-2.8551785323553043E-3</v>
      </c>
      <c r="Q904" s="46"/>
      <c r="R904">
        <v>4.1608673947480003E-3</v>
      </c>
      <c r="S904" s="46"/>
    </row>
    <row r="905" spans="4:19">
      <c r="D905" s="38">
        <v>43843</v>
      </c>
      <c r="E905" s="6">
        <v>3288.1298830000001</v>
      </c>
      <c r="F905" s="6">
        <f t="shared" si="150"/>
        <v>6.9519939976844915E-3</v>
      </c>
      <c r="G905" s="6">
        <f t="shared" si="151"/>
        <v>6.9762152039845038E-3</v>
      </c>
      <c r="H905" s="6">
        <f t="shared" si="152"/>
        <v>1.0069762152039845</v>
      </c>
      <c r="I905" s="59">
        <f t="shared" si="143"/>
        <v>6.9135324592229531E-3</v>
      </c>
      <c r="J905" s="46">
        <f t="shared" si="145"/>
        <v>6.9135324592229531E-3</v>
      </c>
      <c r="K905" s="6">
        <f t="shared" si="146"/>
        <v>4.7796931064729371E-5</v>
      </c>
      <c r="L905" s="6">
        <f t="shared" si="147"/>
        <v>3.3044563436724843E-7</v>
      </c>
      <c r="M905" s="46">
        <f t="shared" si="148"/>
        <v>0</v>
      </c>
      <c r="N905" s="6">
        <f t="shared" si="149"/>
        <v>3288.1298830000001</v>
      </c>
      <c r="O905" s="6">
        <f t="shared" si="144"/>
        <v>0</v>
      </c>
      <c r="Q905" s="46"/>
      <c r="R905">
        <v>0</v>
      </c>
      <c r="S905" s="46"/>
    </row>
    <row r="906" spans="4:19">
      <c r="D906" s="38">
        <v>43844</v>
      </c>
      <c r="E906" s="6">
        <v>3283.1499020000001</v>
      </c>
      <c r="F906" s="6">
        <f t="shared" si="150"/>
        <v>-1.5156809986203762E-3</v>
      </c>
      <c r="G906" s="6">
        <f t="shared" si="151"/>
        <v>-1.5145329342819425E-3</v>
      </c>
      <c r="H906" s="6">
        <f t="shared" si="152"/>
        <v>0.99848546706571806</v>
      </c>
      <c r="I906" s="59">
        <f t="shared" si="143"/>
        <v>-1.5541425370819146E-3</v>
      </c>
      <c r="J906" s="46">
        <f t="shared" si="145"/>
        <v>0</v>
      </c>
      <c r="K906" s="6">
        <f t="shared" si="146"/>
        <v>0</v>
      </c>
      <c r="L906" s="6">
        <f t="shared" si="147"/>
        <v>0</v>
      </c>
      <c r="M906" s="46">
        <f t="shared" si="148"/>
        <v>1.5541425370819146E-3</v>
      </c>
      <c r="N906" s="6">
        <f t="shared" si="149"/>
        <v>3288.1298830000001</v>
      </c>
      <c r="O906" s="6">
        <f t="shared" si="144"/>
        <v>-1.5145329342818885E-3</v>
      </c>
      <c r="Q906" s="46"/>
      <c r="R906">
        <v>-4.0145897842890198E-3</v>
      </c>
      <c r="S906" s="46"/>
    </row>
    <row r="907" spans="4:19">
      <c r="D907" s="38">
        <v>43845</v>
      </c>
      <c r="E907" s="6">
        <v>3289.290039</v>
      </c>
      <c r="F907" s="6">
        <f t="shared" si="150"/>
        <v>1.8684503293881162E-3</v>
      </c>
      <c r="G907" s="6">
        <f t="shared" si="151"/>
        <v>1.8701969703727173E-3</v>
      </c>
      <c r="H907" s="6">
        <f t="shared" si="152"/>
        <v>1.0018701969703727</v>
      </c>
      <c r="I907" s="59">
        <f t="shared" si="143"/>
        <v>1.8299887909265778E-3</v>
      </c>
      <c r="J907" s="46">
        <f t="shared" si="145"/>
        <v>1.8299887909265778E-3</v>
      </c>
      <c r="K907" s="6">
        <f t="shared" si="146"/>
        <v>3.3488589749169181E-6</v>
      </c>
      <c r="L907" s="6">
        <f t="shared" si="147"/>
        <v>6.1283743864918293E-9</v>
      </c>
      <c r="M907" s="46">
        <f t="shared" si="148"/>
        <v>0</v>
      </c>
      <c r="N907" s="6">
        <f t="shared" si="149"/>
        <v>3289.290039</v>
      </c>
      <c r="O907" s="6">
        <f t="shared" si="144"/>
        <v>0</v>
      </c>
      <c r="Q907" s="46"/>
      <c r="R907">
        <v>-8.6582898139205104E-3</v>
      </c>
      <c r="S907" s="46"/>
    </row>
    <row r="908" spans="4:19">
      <c r="D908" s="38">
        <v>43846</v>
      </c>
      <c r="E908" s="6">
        <v>3316.8100589999999</v>
      </c>
      <c r="F908" s="6">
        <f t="shared" si="150"/>
        <v>8.3317475637150612E-3</v>
      </c>
      <c r="G908" s="6">
        <f t="shared" si="151"/>
        <v>8.3665531691350381E-3</v>
      </c>
      <c r="H908" s="6">
        <f t="shared" si="152"/>
        <v>1.008366553169135</v>
      </c>
      <c r="I908" s="59">
        <f t="shared" si="143"/>
        <v>8.2932860252535219E-3</v>
      </c>
      <c r="J908" s="46">
        <f t="shared" si="145"/>
        <v>8.2932860252535219E-3</v>
      </c>
      <c r="K908" s="6">
        <f t="shared" si="146"/>
        <v>6.8778593096665365E-5</v>
      </c>
      <c r="L908" s="6">
        <f t="shared" si="147"/>
        <v>5.7040054496517323E-7</v>
      </c>
      <c r="M908" s="46">
        <f t="shared" si="148"/>
        <v>0</v>
      </c>
      <c r="N908" s="6">
        <f t="shared" si="149"/>
        <v>3316.8100589999999</v>
      </c>
      <c r="O908" s="6">
        <f t="shared" si="144"/>
        <v>0</v>
      </c>
      <c r="Q908" s="46"/>
      <c r="R908">
        <v>-6.6523329165289E-3</v>
      </c>
      <c r="S908" s="46"/>
    </row>
    <row r="909" spans="4:19">
      <c r="D909" s="38">
        <v>43847</v>
      </c>
      <c r="E909" s="6">
        <v>3329.6201169999999</v>
      </c>
      <c r="F909" s="6">
        <f t="shared" si="150"/>
        <v>3.8547230686901417E-3</v>
      </c>
      <c r="G909" s="6">
        <f t="shared" si="151"/>
        <v>3.8621620690157954E-3</v>
      </c>
      <c r="H909" s="6">
        <f t="shared" si="152"/>
        <v>1.0038621620690158</v>
      </c>
      <c r="I909" s="59">
        <f t="shared" si="143"/>
        <v>3.8162615302286033E-3</v>
      </c>
      <c r="J909" s="46">
        <f t="shared" si="145"/>
        <v>3.8162615302286033E-3</v>
      </c>
      <c r="K909" s="6">
        <f t="shared" si="146"/>
        <v>1.456385206710276E-5</v>
      </c>
      <c r="L909" s="6">
        <f t="shared" si="147"/>
        <v>5.5579468375624583E-8</v>
      </c>
      <c r="M909" s="46">
        <f t="shared" si="148"/>
        <v>0</v>
      </c>
      <c r="N909" s="6">
        <f t="shared" si="149"/>
        <v>3329.6201169999999</v>
      </c>
      <c r="O909" s="6">
        <f t="shared" si="144"/>
        <v>0</v>
      </c>
      <c r="Q909" s="46"/>
      <c r="R909">
        <v>6.29618660480636E-3</v>
      </c>
      <c r="S909" s="46"/>
    </row>
    <row r="910" spans="4:19">
      <c r="D910" s="38">
        <v>43851</v>
      </c>
      <c r="E910" s="6">
        <v>3320.790039</v>
      </c>
      <c r="F910" s="6">
        <f t="shared" si="150"/>
        <v>-2.6555003320934225E-3</v>
      </c>
      <c r="G910" s="6">
        <f t="shared" si="151"/>
        <v>-2.6519776099730441E-3</v>
      </c>
      <c r="H910" s="6">
        <f t="shared" si="152"/>
        <v>0.99734802239002696</v>
      </c>
      <c r="I910" s="59">
        <f t="shared" si="143"/>
        <v>-2.6939618705549609E-3</v>
      </c>
      <c r="J910" s="46">
        <f t="shared" si="145"/>
        <v>0</v>
      </c>
      <c r="K910" s="6">
        <f t="shared" si="146"/>
        <v>0</v>
      </c>
      <c r="L910" s="6">
        <f t="shared" si="147"/>
        <v>0</v>
      </c>
      <c r="M910" s="46">
        <f t="shared" si="148"/>
        <v>2.6939618705549609E-3</v>
      </c>
      <c r="N910" s="6">
        <f t="shared" si="149"/>
        <v>3329.6201169999999</v>
      </c>
      <c r="O910" s="6">
        <f t="shared" si="144"/>
        <v>-2.6519776099730831E-3</v>
      </c>
      <c r="Q910" s="46"/>
      <c r="R910">
        <v>1.49735710487692E-3</v>
      </c>
      <c r="S910" s="46"/>
    </row>
    <row r="911" spans="4:19">
      <c r="D911" s="38">
        <v>43852</v>
      </c>
      <c r="E911" s="6">
        <v>3321.75</v>
      </c>
      <c r="F911" s="6">
        <f t="shared" si="150"/>
        <v>2.8903431550190799E-4</v>
      </c>
      <c r="G911" s="6">
        <f t="shared" si="151"/>
        <v>2.8907608994432898E-4</v>
      </c>
      <c r="H911" s="6">
        <f t="shared" si="152"/>
        <v>1.0002890760899443</v>
      </c>
      <c r="I911" s="59">
        <f t="shared" si="143"/>
        <v>2.5057277704036951E-4</v>
      </c>
      <c r="J911" s="46">
        <f t="shared" si="145"/>
        <v>2.5057277704036951E-4</v>
      </c>
      <c r="K911" s="6">
        <f t="shared" si="146"/>
        <v>6.2786716593722722E-8</v>
      </c>
      <c r="L911" s="6">
        <f t="shared" si="147"/>
        <v>1.5732641938135754E-11</v>
      </c>
      <c r="M911" s="46">
        <f t="shared" si="148"/>
        <v>0</v>
      </c>
      <c r="N911" s="6">
        <f t="shared" si="149"/>
        <v>3329.6201169999999</v>
      </c>
      <c r="O911" s="6">
        <f t="shared" si="144"/>
        <v>-2.3636681433469174E-3</v>
      </c>
      <c r="Q911" s="46"/>
      <c r="R911">
        <v>9.0835658754361195E-3</v>
      </c>
      <c r="S911" s="46"/>
    </row>
    <row r="912" spans="4:19">
      <c r="D912" s="38">
        <v>43853</v>
      </c>
      <c r="E912" s="6">
        <v>3325.540039</v>
      </c>
      <c r="F912" s="6">
        <f t="shared" si="150"/>
        <v>1.1403261745642909E-3</v>
      </c>
      <c r="G912" s="6">
        <f t="shared" si="151"/>
        <v>1.1409765936629679E-3</v>
      </c>
      <c r="H912" s="6">
        <f t="shared" si="152"/>
        <v>1.001140976593663</v>
      </c>
      <c r="I912" s="59">
        <f t="shared" si="143"/>
        <v>1.1018646361027524E-3</v>
      </c>
      <c r="J912" s="46">
        <f t="shared" si="145"/>
        <v>1.1018646361027524E-3</v>
      </c>
      <c r="K912" s="6">
        <f t="shared" si="146"/>
        <v>1.214105676293851E-6</v>
      </c>
      <c r="L912" s="6">
        <f t="shared" si="147"/>
        <v>1.3377801091998103E-9</v>
      </c>
      <c r="M912" s="46">
        <f t="shared" si="148"/>
        <v>0</v>
      </c>
      <c r="N912" s="6">
        <f t="shared" si="149"/>
        <v>3329.6201169999999</v>
      </c>
      <c r="O912" s="6">
        <f t="shared" si="144"/>
        <v>-1.2253884397106908E-3</v>
      </c>
      <c r="Q912" s="46"/>
      <c r="R912">
        <v>-3.16412442832361E-3</v>
      </c>
      <c r="S912" s="46"/>
    </row>
    <row r="913" spans="4:19">
      <c r="D913" s="38">
        <v>43854</v>
      </c>
      <c r="E913" s="6">
        <v>3295.469971</v>
      </c>
      <c r="F913" s="6">
        <f t="shared" si="150"/>
        <v>-9.0832893173140306E-3</v>
      </c>
      <c r="G913" s="6">
        <f t="shared" si="151"/>
        <v>-9.0421608663121544E-3</v>
      </c>
      <c r="H913" s="6">
        <f t="shared" si="152"/>
        <v>0.99095783913368785</v>
      </c>
      <c r="I913" s="59">
        <f t="shared" si="143"/>
        <v>-9.1217508557755698E-3</v>
      </c>
      <c r="J913" s="46">
        <f t="shared" si="145"/>
        <v>0</v>
      </c>
      <c r="K913" s="6">
        <f t="shared" si="146"/>
        <v>0</v>
      </c>
      <c r="L913" s="6">
        <f t="shared" si="147"/>
        <v>0</v>
      </c>
      <c r="M913" s="46">
        <f t="shared" si="148"/>
        <v>9.1217508557755698E-3</v>
      </c>
      <c r="N913" s="6">
        <f t="shared" si="149"/>
        <v>3329.6201169999999</v>
      </c>
      <c r="O913" s="6">
        <f t="shared" si="144"/>
        <v>-1.0256469146627261E-2</v>
      </c>
      <c r="Q913" s="46"/>
      <c r="R913">
        <v>-1.09624819955759E-3</v>
      </c>
      <c r="S913" s="46"/>
    </row>
    <row r="914" spans="4:19">
      <c r="D914" s="38">
        <v>43857</v>
      </c>
      <c r="E914" s="6">
        <v>3243.6298830000001</v>
      </c>
      <c r="F914" s="6">
        <f t="shared" si="150"/>
        <v>-1.5855752389124188E-2</v>
      </c>
      <c r="G914" s="6">
        <f t="shared" si="151"/>
        <v>-1.5730711690954746E-2</v>
      </c>
      <c r="H914" s="6">
        <f t="shared" si="152"/>
        <v>0.98426928830904525</v>
      </c>
      <c r="I914" s="59">
        <f t="shared" si="143"/>
        <v>-1.5894213927585728E-2</v>
      </c>
      <c r="J914" s="46">
        <f t="shared" si="145"/>
        <v>0</v>
      </c>
      <c r="K914" s="6">
        <f t="shared" si="146"/>
        <v>0</v>
      </c>
      <c r="L914" s="6">
        <f t="shared" si="147"/>
        <v>0</v>
      </c>
      <c r="M914" s="46">
        <f t="shared" si="148"/>
        <v>1.5894213927585728E-2</v>
      </c>
      <c r="N914" s="6">
        <f t="shared" si="149"/>
        <v>3329.6201169999999</v>
      </c>
      <c r="O914" s="6">
        <f t="shared" si="144"/>
        <v>-2.582583927846922E-2</v>
      </c>
      <c r="Q914" s="46"/>
      <c r="R914">
        <v>2.9005330548037998E-3</v>
      </c>
      <c r="S914" s="46"/>
    </row>
    <row r="915" spans="4:19">
      <c r="D915" s="38">
        <v>43858</v>
      </c>
      <c r="E915" s="6">
        <v>3276.23999</v>
      </c>
      <c r="F915" s="6">
        <f t="shared" si="150"/>
        <v>1.0003383371009162E-2</v>
      </c>
      <c r="G915" s="6">
        <f t="shared" si="151"/>
        <v>1.0053584464402299E-2</v>
      </c>
      <c r="H915" s="6">
        <f t="shared" si="152"/>
        <v>1.0100535844644023</v>
      </c>
      <c r="I915" s="59">
        <f t="shared" si="143"/>
        <v>9.9649218325476227E-3</v>
      </c>
      <c r="J915" s="46">
        <f t="shared" si="145"/>
        <v>9.9649218325476227E-3</v>
      </c>
      <c r="K915" s="6">
        <f t="shared" si="146"/>
        <v>9.9299667128784275E-5</v>
      </c>
      <c r="L915" s="6">
        <f t="shared" si="147"/>
        <v>9.8951342093633393E-7</v>
      </c>
      <c r="M915" s="46">
        <f t="shared" si="148"/>
        <v>0</v>
      </c>
      <c r="N915" s="6">
        <f t="shared" si="149"/>
        <v>3329.6201169999999</v>
      </c>
      <c r="O915" s="6">
        <f t="shared" si="144"/>
        <v>-1.603189707061705E-2</v>
      </c>
      <c r="Q915" s="46"/>
      <c r="R915">
        <v>8.5287140470647303E-3</v>
      </c>
      <c r="S915" s="46"/>
    </row>
    <row r="916" spans="4:19">
      <c r="D916" s="38">
        <v>43859</v>
      </c>
      <c r="E916" s="6">
        <v>3273.3999020000001</v>
      </c>
      <c r="F916" s="6">
        <f t="shared" si="150"/>
        <v>-8.6725017705989612E-4</v>
      </c>
      <c r="G916" s="6">
        <f t="shared" si="151"/>
        <v>-8.668742243146399E-4</v>
      </c>
      <c r="H916" s="6">
        <f t="shared" si="152"/>
        <v>0.99913312577568536</v>
      </c>
      <c r="I916" s="59">
        <f t="shared" si="143"/>
        <v>-9.0571171552143454E-4</v>
      </c>
      <c r="J916" s="46">
        <f t="shared" si="145"/>
        <v>0</v>
      </c>
      <c r="K916" s="6">
        <f t="shared" si="146"/>
        <v>0</v>
      </c>
      <c r="L916" s="6">
        <f t="shared" si="147"/>
        <v>0</v>
      </c>
      <c r="M916" s="46">
        <f t="shared" si="148"/>
        <v>9.0571171552143454E-4</v>
      </c>
      <c r="N916" s="6">
        <f t="shared" si="149"/>
        <v>3329.6201169999999</v>
      </c>
      <c r="O916" s="6">
        <f t="shared" si="144"/>
        <v>-1.6884873656594329E-2</v>
      </c>
      <c r="Q916" s="46"/>
      <c r="R916" s="60">
        <v>7.2495078615747799E-5</v>
      </c>
      <c r="S916" s="46"/>
    </row>
    <row r="917" spans="4:19">
      <c r="D917" s="38">
        <v>43860</v>
      </c>
      <c r="E917" s="6">
        <v>3283.6599120000001</v>
      </c>
      <c r="F917" s="6">
        <f t="shared" si="150"/>
        <v>3.1294570019154417E-3</v>
      </c>
      <c r="G917" s="6">
        <f t="shared" si="151"/>
        <v>3.1343588645345033E-3</v>
      </c>
      <c r="H917" s="6">
        <f t="shared" si="152"/>
        <v>1.0031343588645345</v>
      </c>
      <c r="I917" s="59">
        <f t="shared" si="143"/>
        <v>3.0909954634539033E-3</v>
      </c>
      <c r="J917" s="46">
        <f t="shared" si="145"/>
        <v>3.0909954634539033E-3</v>
      </c>
      <c r="K917" s="6">
        <f t="shared" si="146"/>
        <v>9.5542529550926111E-6</v>
      </c>
      <c r="L917" s="6">
        <f t="shared" si="147"/>
        <v>2.953215254088231E-8</v>
      </c>
      <c r="M917" s="46">
        <f t="shared" si="148"/>
        <v>0</v>
      </c>
      <c r="N917" s="6">
        <f t="shared" si="149"/>
        <v>3329.6201169999999</v>
      </c>
      <c r="O917" s="6">
        <f t="shared" si="144"/>
        <v>-1.3803438045481949E-2</v>
      </c>
      <c r="Q917" s="46"/>
      <c r="R917">
        <v>7.1141238928873803E-3</v>
      </c>
      <c r="S917" s="46"/>
    </row>
    <row r="918" spans="4:19">
      <c r="D918" s="38">
        <v>43861</v>
      </c>
      <c r="E918" s="6">
        <v>3225.5200199999999</v>
      </c>
      <c r="F918" s="6">
        <f t="shared" si="150"/>
        <v>-1.7864443392728784E-2</v>
      </c>
      <c r="G918" s="6">
        <f t="shared" si="151"/>
        <v>-1.7705820200054956E-2</v>
      </c>
      <c r="H918" s="6">
        <f t="shared" si="152"/>
        <v>0.98229417979994504</v>
      </c>
      <c r="I918" s="59">
        <f t="shared" si="143"/>
        <v>-1.7902904931190324E-2</v>
      </c>
      <c r="J918" s="46">
        <f t="shared" si="145"/>
        <v>0</v>
      </c>
      <c r="K918" s="6">
        <f t="shared" si="146"/>
        <v>0</v>
      </c>
      <c r="L918" s="6">
        <f t="shared" si="147"/>
        <v>0</v>
      </c>
      <c r="M918" s="46">
        <f t="shared" si="148"/>
        <v>1.7902904931190324E-2</v>
      </c>
      <c r="N918" s="6">
        <f t="shared" si="149"/>
        <v>3329.6201169999999</v>
      </c>
      <c r="O918" s="6">
        <f t="shared" si="144"/>
        <v>-3.1264857053360962E-2</v>
      </c>
      <c r="Q918" s="46"/>
      <c r="R918">
        <v>3.3484997378343699E-4</v>
      </c>
      <c r="S918" s="46"/>
    </row>
    <row r="919" spans="4:19">
      <c r="D919" s="38">
        <v>43864</v>
      </c>
      <c r="E919" s="6">
        <v>3248.919922</v>
      </c>
      <c r="F919" s="6">
        <f t="shared" si="150"/>
        <v>7.2284256543816159E-3</v>
      </c>
      <c r="G919" s="6">
        <f t="shared" si="151"/>
        <v>7.2546137847255832E-3</v>
      </c>
      <c r="H919" s="6">
        <f t="shared" si="152"/>
        <v>1.0072546137847256</v>
      </c>
      <c r="I919" s="59">
        <f t="shared" si="143"/>
        <v>7.1899641159200774E-3</v>
      </c>
      <c r="J919" s="46">
        <f t="shared" si="145"/>
        <v>7.1899641159200774E-3</v>
      </c>
      <c r="K919" s="6">
        <f t="shared" si="146"/>
        <v>5.1695583988218378E-5</v>
      </c>
      <c r="L919" s="6">
        <f t="shared" si="147"/>
        <v>3.7168939382682267E-7</v>
      </c>
      <c r="M919" s="46">
        <f t="shared" si="148"/>
        <v>0</v>
      </c>
      <c r="N919" s="6">
        <f t="shared" si="149"/>
        <v>3329.6201169999999</v>
      </c>
      <c r="O919" s="6">
        <f t="shared" si="144"/>
        <v>-2.4237057731592238E-2</v>
      </c>
      <c r="Q919" s="46"/>
      <c r="R919">
        <v>-4.3189543193379099E-4</v>
      </c>
      <c r="S919" s="46"/>
    </row>
    <row r="920" spans="4:19">
      <c r="D920" s="38">
        <v>43865</v>
      </c>
      <c r="E920" s="6">
        <v>3297.5900879999999</v>
      </c>
      <c r="F920" s="6">
        <f t="shared" si="150"/>
        <v>1.486931591219986E-2</v>
      </c>
      <c r="G920" s="6">
        <f t="shared" si="151"/>
        <v>1.4980414158696442E-2</v>
      </c>
      <c r="H920" s="6">
        <f t="shared" si="152"/>
        <v>1.0149804141586964</v>
      </c>
      <c r="I920" s="59">
        <f t="shared" si="143"/>
        <v>1.4830854373738321E-2</v>
      </c>
      <c r="J920" s="46">
        <f t="shared" si="145"/>
        <v>1.4830854373738321E-2</v>
      </c>
      <c r="K920" s="6">
        <f t="shared" si="146"/>
        <v>2.1995424145503307E-4</v>
      </c>
      <c r="L920" s="6">
        <f t="shared" si="147"/>
        <v>3.2621093239056719E-6</v>
      </c>
      <c r="M920" s="46">
        <f t="shared" si="148"/>
        <v>0</v>
      </c>
      <c r="N920" s="6">
        <f t="shared" si="149"/>
        <v>3329.6201169999999</v>
      </c>
      <c r="O920" s="6">
        <f t="shared" si="144"/>
        <v>-9.6197247357032393E-3</v>
      </c>
      <c r="Q920" s="46"/>
      <c r="R920">
        <v>4.4442621298265098E-3</v>
      </c>
      <c r="S920" s="46"/>
    </row>
    <row r="921" spans="4:19">
      <c r="D921" s="38">
        <v>43866</v>
      </c>
      <c r="E921" s="6">
        <v>3334.6899410000001</v>
      </c>
      <c r="F921" s="6">
        <f t="shared" si="150"/>
        <v>1.1187778503979414E-2</v>
      </c>
      <c r="G921" s="6">
        <f t="shared" si="151"/>
        <v>1.125059574111642E-2</v>
      </c>
      <c r="H921" s="6">
        <f t="shared" si="152"/>
        <v>1.0112505957411164</v>
      </c>
      <c r="I921" s="59">
        <f t="shared" si="143"/>
        <v>1.1149316965517875E-2</v>
      </c>
      <c r="J921" s="46">
        <f t="shared" si="145"/>
        <v>1.1149316965517875E-2</v>
      </c>
      <c r="K921" s="6">
        <f t="shared" si="146"/>
        <v>1.2430726879758471E-4</v>
      </c>
      <c r="L921" s="6">
        <f t="shared" si="147"/>
        <v>1.3859411409421019E-6</v>
      </c>
      <c r="M921" s="46">
        <f t="shared" si="148"/>
        <v>0</v>
      </c>
      <c r="N921" s="6">
        <f t="shared" si="149"/>
        <v>3334.6899410000001</v>
      </c>
      <c r="O921" s="6">
        <f t="shared" si="144"/>
        <v>0</v>
      </c>
      <c r="Q921" s="46"/>
      <c r="R921">
        <v>4.9269502989033901E-3</v>
      </c>
      <c r="S921" s="46"/>
    </row>
    <row r="922" spans="4:19">
      <c r="D922" s="38">
        <v>43867</v>
      </c>
      <c r="E922" s="6">
        <v>3345.780029</v>
      </c>
      <c r="F922" s="6">
        <f t="shared" si="150"/>
        <v>3.3201550900961913E-3</v>
      </c>
      <c r="G922" s="6">
        <f t="shared" si="151"/>
        <v>3.325672909989974E-3</v>
      </c>
      <c r="H922" s="6">
        <f t="shared" si="152"/>
        <v>1.00332567290999</v>
      </c>
      <c r="I922" s="59">
        <f t="shared" si="143"/>
        <v>3.2816935516346529E-3</v>
      </c>
      <c r="J922" s="46">
        <f t="shared" si="145"/>
        <v>3.2816935516346529E-3</v>
      </c>
      <c r="K922" s="6">
        <f t="shared" si="146"/>
        <v>1.0769512566840463E-5</v>
      </c>
      <c r="L922" s="6">
        <f t="shared" si="147"/>
        <v>3.5342239944848702E-8</v>
      </c>
      <c r="M922" s="46">
        <f t="shared" si="148"/>
        <v>0</v>
      </c>
      <c r="N922" s="6">
        <f t="shared" si="149"/>
        <v>3345.780029</v>
      </c>
      <c r="O922" s="6">
        <f t="shared" si="144"/>
        <v>0</v>
      </c>
      <c r="Q922" s="46"/>
      <c r="R922">
        <v>8.6478063630768796E-4</v>
      </c>
      <c r="S922" s="46"/>
    </row>
    <row r="923" spans="4:19">
      <c r="D923" s="38">
        <v>43868</v>
      </c>
      <c r="E923" s="6">
        <v>3327.709961</v>
      </c>
      <c r="F923" s="6">
        <f t="shared" si="150"/>
        <v>-5.41549090194545E-3</v>
      </c>
      <c r="G923" s="6">
        <f t="shared" si="151"/>
        <v>-5.4008535657978918E-3</v>
      </c>
      <c r="H923" s="6">
        <f t="shared" si="152"/>
        <v>0.99459914643420211</v>
      </c>
      <c r="I923" s="59">
        <f t="shared" si="143"/>
        <v>-5.4539524404069884E-3</v>
      </c>
      <c r="J923" s="46">
        <f t="shared" si="145"/>
        <v>0</v>
      </c>
      <c r="K923" s="6">
        <f t="shared" si="146"/>
        <v>0</v>
      </c>
      <c r="L923" s="6">
        <f t="shared" si="147"/>
        <v>0</v>
      </c>
      <c r="M923" s="46">
        <f t="shared" si="148"/>
        <v>5.4539524404069884E-3</v>
      </c>
      <c r="N923" s="6">
        <f t="shared" si="149"/>
        <v>3345.780029</v>
      </c>
      <c r="O923" s="6">
        <f t="shared" si="144"/>
        <v>-5.4008535657978822E-3</v>
      </c>
      <c r="Q923" s="46"/>
      <c r="R923">
        <v>-1.9524431459341099E-4</v>
      </c>
      <c r="S923" s="46"/>
    </row>
    <row r="924" spans="4:19">
      <c r="D924" s="38">
        <v>43871</v>
      </c>
      <c r="E924" s="6">
        <v>3352.0900879999999</v>
      </c>
      <c r="F924" s="6">
        <f t="shared" si="150"/>
        <v>7.2996901344203769E-3</v>
      </c>
      <c r="G924" s="6">
        <f t="shared" si="151"/>
        <v>7.3263978188391476E-3</v>
      </c>
      <c r="H924" s="6">
        <f t="shared" si="152"/>
        <v>1.0073263978188391</v>
      </c>
      <c r="I924" s="59">
        <f t="shared" si="143"/>
        <v>7.2612285959588385E-3</v>
      </c>
      <c r="J924" s="46">
        <f t="shared" si="145"/>
        <v>7.2612285959588385E-3</v>
      </c>
      <c r="K924" s="6">
        <f t="shared" si="146"/>
        <v>5.2725440722770366E-5</v>
      </c>
      <c r="L924" s="6">
        <f t="shared" si="147"/>
        <v>3.8285147791071281E-7</v>
      </c>
      <c r="M924" s="46">
        <f t="shared" si="148"/>
        <v>0</v>
      </c>
      <c r="N924" s="6">
        <f t="shared" si="149"/>
        <v>3352.0900879999999</v>
      </c>
      <c r="O924" s="6">
        <f t="shared" si="144"/>
        <v>0</v>
      </c>
      <c r="Q924" s="46"/>
      <c r="R924">
        <v>0</v>
      </c>
      <c r="S924" s="46"/>
    </row>
    <row r="925" spans="4:19">
      <c r="D925" s="38">
        <v>43872</v>
      </c>
      <c r="E925" s="6">
        <v>3357.75</v>
      </c>
      <c r="F925" s="6">
        <f t="shared" si="150"/>
        <v>1.687048653373355E-3</v>
      </c>
      <c r="G925" s="6">
        <f t="shared" si="151"/>
        <v>1.6884725205512652E-3</v>
      </c>
      <c r="H925" s="6">
        <f t="shared" si="152"/>
        <v>1.0016884725205513</v>
      </c>
      <c r="I925" s="59">
        <f t="shared" si="143"/>
        <v>1.6485871149118166E-3</v>
      </c>
      <c r="J925" s="46">
        <f t="shared" si="145"/>
        <v>1.6485871149118166E-3</v>
      </c>
      <c r="K925" s="6">
        <f t="shared" si="146"/>
        <v>2.717839475453267E-6</v>
      </c>
      <c r="L925" s="6">
        <f t="shared" si="147"/>
        <v>4.4805951396309466E-9</v>
      </c>
      <c r="M925" s="46">
        <f t="shared" si="148"/>
        <v>0</v>
      </c>
      <c r="N925" s="6">
        <f t="shared" si="149"/>
        <v>3357.75</v>
      </c>
      <c r="O925" s="6">
        <f t="shared" si="144"/>
        <v>0</v>
      </c>
      <c r="Q925" s="46"/>
      <c r="R925">
        <v>5.1092410214689504E-3</v>
      </c>
      <c r="S925" s="46"/>
    </row>
    <row r="926" spans="4:19">
      <c r="D926" s="38">
        <v>43873</v>
      </c>
      <c r="E926" s="6">
        <v>3379.4499510000001</v>
      </c>
      <c r="F926" s="6">
        <f t="shared" si="150"/>
        <v>6.4418530543442504E-3</v>
      </c>
      <c r="G926" s="6">
        <f t="shared" si="151"/>
        <v>6.4626464150101537E-3</v>
      </c>
      <c r="H926" s="6">
        <f t="shared" si="152"/>
        <v>1.0064626464150102</v>
      </c>
      <c r="I926" s="59">
        <f t="shared" si="143"/>
        <v>6.403391515882712E-3</v>
      </c>
      <c r="J926" s="46">
        <f t="shared" si="145"/>
        <v>6.403391515882712E-3</v>
      </c>
      <c r="K926" s="6">
        <f t="shared" si="146"/>
        <v>4.1003422905678698E-5</v>
      </c>
      <c r="L926" s="6">
        <f t="shared" si="147"/>
        <v>2.6256097035637383E-7</v>
      </c>
      <c r="M926" s="46">
        <f t="shared" si="148"/>
        <v>0</v>
      </c>
      <c r="N926" s="6">
        <f t="shared" si="149"/>
        <v>3379.4499510000001</v>
      </c>
      <c r="O926" s="6">
        <f t="shared" si="144"/>
        <v>0</v>
      </c>
      <c r="Q926" s="46"/>
      <c r="R926" s="60">
        <v>3.3945740948548998E-5</v>
      </c>
      <c r="S926" s="46"/>
    </row>
    <row r="927" spans="4:19">
      <c r="D927" s="38">
        <v>43874</v>
      </c>
      <c r="E927" s="6">
        <v>3373.9399410000001</v>
      </c>
      <c r="F927" s="6">
        <f t="shared" si="150"/>
        <v>-1.631776429537957E-3</v>
      </c>
      <c r="G927" s="6">
        <f t="shared" si="151"/>
        <v>-1.6304458062382787E-3</v>
      </c>
      <c r="H927" s="6">
        <f t="shared" si="152"/>
        <v>0.99836955419376172</v>
      </c>
      <c r="I927" s="59">
        <f t="shared" si="143"/>
        <v>-1.6702379679994954E-3</v>
      </c>
      <c r="J927" s="46">
        <f t="shared" si="145"/>
        <v>0</v>
      </c>
      <c r="K927" s="6">
        <f t="shared" si="146"/>
        <v>0</v>
      </c>
      <c r="L927" s="6">
        <f t="shared" si="147"/>
        <v>0</v>
      </c>
      <c r="M927" s="46">
        <f t="shared" si="148"/>
        <v>1.6702379679994954E-3</v>
      </c>
      <c r="N927" s="6">
        <f t="shared" si="149"/>
        <v>3379.4499510000001</v>
      </c>
      <c r="O927" s="6">
        <f t="shared" si="144"/>
        <v>-1.6304458062382371E-3</v>
      </c>
      <c r="Q927" s="46"/>
      <c r="R927">
        <v>-5.7909961481778897E-3</v>
      </c>
      <c r="S927" s="46"/>
    </row>
    <row r="928" spans="4:19">
      <c r="D928" s="38">
        <v>43875</v>
      </c>
      <c r="E928" s="6">
        <v>3380.1599120000001</v>
      </c>
      <c r="F928" s="6">
        <f t="shared" si="150"/>
        <v>1.8418361865356393E-3</v>
      </c>
      <c r="G928" s="6">
        <f t="shared" si="151"/>
        <v>1.8435334086464028E-3</v>
      </c>
      <c r="H928" s="6">
        <f t="shared" si="152"/>
        <v>1.0018435334086464</v>
      </c>
      <c r="I928" s="59">
        <f t="shared" si="143"/>
        <v>1.8033746480741008E-3</v>
      </c>
      <c r="J928" s="46">
        <f t="shared" si="145"/>
        <v>1.8033746480741008E-3</v>
      </c>
      <c r="K928" s="6">
        <f t="shared" si="146"/>
        <v>3.2521601213163872E-6</v>
      </c>
      <c r="L928" s="6">
        <f t="shared" si="147"/>
        <v>5.8648631142595649E-9</v>
      </c>
      <c r="M928" s="46">
        <f t="shared" si="148"/>
        <v>0</v>
      </c>
      <c r="N928" s="6">
        <f t="shared" si="149"/>
        <v>3380.1599120000001</v>
      </c>
      <c r="O928" s="6">
        <f t="shared" si="144"/>
        <v>0</v>
      </c>
      <c r="Q928" s="46"/>
      <c r="R928">
        <v>2.9383369179641402E-3</v>
      </c>
      <c r="S928" s="46"/>
    </row>
    <row r="929" spans="4:19">
      <c r="D929" s="38">
        <v>43879</v>
      </c>
      <c r="E929" s="6">
        <v>3370.290039</v>
      </c>
      <c r="F929" s="6">
        <f t="shared" si="150"/>
        <v>-2.9242139723342853E-3</v>
      </c>
      <c r="G929" s="6">
        <f t="shared" si="151"/>
        <v>-2.9199426231170111E-3</v>
      </c>
      <c r="H929" s="6">
        <f t="shared" si="152"/>
        <v>0.99708005737688299</v>
      </c>
      <c r="I929" s="59">
        <f t="shared" si="143"/>
        <v>-2.9626755107958237E-3</v>
      </c>
      <c r="J929" s="46">
        <f t="shared" si="145"/>
        <v>0</v>
      </c>
      <c r="K929" s="6">
        <f t="shared" si="146"/>
        <v>0</v>
      </c>
      <c r="L929" s="6">
        <f t="shared" si="147"/>
        <v>0</v>
      </c>
      <c r="M929" s="46">
        <f t="shared" si="148"/>
        <v>2.9626755107958237E-3</v>
      </c>
      <c r="N929" s="6">
        <f t="shared" si="149"/>
        <v>3380.1599120000001</v>
      </c>
      <c r="O929" s="6">
        <f t="shared" si="144"/>
        <v>-2.9199426231169673E-3</v>
      </c>
      <c r="Q929" s="46"/>
      <c r="R929">
        <v>0</v>
      </c>
      <c r="S929" s="46"/>
    </row>
    <row r="930" spans="4:19">
      <c r="D930" s="38">
        <v>43880</v>
      </c>
      <c r="E930" s="6">
        <v>3386.1499020000001</v>
      </c>
      <c r="F930" s="6">
        <f t="shared" si="150"/>
        <v>4.6947482013129449E-3</v>
      </c>
      <c r="G930" s="6">
        <f t="shared" si="151"/>
        <v>4.70578579780212E-3</v>
      </c>
      <c r="H930" s="6">
        <f t="shared" si="152"/>
        <v>1.0047057857978021</v>
      </c>
      <c r="I930" s="59">
        <f t="shared" si="143"/>
        <v>4.6562866628514065E-3</v>
      </c>
      <c r="J930" s="46">
        <f t="shared" si="145"/>
        <v>4.6562866628514065E-3</v>
      </c>
      <c r="K930" s="6">
        <f t="shared" si="146"/>
        <v>2.1681005486647887E-5</v>
      </c>
      <c r="L930" s="6">
        <f t="shared" si="147"/>
        <v>1.0095297668468673E-7</v>
      </c>
      <c r="M930" s="46">
        <f t="shared" si="148"/>
        <v>0</v>
      </c>
      <c r="N930" s="6">
        <f t="shared" si="149"/>
        <v>3386.1499020000001</v>
      </c>
      <c r="O930" s="6">
        <f t="shared" si="144"/>
        <v>0</v>
      </c>
      <c r="Q930" s="46"/>
      <c r="R930">
        <v>8.33443660072959E-3</v>
      </c>
      <c r="S930" s="46"/>
    </row>
    <row r="931" spans="4:19">
      <c r="D931" s="38">
        <v>43881</v>
      </c>
      <c r="E931" s="6">
        <v>3373.2299800000001</v>
      </c>
      <c r="F931" s="6">
        <f t="shared" si="150"/>
        <v>-3.8228174654427851E-3</v>
      </c>
      <c r="G931" s="6">
        <f t="shared" si="151"/>
        <v>-3.8155198009305336E-3</v>
      </c>
      <c r="H931" s="6">
        <f t="shared" si="152"/>
        <v>0.99618448019906947</v>
      </c>
      <c r="I931" s="59">
        <f t="shared" si="143"/>
        <v>-3.8612790039043235E-3</v>
      </c>
      <c r="J931" s="46">
        <f t="shared" si="145"/>
        <v>0</v>
      </c>
      <c r="K931" s="6">
        <f t="shared" si="146"/>
        <v>0</v>
      </c>
      <c r="L931" s="6">
        <f t="shared" si="147"/>
        <v>0</v>
      </c>
      <c r="M931" s="46">
        <f t="shared" si="148"/>
        <v>3.8612790039043235E-3</v>
      </c>
      <c r="N931" s="6">
        <f t="shared" si="149"/>
        <v>3386.1499020000001</v>
      </c>
      <c r="O931" s="6">
        <f t="shared" si="144"/>
        <v>-3.81551980093055E-3</v>
      </c>
      <c r="Q931" s="46"/>
      <c r="R931">
        <v>-7.0768826951672697E-3</v>
      </c>
      <c r="S931" s="46"/>
    </row>
    <row r="932" spans="4:19">
      <c r="D932" s="38">
        <v>43882</v>
      </c>
      <c r="E932" s="6">
        <v>3337.75</v>
      </c>
      <c r="F932" s="6">
        <f t="shared" si="150"/>
        <v>-1.0573809093858041E-2</v>
      </c>
      <c r="G932" s="6">
        <f t="shared" si="151"/>
        <v>-1.0518102889622738E-2</v>
      </c>
      <c r="H932" s="6">
        <f t="shared" si="152"/>
        <v>0.98948189711037726</v>
      </c>
      <c r="I932" s="59">
        <f t="shared" si="143"/>
        <v>-1.061227063231958E-2</v>
      </c>
      <c r="J932" s="46">
        <f t="shared" si="145"/>
        <v>0</v>
      </c>
      <c r="K932" s="6">
        <f t="shared" si="146"/>
        <v>0</v>
      </c>
      <c r="L932" s="6">
        <f t="shared" si="147"/>
        <v>0</v>
      </c>
      <c r="M932" s="46">
        <f t="shared" si="148"/>
        <v>1.061227063231958E-2</v>
      </c>
      <c r="N932" s="6">
        <f t="shared" si="149"/>
        <v>3386.1499020000001</v>
      </c>
      <c r="O932" s="6">
        <f t="shared" si="144"/>
        <v>-1.4293490660709713E-2</v>
      </c>
      <c r="Q932" s="46"/>
      <c r="R932">
        <v>3.52314190638949E-3</v>
      </c>
      <c r="S932" s="46"/>
    </row>
    <row r="933" spans="4:19">
      <c r="D933" s="38">
        <v>43885</v>
      </c>
      <c r="E933" s="6">
        <v>3225.889893</v>
      </c>
      <c r="F933" s="6">
        <f t="shared" si="150"/>
        <v>-3.4088079289662898E-2</v>
      </c>
      <c r="G933" s="6">
        <f t="shared" si="151"/>
        <v>-3.3513626544828146E-2</v>
      </c>
      <c r="H933" s="6">
        <f t="shared" si="152"/>
        <v>0.96648637345517185</v>
      </c>
      <c r="I933" s="59">
        <f t="shared" si="143"/>
        <v>-3.4126540828124434E-2</v>
      </c>
      <c r="J933" s="46">
        <f t="shared" si="145"/>
        <v>0</v>
      </c>
      <c r="K933" s="6">
        <f t="shared" si="146"/>
        <v>0</v>
      </c>
      <c r="L933" s="6">
        <f t="shared" si="147"/>
        <v>0</v>
      </c>
      <c r="M933" s="46">
        <f t="shared" si="148"/>
        <v>3.4126540828124434E-2</v>
      </c>
      <c r="N933" s="6">
        <f t="shared" si="149"/>
        <v>3386.1499020000001</v>
      </c>
      <c r="O933" s="6">
        <f t="shared" si="144"/>
        <v>-4.7328090497512791E-2</v>
      </c>
      <c r="Q933" s="46"/>
      <c r="R933">
        <v>-2.8039900592531598E-3</v>
      </c>
      <c r="S933" s="46"/>
    </row>
    <row r="934" spans="4:19">
      <c r="D934" s="38">
        <v>43886</v>
      </c>
      <c r="E934" s="6">
        <v>3128.209961</v>
      </c>
      <c r="F934" s="6">
        <f t="shared" si="150"/>
        <v>-3.0747904486151584E-2</v>
      </c>
      <c r="G934" s="6">
        <f t="shared" si="151"/>
        <v>-3.0279995672499505E-2</v>
      </c>
      <c r="H934" s="6">
        <f t="shared" si="152"/>
        <v>0.9697200043275005</v>
      </c>
      <c r="I934" s="59">
        <f t="shared" si="143"/>
        <v>-3.0786366024613123E-2</v>
      </c>
      <c r="J934" s="46">
        <f t="shared" si="145"/>
        <v>0</v>
      </c>
      <c r="K934" s="6">
        <f t="shared" si="146"/>
        <v>0</v>
      </c>
      <c r="L934" s="6">
        <f t="shared" si="147"/>
        <v>0</v>
      </c>
      <c r="M934" s="46">
        <f t="shared" si="148"/>
        <v>3.0786366024613123E-2</v>
      </c>
      <c r="N934" s="6">
        <f t="shared" si="149"/>
        <v>3386.1499020000001</v>
      </c>
      <c r="O934" s="6">
        <f t="shared" si="144"/>
        <v>-7.6174991794559985E-2</v>
      </c>
      <c r="Q934" s="46"/>
      <c r="R934">
        <v>4.8849308070352303E-3</v>
      </c>
      <c r="S934" s="46"/>
    </row>
    <row r="935" spans="4:19">
      <c r="D935" s="38">
        <v>43887</v>
      </c>
      <c r="E935" s="6">
        <v>3116.389893</v>
      </c>
      <c r="F935" s="6">
        <f t="shared" si="150"/>
        <v>-3.785697208136523E-3</v>
      </c>
      <c r="G935" s="6">
        <f t="shared" si="151"/>
        <v>-3.7785404903645237E-3</v>
      </c>
      <c r="H935" s="6">
        <f t="shared" si="152"/>
        <v>0.99622145950963548</v>
      </c>
      <c r="I935" s="59">
        <f t="shared" si="143"/>
        <v>-3.8241587465980614E-3</v>
      </c>
      <c r="J935" s="46">
        <f t="shared" si="145"/>
        <v>0</v>
      </c>
      <c r="K935" s="6">
        <f t="shared" si="146"/>
        <v>0</v>
      </c>
      <c r="L935" s="6">
        <f t="shared" si="147"/>
        <v>0</v>
      </c>
      <c r="M935" s="46">
        <f t="shared" si="148"/>
        <v>3.8241587465980614E-3</v>
      </c>
      <c r="N935" s="6">
        <f t="shared" si="149"/>
        <v>3386.1499020000001</v>
      </c>
      <c r="O935" s="6">
        <f t="shared" si="144"/>
        <v>-7.9665701994075536E-2</v>
      </c>
      <c r="Q935" s="46"/>
      <c r="R935">
        <v>6.6257393919570504E-3</v>
      </c>
      <c r="S935" s="46"/>
    </row>
    <row r="936" spans="4:19">
      <c r="D936" s="38">
        <v>43888</v>
      </c>
      <c r="E936" s="6">
        <v>2978.76001</v>
      </c>
      <c r="F936" s="6">
        <f t="shared" si="150"/>
        <v>-4.5168136408952134E-2</v>
      </c>
      <c r="G936" s="6">
        <f t="shared" si="151"/>
        <v>-4.4163242638266431E-2</v>
      </c>
      <c r="H936" s="6">
        <f t="shared" si="152"/>
        <v>0.95583675736173357</v>
      </c>
      <c r="I936" s="59">
        <f t="shared" si="143"/>
        <v>-4.5206597947413669E-2</v>
      </c>
      <c r="J936" s="46">
        <f t="shared" si="145"/>
        <v>0</v>
      </c>
      <c r="K936" s="6">
        <f t="shared" si="146"/>
        <v>0</v>
      </c>
      <c r="L936" s="6">
        <f t="shared" si="147"/>
        <v>0</v>
      </c>
      <c r="M936" s="46">
        <f t="shared" si="148"/>
        <v>4.5206597947413669E-2</v>
      </c>
      <c r="N936" s="6">
        <f t="shared" si="149"/>
        <v>3386.1499020000001</v>
      </c>
      <c r="O936" s="6">
        <f t="shared" si="144"/>
        <v>-0.12031064890522976</v>
      </c>
      <c r="Q936" s="46"/>
      <c r="R936">
        <v>-2.8560464495349098E-3</v>
      </c>
      <c r="S936" s="46"/>
    </row>
    <row r="937" spans="4:19">
      <c r="D937" s="38">
        <v>43889</v>
      </c>
      <c r="E937" s="6">
        <v>2954.219971</v>
      </c>
      <c r="F937" s="6">
        <f t="shared" si="150"/>
        <v>-8.2724630878432594E-3</v>
      </c>
      <c r="G937" s="6">
        <f t="shared" si="151"/>
        <v>-8.2383404227317492E-3</v>
      </c>
      <c r="H937" s="6">
        <f t="shared" si="152"/>
        <v>0.99176165957726825</v>
      </c>
      <c r="I937" s="59">
        <f t="shared" si="143"/>
        <v>-8.3109246263047987E-3</v>
      </c>
      <c r="J937" s="46">
        <f t="shared" si="145"/>
        <v>0</v>
      </c>
      <c r="K937" s="6">
        <f t="shared" si="146"/>
        <v>0</v>
      </c>
      <c r="L937" s="6">
        <f t="shared" si="147"/>
        <v>0</v>
      </c>
      <c r="M937" s="46">
        <f t="shared" si="148"/>
        <v>8.3109246263047987E-3</v>
      </c>
      <c r="N937" s="6">
        <f t="shared" si="149"/>
        <v>3386.1499020000001</v>
      </c>
      <c r="O937" s="6">
        <f t="shared" si="144"/>
        <v>-0.1275578292458005</v>
      </c>
      <c r="Q937" s="46"/>
      <c r="R937">
        <v>6.9441908783863596E-3</v>
      </c>
      <c r="S937" s="46"/>
    </row>
    <row r="938" spans="4:19">
      <c r="D938" s="38">
        <v>43892</v>
      </c>
      <c r="E938" s="6">
        <v>3090.2299800000001</v>
      </c>
      <c r="F938" s="6">
        <f t="shared" si="150"/>
        <v>4.5010868517233696E-2</v>
      </c>
      <c r="G938" s="6">
        <f t="shared" si="151"/>
        <v>4.6039228742320359E-2</v>
      </c>
      <c r="H938" s="6">
        <f t="shared" si="152"/>
        <v>1.0460392287423204</v>
      </c>
      <c r="I938" s="59">
        <f t="shared" si="143"/>
        <v>4.497240697877216E-2</v>
      </c>
      <c r="J938" s="46">
        <f t="shared" si="145"/>
        <v>4.497240697877216E-2</v>
      </c>
      <c r="K938" s="6">
        <f t="shared" si="146"/>
        <v>2.0225173894643147E-3</v>
      </c>
      <c r="L938" s="6">
        <f t="shared" si="147"/>
        <v>9.0957475160632998E-5</v>
      </c>
      <c r="M938" s="46">
        <f t="shared" si="148"/>
        <v>0</v>
      </c>
      <c r="N938" s="6">
        <f t="shared" si="149"/>
        <v>3386.1499020000001</v>
      </c>
      <c r="O938" s="6">
        <f t="shared" si="144"/>
        <v>-8.7391264582001374E-2</v>
      </c>
      <c r="Q938" s="46"/>
      <c r="R938">
        <v>-1.5139843704369399E-3</v>
      </c>
      <c r="S938" s="46"/>
    </row>
    <row r="939" spans="4:19">
      <c r="D939" s="38">
        <v>43893</v>
      </c>
      <c r="E939" s="6">
        <v>3003.3701169999999</v>
      </c>
      <c r="F939" s="6">
        <f t="shared" si="150"/>
        <v>-2.8510484833656792E-2</v>
      </c>
      <c r="G939" s="6">
        <f t="shared" si="151"/>
        <v>-2.8107896034326951E-2</v>
      </c>
      <c r="H939" s="6">
        <f t="shared" si="152"/>
        <v>0.97189210396567305</v>
      </c>
      <c r="I939" s="59">
        <f t="shared" si="143"/>
        <v>-2.8548946372118331E-2</v>
      </c>
      <c r="J939" s="46">
        <f t="shared" si="145"/>
        <v>0</v>
      </c>
      <c r="K939" s="6">
        <f t="shared" si="146"/>
        <v>0</v>
      </c>
      <c r="L939" s="6">
        <f t="shared" si="147"/>
        <v>0</v>
      </c>
      <c r="M939" s="46">
        <f t="shared" si="148"/>
        <v>2.8548946372118331E-2</v>
      </c>
      <c r="N939" s="6">
        <f t="shared" si="149"/>
        <v>3386.1499020000001</v>
      </c>
      <c r="O939" s="6">
        <f t="shared" si="144"/>
        <v>-0.11304277603714903</v>
      </c>
      <c r="Q939" s="46"/>
      <c r="R939">
        <v>1.8663591854253001E-3</v>
      </c>
      <c r="S939" s="46"/>
    </row>
    <row r="940" spans="4:19">
      <c r="D940" s="38">
        <v>43894</v>
      </c>
      <c r="E940" s="6">
        <v>3130.1201169999999</v>
      </c>
      <c r="F940" s="6">
        <f t="shared" si="150"/>
        <v>4.1336349363161225E-2</v>
      </c>
      <c r="G940" s="6">
        <f t="shared" si="151"/>
        <v>4.2202590777125959E-2</v>
      </c>
      <c r="H940" s="6">
        <f t="shared" si="152"/>
        <v>1.042202590777126</v>
      </c>
      <c r="I940" s="59">
        <f t="shared" si="143"/>
        <v>4.1297887824699689E-2</v>
      </c>
      <c r="J940" s="46">
        <f t="shared" si="145"/>
        <v>4.1297887824699689E-2</v>
      </c>
      <c r="K940" s="6">
        <f t="shared" si="146"/>
        <v>1.7055155387814787E-3</v>
      </c>
      <c r="L940" s="6">
        <f t="shared" si="147"/>
        <v>7.0434189403879757E-5</v>
      </c>
      <c r="M940" s="46">
        <f t="shared" si="148"/>
        <v>0</v>
      </c>
      <c r="N940" s="6">
        <f t="shared" si="149"/>
        <v>3386.1499020000001</v>
      </c>
      <c r="O940" s="6">
        <f t="shared" si="144"/>
        <v>-7.5610883277429153E-2</v>
      </c>
      <c r="Q940" s="46"/>
      <c r="R940">
        <v>8.3224701442030907E-3</v>
      </c>
      <c r="S940" s="46"/>
    </row>
    <row r="941" spans="4:19">
      <c r="D941" s="38">
        <v>43895</v>
      </c>
      <c r="E941" s="6">
        <v>3023.9399410000001</v>
      </c>
      <c r="F941" s="6">
        <f t="shared" si="150"/>
        <v>-3.4510782514423737E-2</v>
      </c>
      <c r="G941" s="6">
        <f t="shared" si="151"/>
        <v>-3.3922077118805904E-2</v>
      </c>
      <c r="H941" s="6">
        <f t="shared" si="152"/>
        <v>0.9660779228811941</v>
      </c>
      <c r="I941" s="59">
        <f t="shared" si="143"/>
        <v>-3.4549244052885272E-2</v>
      </c>
      <c r="J941" s="46">
        <f t="shared" si="145"/>
        <v>0</v>
      </c>
      <c r="K941" s="6">
        <f t="shared" si="146"/>
        <v>0</v>
      </c>
      <c r="L941" s="6">
        <f t="shared" si="147"/>
        <v>0</v>
      </c>
      <c r="M941" s="46">
        <f t="shared" si="148"/>
        <v>3.4549244052885272E-2</v>
      </c>
      <c r="N941" s="6">
        <f t="shared" si="149"/>
        <v>3386.1499020000001</v>
      </c>
      <c r="O941" s="6">
        <f t="shared" si="144"/>
        <v>-0.1069680821826771</v>
      </c>
      <c r="Q941" s="46"/>
      <c r="R941">
        <v>3.85045688088322E-3</v>
      </c>
      <c r="S941" s="46"/>
    </row>
    <row r="942" spans="4:19">
      <c r="D942" s="38">
        <v>43896</v>
      </c>
      <c r="E942" s="6">
        <v>2972.3701169999999</v>
      </c>
      <c r="F942" s="6">
        <f t="shared" si="150"/>
        <v>-1.7200943581122549E-2</v>
      </c>
      <c r="G942" s="6">
        <f t="shared" si="151"/>
        <v>-1.7053851930321828E-2</v>
      </c>
      <c r="H942" s="6">
        <f t="shared" si="152"/>
        <v>0.98294614806967817</v>
      </c>
      <c r="I942" s="59">
        <f t="shared" si="143"/>
        <v>-1.7239405119584088E-2</v>
      </c>
      <c r="J942" s="46">
        <f t="shared" si="145"/>
        <v>0</v>
      </c>
      <c r="K942" s="6">
        <f t="shared" si="146"/>
        <v>0</v>
      </c>
      <c r="L942" s="6">
        <f t="shared" si="147"/>
        <v>0</v>
      </c>
      <c r="M942" s="46">
        <f t="shared" si="148"/>
        <v>1.7239405119584088E-2</v>
      </c>
      <c r="N942" s="6">
        <f t="shared" si="149"/>
        <v>3386.1499020000001</v>
      </c>
      <c r="O942" s="6">
        <f t="shared" si="144"/>
        <v>-0.12219771627818507</v>
      </c>
      <c r="Q942" s="46"/>
      <c r="R942">
        <v>0</v>
      </c>
      <c r="S942" s="46"/>
    </row>
    <row r="943" spans="4:19">
      <c r="D943" s="38">
        <v>43899</v>
      </c>
      <c r="E943" s="6">
        <v>2746.5600589999999</v>
      </c>
      <c r="F943" s="6">
        <f t="shared" si="150"/>
        <v>-7.901041272937824E-2</v>
      </c>
      <c r="G943" s="6">
        <f t="shared" si="151"/>
        <v>-7.5969697282486814E-2</v>
      </c>
      <c r="H943" s="6">
        <f t="shared" si="152"/>
        <v>0.92403030271751319</v>
      </c>
      <c r="I943" s="59">
        <f t="shared" si="143"/>
        <v>-7.9048874267839783E-2</v>
      </c>
      <c r="J943" s="46">
        <f t="shared" si="145"/>
        <v>0</v>
      </c>
      <c r="K943" s="6">
        <f t="shared" si="146"/>
        <v>0</v>
      </c>
      <c r="L943" s="6">
        <f t="shared" si="147"/>
        <v>0</v>
      </c>
      <c r="M943" s="46">
        <f t="shared" si="148"/>
        <v>7.9048874267839783E-2</v>
      </c>
      <c r="N943" s="6">
        <f t="shared" si="149"/>
        <v>3386.1499020000001</v>
      </c>
      <c r="O943" s="6">
        <f t="shared" si="144"/>
        <v>-0.18888409004640699</v>
      </c>
      <c r="Q943" s="46"/>
      <c r="R943">
        <v>-2.6525631363733099E-3</v>
      </c>
      <c r="S943" s="46"/>
    </row>
    <row r="944" spans="4:19">
      <c r="D944" s="38">
        <v>43900</v>
      </c>
      <c r="E944" s="6">
        <v>2882.2299800000001</v>
      </c>
      <c r="F944" s="6">
        <f t="shared" si="150"/>
        <v>4.8215052115312323E-2</v>
      </c>
      <c r="G944" s="6">
        <f t="shared" si="151"/>
        <v>4.9396305955674791E-2</v>
      </c>
      <c r="H944" s="6">
        <f t="shared" si="152"/>
        <v>1.0493963059556748</v>
      </c>
      <c r="I944" s="59">
        <f t="shared" si="143"/>
        <v>4.8176590576850788E-2</v>
      </c>
      <c r="J944" s="46">
        <f t="shared" si="145"/>
        <v>4.8176590576850788E-2</v>
      </c>
      <c r="K944" s="6">
        <f t="shared" si="146"/>
        <v>2.320983879609508E-3</v>
      </c>
      <c r="L944" s="6">
        <f t="shared" si="147"/>
        <v>1.11817090103418E-4</v>
      </c>
      <c r="M944" s="46">
        <f t="shared" si="148"/>
        <v>0</v>
      </c>
      <c r="N944" s="6">
        <f t="shared" si="149"/>
        <v>3386.1499020000001</v>
      </c>
      <c r="O944" s="6">
        <f t="shared" si="144"/>
        <v>-0.14881796039282374</v>
      </c>
      <c r="Q944" s="46"/>
      <c r="R944">
        <v>2.8871424244960101E-4</v>
      </c>
      <c r="S944" s="46"/>
    </row>
    <row r="945" spans="4:19">
      <c r="D945" s="38">
        <v>43901</v>
      </c>
      <c r="E945" s="6">
        <v>2741.3798830000001</v>
      </c>
      <c r="F945" s="6">
        <f t="shared" si="150"/>
        <v>-5.0102892577574741E-2</v>
      </c>
      <c r="G945" s="6">
        <f t="shared" si="151"/>
        <v>-4.8868444911533415E-2</v>
      </c>
      <c r="H945" s="6">
        <f t="shared" si="152"/>
        <v>0.95113155508846658</v>
      </c>
      <c r="I945" s="59">
        <f t="shared" si="143"/>
        <v>-5.0141354116036277E-2</v>
      </c>
      <c r="J945" s="46">
        <f t="shared" si="145"/>
        <v>0</v>
      </c>
      <c r="K945" s="6">
        <f t="shared" si="146"/>
        <v>0</v>
      </c>
      <c r="L945" s="6">
        <f t="shared" si="147"/>
        <v>0</v>
      </c>
      <c r="M945" s="46">
        <f t="shared" si="148"/>
        <v>5.0141354116036277E-2</v>
      </c>
      <c r="N945" s="6">
        <f t="shared" si="149"/>
        <v>3386.1499020000001</v>
      </c>
      <c r="O945" s="6">
        <f t="shared" si="144"/>
        <v>-0.19041390300505368</v>
      </c>
      <c r="Q945" s="46"/>
      <c r="R945">
        <v>1.1390642924618501E-3</v>
      </c>
      <c r="S945" s="46"/>
    </row>
    <row r="946" spans="4:19">
      <c r="D946" s="38">
        <v>43902</v>
      </c>
      <c r="E946" s="6">
        <v>2480.639893</v>
      </c>
      <c r="F946" s="6">
        <f t="shared" si="150"/>
        <v>-9.9944852300802703E-2</v>
      </c>
      <c r="G946" s="6">
        <f t="shared" si="151"/>
        <v>-9.5112680886335954E-2</v>
      </c>
      <c r="H946" s="6">
        <f t="shared" si="152"/>
        <v>0.90488731911366405</v>
      </c>
      <c r="I946" s="59">
        <f t="shared" si="143"/>
        <v>-9.9983313839264246E-2</v>
      </c>
      <c r="J946" s="46">
        <f t="shared" si="145"/>
        <v>0</v>
      </c>
      <c r="K946" s="6">
        <f t="shared" si="146"/>
        <v>0</v>
      </c>
      <c r="L946" s="6">
        <f t="shared" si="147"/>
        <v>0</v>
      </c>
      <c r="M946" s="46">
        <f t="shared" si="148"/>
        <v>9.9983313839264246E-2</v>
      </c>
      <c r="N946" s="6">
        <f t="shared" si="149"/>
        <v>3386.1499020000001</v>
      </c>
      <c r="O946" s="6">
        <f t="shared" si="144"/>
        <v>-0.26741580709854823</v>
      </c>
      <c r="Q946" s="46"/>
      <c r="R946">
        <v>-9.0731977835002992E-3</v>
      </c>
      <c r="S946" s="46"/>
    </row>
    <row r="947" spans="4:19">
      <c r="D947" s="38">
        <v>43903</v>
      </c>
      <c r="E947" s="6">
        <v>2711.0200199999999</v>
      </c>
      <c r="F947" s="6">
        <f t="shared" si="150"/>
        <v>8.8808406952074301E-2</v>
      </c>
      <c r="G947" s="6">
        <f t="shared" si="151"/>
        <v>9.2871249732820349E-2</v>
      </c>
      <c r="H947" s="6">
        <f t="shared" si="152"/>
        <v>1.0928712497328203</v>
      </c>
      <c r="I947" s="59">
        <f t="shared" si="143"/>
        <v>8.8769945413612758E-2</v>
      </c>
      <c r="J947" s="46">
        <f t="shared" si="145"/>
        <v>8.8769945413612758E-2</v>
      </c>
      <c r="K947" s="6">
        <f t="shared" si="146"/>
        <v>7.8801032087357885E-3</v>
      </c>
      <c r="L947" s="6">
        <f t="shared" si="147"/>
        <v>6.9951633169311066E-4</v>
      </c>
      <c r="M947" s="46">
        <f t="shared" si="148"/>
        <v>0</v>
      </c>
      <c r="N947" s="6">
        <f t="shared" si="149"/>
        <v>3386.1499020000001</v>
      </c>
      <c r="O947" s="6">
        <f t="shared" si="144"/>
        <v>-0.19937979756928084</v>
      </c>
      <c r="Q947" s="46"/>
      <c r="R947">
        <v>-1.58379157377759E-2</v>
      </c>
      <c r="S947" s="46"/>
    </row>
    <row r="948" spans="4:19">
      <c r="D948" s="38">
        <v>43906</v>
      </c>
      <c r="E948" s="6">
        <v>2386.1298830000001</v>
      </c>
      <c r="F948" s="6">
        <f t="shared" si="150"/>
        <v>-0.12765219756714355</v>
      </c>
      <c r="G948" s="6">
        <f t="shared" si="151"/>
        <v>-0.11984055248695646</v>
      </c>
      <c r="H948" s="6">
        <f t="shared" si="152"/>
        <v>0.88015944751304354</v>
      </c>
      <c r="I948" s="59">
        <f t="shared" si="143"/>
        <v>-0.12769065910560509</v>
      </c>
      <c r="J948" s="46">
        <f t="shared" si="145"/>
        <v>0</v>
      </c>
      <c r="K948" s="6">
        <f t="shared" si="146"/>
        <v>0</v>
      </c>
      <c r="L948" s="6">
        <f t="shared" si="147"/>
        <v>0</v>
      </c>
      <c r="M948" s="46">
        <f t="shared" si="148"/>
        <v>0.12769065910560509</v>
      </c>
      <c r="N948" s="6">
        <f t="shared" si="149"/>
        <v>3386.1499020000001</v>
      </c>
      <c r="O948" s="6">
        <f t="shared" si="144"/>
        <v>-0.29532656496079718</v>
      </c>
      <c r="Q948" s="46"/>
      <c r="R948">
        <v>9.9920973710044894E-3</v>
      </c>
      <c r="S948" s="46"/>
    </row>
    <row r="949" spans="4:19">
      <c r="D949" s="38">
        <v>43907</v>
      </c>
      <c r="E949" s="6">
        <v>2529.1899410000001</v>
      </c>
      <c r="F949" s="6">
        <f t="shared" si="150"/>
        <v>5.8226312396488164E-2</v>
      </c>
      <c r="G949" s="6">
        <f t="shared" si="151"/>
        <v>5.9954849490479356E-2</v>
      </c>
      <c r="H949" s="6">
        <f t="shared" si="152"/>
        <v>1.0599548494904794</v>
      </c>
      <c r="I949" s="59">
        <f t="shared" si="143"/>
        <v>5.8187850858026628E-2</v>
      </c>
      <c r="J949" s="46">
        <f t="shared" si="145"/>
        <v>5.8187850858026628E-2</v>
      </c>
      <c r="K949" s="6">
        <f t="shared" si="146"/>
        <v>3.3858259874759503E-3</v>
      </c>
      <c r="L949" s="6">
        <f t="shared" si="147"/>
        <v>1.9701393759048133E-4</v>
      </c>
      <c r="M949" s="46">
        <f t="shared" si="148"/>
        <v>0</v>
      </c>
      <c r="N949" s="6">
        <f t="shared" si="149"/>
        <v>3386.1499020000001</v>
      </c>
      <c r="O949" s="6">
        <f t="shared" si="144"/>
        <v>-0.25307797522308273</v>
      </c>
      <c r="Q949" s="46"/>
      <c r="R949">
        <v>-8.6627618798349501E-4</v>
      </c>
      <c r="S949" s="46"/>
    </row>
    <row r="950" spans="4:19">
      <c r="D950" s="38">
        <v>43908</v>
      </c>
      <c r="E950" s="6">
        <v>2398.1000979999999</v>
      </c>
      <c r="F950" s="6">
        <f t="shared" si="150"/>
        <v>-5.3222272028113173E-2</v>
      </c>
      <c r="G950" s="6">
        <f t="shared" si="151"/>
        <v>-5.1830762440945644E-2</v>
      </c>
      <c r="H950" s="6">
        <f t="shared" si="152"/>
        <v>0.94816923755905436</v>
      </c>
      <c r="I950" s="59">
        <f t="shared" si="143"/>
        <v>-5.3260733566574708E-2</v>
      </c>
      <c r="J950" s="46">
        <f t="shared" si="145"/>
        <v>0</v>
      </c>
      <c r="K950" s="6">
        <f t="shared" si="146"/>
        <v>0</v>
      </c>
      <c r="L950" s="6">
        <f t="shared" si="147"/>
        <v>0</v>
      </c>
      <c r="M950" s="46">
        <f t="shared" si="148"/>
        <v>5.3260733566574708E-2</v>
      </c>
      <c r="N950" s="6">
        <f t="shared" si="149"/>
        <v>3386.1499020000001</v>
      </c>
      <c r="O950" s="6">
        <f t="shared" si="144"/>
        <v>-0.29179151325120523</v>
      </c>
      <c r="Q950" s="46"/>
      <c r="R950">
        <v>3.1259463468525598E-3</v>
      </c>
      <c r="S950" s="46"/>
    </row>
    <row r="951" spans="4:19">
      <c r="D951" s="38">
        <v>43909</v>
      </c>
      <c r="E951" s="6">
        <v>2409.389893</v>
      </c>
      <c r="F951" s="6">
        <f t="shared" si="150"/>
        <v>4.6967610021547094E-3</v>
      </c>
      <c r="G951" s="6">
        <f t="shared" si="151"/>
        <v>4.7078080724887172E-3</v>
      </c>
      <c r="H951" s="6">
        <f t="shared" si="152"/>
        <v>1.0047078080724887</v>
      </c>
      <c r="I951" s="59">
        <f t="shared" si="143"/>
        <v>4.658299463693171E-3</v>
      </c>
      <c r="J951" s="46">
        <f t="shared" si="145"/>
        <v>4.658299463693171E-3</v>
      </c>
      <c r="K951" s="6">
        <f t="shared" si="146"/>
        <v>2.1699753893444085E-5</v>
      </c>
      <c r="L951" s="6">
        <f t="shared" si="147"/>
        <v>1.0108395192410438E-7</v>
      </c>
      <c r="M951" s="46">
        <f t="shared" si="148"/>
        <v>0</v>
      </c>
      <c r="N951" s="6">
        <f t="shared" si="149"/>
        <v>3386.1499020000001</v>
      </c>
      <c r="O951" s="6">
        <f t="shared" si="144"/>
        <v>-0.28845740362028427</v>
      </c>
      <c r="Q951" s="46"/>
      <c r="R951">
        <v>-1.7844254602359801E-2</v>
      </c>
      <c r="S951" s="46"/>
    </row>
    <row r="952" spans="4:19">
      <c r="D952" s="38">
        <v>43910</v>
      </c>
      <c r="E952" s="6">
        <v>2304.919922</v>
      </c>
      <c r="F952" s="6">
        <f t="shared" si="150"/>
        <v>-4.432762417423116E-2</v>
      </c>
      <c r="G952" s="6">
        <f t="shared" si="151"/>
        <v>-4.3359512424085644E-2</v>
      </c>
      <c r="H952" s="6">
        <f t="shared" si="152"/>
        <v>0.95664048757591436</v>
      </c>
      <c r="I952" s="59">
        <f t="shared" si="143"/>
        <v>-4.4366085712692696E-2</v>
      </c>
      <c r="J952" s="46">
        <f t="shared" si="145"/>
        <v>0</v>
      </c>
      <c r="K952" s="6">
        <f t="shared" si="146"/>
        <v>0</v>
      </c>
      <c r="L952" s="6">
        <f t="shared" si="147"/>
        <v>0</v>
      </c>
      <c r="M952" s="46">
        <f t="shared" si="148"/>
        <v>4.4366085712692696E-2</v>
      </c>
      <c r="N952" s="6">
        <f t="shared" si="149"/>
        <v>3386.1499020000001</v>
      </c>
      <c r="O952" s="6">
        <f t="shared" si="144"/>
        <v>-0.31930954366827674</v>
      </c>
      <c r="Q952" s="46"/>
      <c r="R952">
        <v>7.2202133189532601E-3</v>
      </c>
      <c r="S952" s="46"/>
    </row>
    <row r="953" spans="4:19">
      <c r="D953" s="38">
        <v>43913</v>
      </c>
      <c r="E953" s="6">
        <v>2237.3999020000001</v>
      </c>
      <c r="F953" s="6">
        <f t="shared" si="150"/>
        <v>-2.9731501217446697E-2</v>
      </c>
      <c r="G953" s="6">
        <f t="shared" si="151"/>
        <v>-2.9293868023585024E-2</v>
      </c>
      <c r="H953" s="6">
        <f t="shared" si="152"/>
        <v>0.97070613197641498</v>
      </c>
      <c r="I953" s="59">
        <f t="shared" si="143"/>
        <v>-2.9769962755908236E-2</v>
      </c>
      <c r="J953" s="46">
        <f t="shared" si="145"/>
        <v>0</v>
      </c>
      <c r="K953" s="6">
        <f t="shared" si="146"/>
        <v>0</v>
      </c>
      <c r="L953" s="6">
        <f t="shared" si="147"/>
        <v>0</v>
      </c>
      <c r="M953" s="46">
        <f t="shared" si="148"/>
        <v>2.9769962755908236E-2</v>
      </c>
      <c r="N953" s="6">
        <f t="shared" si="149"/>
        <v>3386.1499020000001</v>
      </c>
      <c r="O953" s="6">
        <f t="shared" si="144"/>
        <v>-0.3392496000609721</v>
      </c>
      <c r="Q953" s="46"/>
      <c r="R953">
        <v>1.48526079319711E-2</v>
      </c>
      <c r="S953" s="46"/>
    </row>
    <row r="954" spans="4:19">
      <c r="D954" s="38">
        <v>43914</v>
      </c>
      <c r="E954" s="6">
        <v>2447.330078</v>
      </c>
      <c r="F954" s="6">
        <f t="shared" si="150"/>
        <v>8.9683232620525244E-2</v>
      </c>
      <c r="G954" s="6">
        <f t="shared" si="151"/>
        <v>9.3827739874460692E-2</v>
      </c>
      <c r="H954" s="6">
        <f t="shared" si="152"/>
        <v>1.0938277398744607</v>
      </c>
      <c r="I954" s="59">
        <f t="shared" si="143"/>
        <v>8.9644771082063701E-2</v>
      </c>
      <c r="J954" s="46">
        <f t="shared" si="145"/>
        <v>8.9644771082063701E-2</v>
      </c>
      <c r="K954" s="6">
        <f t="shared" si="146"/>
        <v>8.0361849823556049E-3</v>
      </c>
      <c r="L954" s="6">
        <f t="shared" si="147"/>
        <v>7.204019631163863E-4</v>
      </c>
      <c r="M954" s="46">
        <f t="shared" si="148"/>
        <v>0</v>
      </c>
      <c r="N954" s="6">
        <f t="shared" si="149"/>
        <v>3386.1499020000001</v>
      </c>
      <c r="O954" s="6">
        <f t="shared" si="144"/>
        <v>-0.27725288341354715</v>
      </c>
      <c r="Q954" s="46"/>
      <c r="R954">
        <v>1.11753698925717E-2</v>
      </c>
      <c r="S954" s="46"/>
    </row>
    <row r="955" spans="4:19">
      <c r="D955" s="38">
        <v>43915</v>
      </c>
      <c r="E955" s="6">
        <v>2475.5600589999999</v>
      </c>
      <c r="F955" s="6">
        <f t="shared" si="150"/>
        <v>1.1468990636002671E-2</v>
      </c>
      <c r="G955" s="6">
        <f t="shared" si="151"/>
        <v>1.1535011665884554E-2</v>
      </c>
      <c r="H955" s="6">
        <f t="shared" si="152"/>
        <v>1.0115350116658846</v>
      </c>
      <c r="I955" s="59">
        <f t="shared" si="143"/>
        <v>1.1430529097541131E-2</v>
      </c>
      <c r="J955" s="46">
        <f t="shared" si="145"/>
        <v>1.1430529097541131E-2</v>
      </c>
      <c r="K955" s="6">
        <f t="shared" si="146"/>
        <v>1.3065699544973446E-4</v>
      </c>
      <c r="L955" s="6">
        <f t="shared" si="147"/>
        <v>1.4934785882854889E-6</v>
      </c>
      <c r="M955" s="46">
        <f t="shared" si="148"/>
        <v>0</v>
      </c>
      <c r="N955" s="6">
        <f t="shared" si="149"/>
        <v>3386.1499020000001</v>
      </c>
      <c r="O955" s="6">
        <f t="shared" si="144"/>
        <v>-0.26891598699223807</v>
      </c>
      <c r="Q955" s="46"/>
      <c r="R955">
        <v>3.3164992367934899E-3</v>
      </c>
      <c r="S955" s="46"/>
    </row>
    <row r="956" spans="4:19">
      <c r="D956" s="38">
        <v>43916</v>
      </c>
      <c r="E956" s="6">
        <v>2630.070068</v>
      </c>
      <c r="F956" s="6">
        <f t="shared" si="150"/>
        <v>6.0543830773501353E-2</v>
      </c>
      <c r="G956" s="6">
        <f t="shared" si="151"/>
        <v>6.2414162984360866E-2</v>
      </c>
      <c r="H956" s="6">
        <f t="shared" si="152"/>
        <v>1.0624141629843609</v>
      </c>
      <c r="I956" s="59">
        <f t="shared" si="143"/>
        <v>6.0505369235039817E-2</v>
      </c>
      <c r="J956" s="46">
        <f t="shared" si="145"/>
        <v>6.0505369235039817E-2</v>
      </c>
      <c r="K956" s="6">
        <f t="shared" si="146"/>
        <v>3.6608997062685029E-3</v>
      </c>
      <c r="L956" s="6">
        <f t="shared" si="147"/>
        <v>2.2150408846022458E-4</v>
      </c>
      <c r="M956" s="46">
        <f t="shared" si="148"/>
        <v>0</v>
      </c>
      <c r="N956" s="6">
        <f t="shared" si="149"/>
        <v>3386.1499020000001</v>
      </c>
      <c r="O956" s="6">
        <f t="shared" si="144"/>
        <v>-0.22328599024911097</v>
      </c>
      <c r="Q956" s="46"/>
      <c r="R956">
        <v>-5.40952160689721E-3</v>
      </c>
      <c r="S956" s="46"/>
    </row>
    <row r="957" spans="4:19">
      <c r="D957" s="38">
        <v>43917</v>
      </c>
      <c r="E957" s="6">
        <v>2541.469971</v>
      </c>
      <c r="F957" s="6">
        <f t="shared" si="150"/>
        <v>-3.426784528817315E-2</v>
      </c>
      <c r="G957" s="6">
        <f t="shared" si="151"/>
        <v>-3.3687352317337549E-2</v>
      </c>
      <c r="H957" s="6">
        <f t="shared" si="152"/>
        <v>0.96631264768266245</v>
      </c>
      <c r="I957" s="59">
        <f t="shared" si="143"/>
        <v>-3.4306306826634686E-2</v>
      </c>
      <c r="J957" s="46">
        <f t="shared" si="145"/>
        <v>0</v>
      </c>
      <c r="K957" s="6">
        <f t="shared" si="146"/>
        <v>0</v>
      </c>
      <c r="L957" s="6">
        <f t="shared" si="147"/>
        <v>0</v>
      </c>
      <c r="M957" s="46">
        <f t="shared" si="148"/>
        <v>3.4306306826634686E-2</v>
      </c>
      <c r="N957" s="6">
        <f t="shared" si="149"/>
        <v>3386.1499020000001</v>
      </c>
      <c r="O957" s="6">
        <f t="shared" si="144"/>
        <v>-0.24945142874540116</v>
      </c>
      <c r="Q957" s="46"/>
      <c r="R957">
        <v>7.29165151673292E-3</v>
      </c>
      <c r="S957" s="46"/>
    </row>
    <row r="958" spans="4:19">
      <c r="D958" s="38">
        <v>43920</v>
      </c>
      <c r="E958" s="6">
        <v>2626.6499020000001</v>
      </c>
      <c r="F958" s="6">
        <f t="shared" si="150"/>
        <v>3.296659032229244E-2</v>
      </c>
      <c r="G958" s="6">
        <f t="shared" si="151"/>
        <v>3.351600922771647E-2</v>
      </c>
      <c r="H958" s="6">
        <f t="shared" si="152"/>
        <v>1.0335160092277165</v>
      </c>
      <c r="I958" s="59">
        <f t="shared" si="143"/>
        <v>3.2928128783830904E-2</v>
      </c>
      <c r="J958" s="46">
        <f t="shared" si="145"/>
        <v>3.2928128783830904E-2</v>
      </c>
      <c r="K958" s="6">
        <f t="shared" si="146"/>
        <v>1.0842616652045533E-3</v>
      </c>
      <c r="L958" s="6">
        <f t="shared" si="147"/>
        <v>3.5702707747226478E-5</v>
      </c>
      <c r="M958" s="46">
        <f t="shared" si="148"/>
        <v>0</v>
      </c>
      <c r="N958" s="6">
        <f t="shared" si="149"/>
        <v>3386.1499020000001</v>
      </c>
      <c r="O958" s="6">
        <f t="shared" si="144"/>
        <v>-0.22429603590538266</v>
      </c>
      <c r="Q958" s="46"/>
      <c r="R958">
        <v>1.68519915333054E-3</v>
      </c>
      <c r="S958" s="46"/>
    </row>
    <row r="959" spans="4:19">
      <c r="D959" s="38">
        <v>43921</v>
      </c>
      <c r="E959" s="6">
        <v>2584.5900879999999</v>
      </c>
      <c r="F959" s="6">
        <f t="shared" si="150"/>
        <v>-1.6142310615227612E-2</v>
      </c>
      <c r="G959" s="6">
        <f t="shared" si="151"/>
        <v>-1.601272174414059E-2</v>
      </c>
      <c r="H959" s="6">
        <f t="shared" si="152"/>
        <v>0.98398727825585941</v>
      </c>
      <c r="I959" s="59">
        <f t="shared" si="143"/>
        <v>-1.6180772153689151E-2</v>
      </c>
      <c r="J959" s="46">
        <f t="shared" si="145"/>
        <v>0</v>
      </c>
      <c r="K959" s="6">
        <f t="shared" si="146"/>
        <v>0</v>
      </c>
      <c r="L959" s="6">
        <f t="shared" si="147"/>
        <v>0</v>
      </c>
      <c r="M959" s="46">
        <f t="shared" si="148"/>
        <v>1.6180772153689151E-2</v>
      </c>
      <c r="N959" s="6">
        <f t="shared" si="149"/>
        <v>3386.1499020000001</v>
      </c>
      <c r="O959" s="6">
        <f t="shared" si="144"/>
        <v>-0.23671716763825659</v>
      </c>
      <c r="Q959" s="46"/>
      <c r="R959">
        <v>6.4348194973365604E-3</v>
      </c>
      <c r="S959" s="46"/>
    </row>
    <row r="960" spans="4:19">
      <c r="D960" s="38">
        <v>43922</v>
      </c>
      <c r="E960" s="6">
        <v>2470.5</v>
      </c>
      <c r="F960" s="6">
        <f t="shared" si="150"/>
        <v>-4.5146362775105017E-2</v>
      </c>
      <c r="G960" s="6">
        <f t="shared" si="151"/>
        <v>-4.4142430372115515E-2</v>
      </c>
      <c r="H960" s="6">
        <f t="shared" si="152"/>
        <v>0.95585756962788448</v>
      </c>
      <c r="I960" s="59">
        <f t="shared" si="143"/>
        <v>-4.5184824313566553E-2</v>
      </c>
      <c r="J960" s="46">
        <f t="shared" si="145"/>
        <v>0</v>
      </c>
      <c r="K960" s="6">
        <f t="shared" si="146"/>
        <v>0</v>
      </c>
      <c r="L960" s="6">
        <f t="shared" si="147"/>
        <v>0</v>
      </c>
      <c r="M960" s="46">
        <f t="shared" si="148"/>
        <v>4.5184824313566553E-2</v>
      </c>
      <c r="N960" s="6">
        <f t="shared" si="149"/>
        <v>3386.1499020000001</v>
      </c>
      <c r="O960" s="6">
        <f t="shared" si="144"/>
        <v>-0.27041032692001599</v>
      </c>
      <c r="Q960" s="46"/>
      <c r="R960">
        <v>-1.6299990474573001E-3</v>
      </c>
      <c r="S960" s="46"/>
    </row>
    <row r="961" spans="4:19">
      <c r="D961" s="38">
        <v>43923</v>
      </c>
      <c r="E961" s="6">
        <v>2526.8999020000001</v>
      </c>
      <c r="F961" s="6">
        <f t="shared" si="150"/>
        <v>2.2572656920924174E-2</v>
      </c>
      <c r="G961" s="6">
        <f t="shared" si="151"/>
        <v>2.2829347095729702E-2</v>
      </c>
      <c r="H961" s="6">
        <f t="shared" si="152"/>
        <v>1.0228293470957297</v>
      </c>
      <c r="I961" s="59">
        <f t="shared" si="143"/>
        <v>2.2534195382462634E-2</v>
      </c>
      <c r="J961" s="46">
        <f t="shared" si="145"/>
        <v>2.2534195382462634E-2</v>
      </c>
      <c r="K961" s="6">
        <f t="shared" si="146"/>
        <v>5.077899615350003E-4</v>
      </c>
      <c r="L961" s="6">
        <f t="shared" si="147"/>
        <v>1.1442638206482882E-5</v>
      </c>
      <c r="M961" s="46">
        <f t="shared" si="148"/>
        <v>0</v>
      </c>
      <c r="N961" s="6">
        <f t="shared" si="149"/>
        <v>3386.1499020000001</v>
      </c>
      <c r="O961" s="6">
        <f t="shared" si="144"/>
        <v>-0.25375427103581311</v>
      </c>
      <c r="Q961" s="46"/>
      <c r="R961">
        <v>1.8398302111857E-3</v>
      </c>
      <c r="S961" s="46"/>
    </row>
    <row r="962" spans="4:19">
      <c r="D962" s="38">
        <v>43924</v>
      </c>
      <c r="E962" s="6">
        <v>2488.6499020000001</v>
      </c>
      <c r="F962" s="6">
        <f t="shared" si="150"/>
        <v>-1.5252860828035191E-2</v>
      </c>
      <c r="G962" s="6">
        <f t="shared" si="151"/>
        <v>-1.513712512700871E-2</v>
      </c>
      <c r="H962" s="6">
        <f t="shared" si="152"/>
        <v>0.98486287487299129</v>
      </c>
      <c r="I962" s="59">
        <f t="shared" si="143"/>
        <v>-1.529132236649673E-2</v>
      </c>
      <c r="J962" s="46">
        <f t="shared" si="145"/>
        <v>0</v>
      </c>
      <c r="K962" s="6">
        <f t="shared" si="146"/>
        <v>0</v>
      </c>
      <c r="L962" s="6">
        <f t="shared" si="147"/>
        <v>0</v>
      </c>
      <c r="M962" s="46">
        <f t="shared" si="148"/>
        <v>1.529132236649673E-2</v>
      </c>
      <c r="N962" s="6">
        <f t="shared" si="149"/>
        <v>3386.1499020000001</v>
      </c>
      <c r="O962" s="6">
        <f t="shared" si="144"/>
        <v>-0.26505028601063979</v>
      </c>
      <c r="Q962" s="46"/>
      <c r="R962">
        <v>0</v>
      </c>
      <c r="S962" s="46"/>
    </row>
    <row r="963" spans="4:19">
      <c r="D963" s="38">
        <v>43927</v>
      </c>
      <c r="E963" s="6">
        <v>2663.679932</v>
      </c>
      <c r="F963" s="6">
        <f t="shared" si="150"/>
        <v>6.7968244417874163E-2</v>
      </c>
      <c r="G963" s="6">
        <f t="shared" si="151"/>
        <v>7.0331318944997889E-2</v>
      </c>
      <c r="H963" s="6">
        <f t="shared" si="152"/>
        <v>1.0703313189449979</v>
      </c>
      <c r="I963" s="59">
        <f t="shared" ref="I963:I1005" si="153">F963-$B$8</f>
        <v>6.792978287941262E-2</v>
      </c>
      <c r="J963" s="46">
        <f t="shared" si="145"/>
        <v>6.792978287941262E-2</v>
      </c>
      <c r="K963" s="6">
        <f t="shared" si="146"/>
        <v>4.6144554020441401E-3</v>
      </c>
      <c r="L963" s="6">
        <f t="shared" si="147"/>
        <v>3.1345895356759112E-4</v>
      </c>
      <c r="M963" s="46">
        <f t="shared" si="148"/>
        <v>0</v>
      </c>
      <c r="N963" s="6">
        <f t="shared" si="149"/>
        <v>3386.1499020000001</v>
      </c>
      <c r="O963" s="6">
        <f t="shared" ref="O963:O1005" si="154">MIN(0,(E963-N963)/N963)</f>
        <v>-0.21336030326751909</v>
      </c>
      <c r="Q963" s="46"/>
      <c r="R963">
        <v>-2.9210274379367299E-3</v>
      </c>
      <c r="S963" s="46"/>
    </row>
    <row r="964" spans="4:19">
      <c r="D964" s="38">
        <v>43928</v>
      </c>
      <c r="E964" s="6">
        <v>2659.4099120000001</v>
      </c>
      <c r="F964" s="6">
        <f t="shared" si="150"/>
        <v>-1.6043392244067388E-3</v>
      </c>
      <c r="G964" s="6">
        <f t="shared" si="151"/>
        <v>-1.6030529601932519E-3</v>
      </c>
      <c r="H964" s="6">
        <f t="shared" si="152"/>
        <v>0.99839694703980675</v>
      </c>
      <c r="I964" s="59">
        <f t="shared" si="153"/>
        <v>-1.6428007628682773E-3</v>
      </c>
      <c r="J964" s="46">
        <f t="shared" ref="J964:J1005" si="155">MAX(0,F964-$B$11)</f>
        <v>0</v>
      </c>
      <c r="K964" s="6">
        <f t="shared" ref="K964:K1005" si="156">J964^2</f>
        <v>0</v>
      </c>
      <c r="L964" s="6">
        <f t="shared" ref="L964:L1005" si="157">J964^3</f>
        <v>0</v>
      </c>
      <c r="M964" s="46">
        <f t="shared" ref="M964:M1005" si="158">MAX(0,$B$11-F964)</f>
        <v>1.6428007628682773E-3</v>
      </c>
      <c r="N964" s="6">
        <f t="shared" ref="N964:N1005" si="159">IF(N963&lt;E964,E964,N963)</f>
        <v>3386.1499020000001</v>
      </c>
      <c r="O964" s="6">
        <f t="shared" si="154"/>
        <v>-0.21462132836197162</v>
      </c>
      <c r="Q964" s="46"/>
      <c r="R964">
        <v>4.6896368237448896E-3</v>
      </c>
      <c r="S964" s="46"/>
    </row>
    <row r="965" spans="4:19">
      <c r="D965" s="38">
        <v>43929</v>
      </c>
      <c r="E965" s="6">
        <v>2749.9799800000001</v>
      </c>
      <c r="F965" s="6">
        <f t="shared" ref="F965:F1005" si="160">LN(E965/E964)</f>
        <v>3.3489371061956562E-2</v>
      </c>
      <c r="G965" s="6">
        <f t="shared" ref="G965:G1005" si="161">E965/E964-1</f>
        <v>3.4056452745897747E-2</v>
      </c>
      <c r="H965" s="6">
        <f t="shared" ref="H965:H1005" si="162">1+G965</f>
        <v>1.0340564527458977</v>
      </c>
      <c r="I965" s="59">
        <f t="shared" si="153"/>
        <v>3.3450909523495026E-2</v>
      </c>
      <c r="J965" s="46">
        <f t="shared" si="155"/>
        <v>3.3450909523495026E-2</v>
      </c>
      <c r="K965" s="6">
        <f t="shared" si="156"/>
        <v>1.1189633479490502E-3</v>
      </c>
      <c r="L965" s="6">
        <f t="shared" si="157"/>
        <v>3.7430341712350763E-5</v>
      </c>
      <c r="M965" s="46">
        <f t="shared" si="158"/>
        <v>0</v>
      </c>
      <c r="N965" s="6">
        <f t="shared" si="159"/>
        <v>3386.1499020000001</v>
      </c>
      <c r="O965" s="6">
        <f t="shared" si="154"/>
        <v>-0.1878741167436952</v>
      </c>
      <c r="Q965" s="46"/>
      <c r="R965">
        <v>-3.8186572104089802E-3</v>
      </c>
      <c r="S965" s="46"/>
    </row>
    <row r="966" spans="4:19">
      <c r="D966" s="38">
        <v>43930</v>
      </c>
      <c r="E966" s="6">
        <v>2789.820068</v>
      </c>
      <c r="F966" s="6">
        <f t="shared" si="160"/>
        <v>1.4383470345338526E-2</v>
      </c>
      <c r="G966" s="6">
        <f t="shared" si="161"/>
        <v>1.4487410195618944E-2</v>
      </c>
      <c r="H966" s="6">
        <f t="shared" si="162"/>
        <v>1.0144874101956189</v>
      </c>
      <c r="I966" s="59">
        <f t="shared" si="153"/>
        <v>1.4345008806876986E-2</v>
      </c>
      <c r="J966" s="46">
        <f t="shared" si="155"/>
        <v>1.4345008806876986E-2</v>
      </c>
      <c r="K966" s="6">
        <f t="shared" si="156"/>
        <v>2.057792776693783E-4</v>
      </c>
      <c r="L966" s="6">
        <f t="shared" si="157"/>
        <v>2.9519055504400168E-6</v>
      </c>
      <c r="M966" s="46">
        <f t="shared" si="158"/>
        <v>0</v>
      </c>
      <c r="N966" s="6">
        <f t="shared" si="159"/>
        <v>3386.1499020000001</v>
      </c>
      <c r="O966" s="6">
        <f t="shared" si="154"/>
        <v>-0.17610851594248178</v>
      </c>
      <c r="Q966" s="46"/>
      <c r="R966">
        <v>-1.0562218855042599E-2</v>
      </c>
      <c r="S966" s="46"/>
    </row>
    <row r="967" spans="4:19">
      <c r="D967" s="38">
        <v>43934</v>
      </c>
      <c r="E967" s="6">
        <v>2761.6298830000001</v>
      </c>
      <c r="F967" s="6">
        <f t="shared" si="160"/>
        <v>-1.0156059247965839E-2</v>
      </c>
      <c r="G967" s="6">
        <f t="shared" si="161"/>
        <v>-1.0104660627883844E-2</v>
      </c>
      <c r="H967" s="6">
        <f t="shared" si="162"/>
        <v>0.98989533937211616</v>
      </c>
      <c r="I967" s="59">
        <f t="shared" si="153"/>
        <v>-1.0194520786427378E-2</v>
      </c>
      <c r="J967" s="46">
        <f t="shared" si="155"/>
        <v>0</v>
      </c>
      <c r="K967" s="6">
        <f t="shared" si="156"/>
        <v>0</v>
      </c>
      <c r="L967" s="6">
        <f t="shared" si="157"/>
        <v>0</v>
      </c>
      <c r="M967" s="46">
        <f t="shared" si="158"/>
        <v>1.0194520786427378E-2</v>
      </c>
      <c r="N967" s="6">
        <f t="shared" si="159"/>
        <v>3386.1499020000001</v>
      </c>
      <c r="O967" s="6">
        <f t="shared" si="154"/>
        <v>-0.1844336597830866</v>
      </c>
      <c r="Q967" s="46"/>
      <c r="R967">
        <v>-3.4049869922349901E-2</v>
      </c>
      <c r="S967" s="46"/>
    </row>
    <row r="968" spans="4:19">
      <c r="D968" s="38">
        <v>43935</v>
      </c>
      <c r="E968" s="6">
        <v>2846.0600589999999</v>
      </c>
      <c r="F968" s="6">
        <f t="shared" si="160"/>
        <v>3.0114559647154059E-2</v>
      </c>
      <c r="G968" s="6">
        <f t="shared" si="161"/>
        <v>3.0572589223390789E-2</v>
      </c>
      <c r="H968" s="6">
        <f t="shared" si="162"/>
        <v>1.0305725892233908</v>
      </c>
      <c r="I968" s="59">
        <f t="shared" si="153"/>
        <v>3.0076098108692519E-2</v>
      </c>
      <c r="J968" s="46">
        <f t="shared" si="155"/>
        <v>3.0076098108692519E-2</v>
      </c>
      <c r="K968" s="6">
        <f t="shared" si="156"/>
        <v>9.0457167744369777E-4</v>
      </c>
      <c r="L968" s="6">
        <f t="shared" si="157"/>
        <v>2.7205986517141219E-5</v>
      </c>
      <c r="M968" s="46">
        <f t="shared" si="158"/>
        <v>0</v>
      </c>
      <c r="N968" s="6">
        <f t="shared" si="159"/>
        <v>3386.1499020000001</v>
      </c>
      <c r="O968" s="6">
        <f t="shared" si="154"/>
        <v>-0.1594996850792107</v>
      </c>
      <c r="Q968" s="46"/>
      <c r="R968">
        <v>-3.0712305154270099E-2</v>
      </c>
      <c r="S968" s="46"/>
    </row>
    <row r="969" spans="4:19">
      <c r="D969" s="38">
        <v>43936</v>
      </c>
      <c r="E969" s="6">
        <v>2783.360107</v>
      </c>
      <c r="F969" s="6">
        <f t="shared" si="160"/>
        <v>-2.2276732966680823E-2</v>
      </c>
      <c r="G969" s="6">
        <f t="shared" si="161"/>
        <v>-2.2030438817243536E-2</v>
      </c>
      <c r="H969" s="6">
        <f t="shared" si="162"/>
        <v>0.97796956118275646</v>
      </c>
      <c r="I969" s="59">
        <f t="shared" si="153"/>
        <v>-2.2315194505142362E-2</v>
      </c>
      <c r="J969" s="46">
        <f t="shared" si="155"/>
        <v>0</v>
      </c>
      <c r="K969" s="6">
        <f t="shared" si="156"/>
        <v>0</v>
      </c>
      <c r="L969" s="6">
        <f t="shared" si="157"/>
        <v>0</v>
      </c>
      <c r="M969" s="46">
        <f t="shared" si="158"/>
        <v>2.2315194505142362E-2</v>
      </c>
      <c r="N969" s="6">
        <f t="shared" si="159"/>
        <v>3386.1499020000001</v>
      </c>
      <c r="O969" s="6">
        <f t="shared" si="154"/>
        <v>-0.17801627584294705</v>
      </c>
      <c r="Q969" s="46"/>
      <c r="R969">
        <v>-3.7812381254282998E-3</v>
      </c>
      <c r="S969" s="46"/>
    </row>
    <row r="970" spans="4:19">
      <c r="D970" s="38">
        <v>43937</v>
      </c>
      <c r="E970" s="6">
        <v>2799.5500489999999</v>
      </c>
      <c r="F970" s="6">
        <f t="shared" si="160"/>
        <v>5.7998380525054192E-3</v>
      </c>
      <c r="G970" s="6">
        <f t="shared" si="161"/>
        <v>5.8166896763673925E-3</v>
      </c>
      <c r="H970" s="6">
        <f t="shared" si="162"/>
        <v>1.0058166896763674</v>
      </c>
      <c r="I970" s="59">
        <f t="shared" si="153"/>
        <v>5.7613765140438807E-3</v>
      </c>
      <c r="J970" s="46">
        <f t="shared" si="155"/>
        <v>5.7613765140438807E-3</v>
      </c>
      <c r="K970" s="6">
        <f t="shared" si="156"/>
        <v>3.3193459336576417E-5</v>
      </c>
      <c r="L970" s="6">
        <f t="shared" si="157"/>
        <v>1.9124001704162195E-7</v>
      </c>
      <c r="M970" s="46">
        <f t="shared" si="158"/>
        <v>0</v>
      </c>
      <c r="N970" s="6">
        <f t="shared" si="159"/>
        <v>3386.1499020000001</v>
      </c>
      <c r="O970" s="6">
        <f t="shared" si="154"/>
        <v>-0.17323505160050062</v>
      </c>
      <c r="Q970" s="46"/>
      <c r="R970">
        <v>-4.5113612640436597E-2</v>
      </c>
      <c r="S970" s="46"/>
    </row>
    <row r="971" spans="4:19">
      <c r="D971" s="38">
        <v>43938</v>
      </c>
      <c r="E971" s="6">
        <v>2874.5600589999999</v>
      </c>
      <c r="F971" s="6">
        <f t="shared" si="160"/>
        <v>2.6440932101252809E-2</v>
      </c>
      <c r="G971" s="6">
        <f t="shared" si="161"/>
        <v>2.6793594930297315E-2</v>
      </c>
      <c r="H971" s="6">
        <f t="shared" si="162"/>
        <v>1.0267935949302973</v>
      </c>
      <c r="I971" s="59">
        <f t="shared" si="153"/>
        <v>2.6402470562791269E-2</v>
      </c>
      <c r="J971" s="46">
        <f t="shared" si="155"/>
        <v>2.6402470562791269E-2</v>
      </c>
      <c r="K971" s="6">
        <f t="shared" si="156"/>
        <v>6.9709045181905952E-4</v>
      </c>
      <c r="L971" s="6">
        <f t="shared" si="157"/>
        <v>1.8404910133755584E-5</v>
      </c>
      <c r="M971" s="46">
        <f t="shared" si="158"/>
        <v>0</v>
      </c>
      <c r="N971" s="6">
        <f t="shared" si="159"/>
        <v>3386.1499020000001</v>
      </c>
      <c r="O971" s="6">
        <f t="shared" si="154"/>
        <v>-0.15108304647051629</v>
      </c>
      <c r="Q971" s="46"/>
      <c r="R971">
        <v>-8.2622079083955208E-3</v>
      </c>
      <c r="S971" s="46"/>
    </row>
    <row r="972" spans="4:19">
      <c r="D972" s="38">
        <v>43941</v>
      </c>
      <c r="E972" s="6">
        <v>2823.1599120000001</v>
      </c>
      <c r="F972" s="6">
        <f t="shared" si="160"/>
        <v>-1.8042845795415784E-2</v>
      </c>
      <c r="G972" s="6">
        <f t="shared" si="161"/>
        <v>-1.7881048210862893E-2</v>
      </c>
      <c r="H972" s="6">
        <f t="shared" si="162"/>
        <v>0.98211895178913711</v>
      </c>
      <c r="I972" s="59">
        <f t="shared" si="153"/>
        <v>-1.8081307333877323E-2</v>
      </c>
      <c r="J972" s="46">
        <f t="shared" si="155"/>
        <v>0</v>
      </c>
      <c r="K972" s="6">
        <f t="shared" si="156"/>
        <v>0</v>
      </c>
      <c r="L972" s="6">
        <f t="shared" si="157"/>
        <v>0</v>
      </c>
      <c r="M972" s="46">
        <f t="shared" si="158"/>
        <v>1.8081307333877323E-2</v>
      </c>
      <c r="N972" s="6">
        <f t="shared" si="159"/>
        <v>3386.1499020000001</v>
      </c>
      <c r="O972" s="6">
        <f t="shared" si="154"/>
        <v>-0.16626257144359582</v>
      </c>
      <c r="Q972" s="46"/>
      <c r="R972">
        <v>4.4956079530520297E-2</v>
      </c>
      <c r="S972" s="46"/>
    </row>
    <row r="973" spans="4:19">
      <c r="D973" s="38">
        <v>43942</v>
      </c>
      <c r="E973" s="6">
        <v>2736.5600589999999</v>
      </c>
      <c r="F973" s="6">
        <f t="shared" si="160"/>
        <v>-3.1155115049135873E-2</v>
      </c>
      <c r="G973" s="6">
        <f t="shared" si="161"/>
        <v>-3.0674795512610764E-2</v>
      </c>
      <c r="H973" s="6">
        <f t="shared" si="162"/>
        <v>0.96932520448738924</v>
      </c>
      <c r="I973" s="59">
        <f t="shared" si="153"/>
        <v>-3.1193576587597412E-2</v>
      </c>
      <c r="J973" s="46">
        <f t="shared" si="155"/>
        <v>0</v>
      </c>
      <c r="K973" s="6">
        <f t="shared" si="156"/>
        <v>0</v>
      </c>
      <c r="L973" s="6">
        <f t="shared" si="157"/>
        <v>0</v>
      </c>
      <c r="M973" s="46">
        <f t="shared" si="158"/>
        <v>3.1193576587597412E-2</v>
      </c>
      <c r="N973" s="6">
        <f t="shared" si="159"/>
        <v>3386.1499020000001</v>
      </c>
      <c r="O973" s="6">
        <f t="shared" si="154"/>
        <v>-0.19183729657577345</v>
      </c>
      <c r="Q973" s="46"/>
      <c r="R973">
        <v>-2.8476067284826101E-2</v>
      </c>
      <c r="S973" s="46"/>
    </row>
    <row r="974" spans="4:19">
      <c r="D974" s="38">
        <v>43943</v>
      </c>
      <c r="E974" s="6">
        <v>2799.3100589999999</v>
      </c>
      <c r="F974" s="6">
        <f t="shared" si="160"/>
        <v>2.267130057880911E-2</v>
      </c>
      <c r="G974" s="6">
        <f t="shared" si="161"/>
        <v>2.2930247700439832E-2</v>
      </c>
      <c r="H974" s="6">
        <f t="shared" si="162"/>
        <v>1.0229302477004398</v>
      </c>
      <c r="I974" s="59">
        <f t="shared" si="153"/>
        <v>2.2632839040347571E-2</v>
      </c>
      <c r="J974" s="46">
        <f t="shared" si="155"/>
        <v>2.2632839040347571E-2</v>
      </c>
      <c r="K974" s="6">
        <f t="shared" si="156"/>
        <v>5.1224540302628112E-4</v>
      </c>
      <c r="L974" s="6">
        <f t="shared" si="157"/>
        <v>1.159356775585179E-5</v>
      </c>
      <c r="M974" s="46">
        <f t="shared" si="158"/>
        <v>0</v>
      </c>
      <c r="N974" s="6">
        <f t="shared" si="159"/>
        <v>3386.1499020000001</v>
      </c>
      <c r="O974" s="6">
        <f t="shared" si="154"/>
        <v>-0.17330592560399891</v>
      </c>
      <c r="Q974" s="46"/>
      <c r="R974">
        <v>4.1286765329198401E-2</v>
      </c>
      <c r="S974" s="46"/>
    </row>
    <row r="975" spans="4:19">
      <c r="D975" s="38">
        <v>43944</v>
      </c>
      <c r="E975" s="6">
        <v>2797.8000489999999</v>
      </c>
      <c r="F975" s="6">
        <f t="shared" si="160"/>
        <v>-5.3956774388849748E-4</v>
      </c>
      <c r="G975" s="6">
        <f t="shared" si="161"/>
        <v>-5.3942220339087132E-4</v>
      </c>
      <c r="H975" s="6">
        <f t="shared" si="162"/>
        <v>0.99946057779660913</v>
      </c>
      <c r="I975" s="59">
        <f t="shared" si="153"/>
        <v>-5.7802928235003591E-4</v>
      </c>
      <c r="J975" s="46">
        <f t="shared" si="155"/>
        <v>0</v>
      </c>
      <c r="K975" s="6">
        <f t="shared" si="156"/>
        <v>0</v>
      </c>
      <c r="L975" s="6">
        <f t="shared" si="157"/>
        <v>0</v>
      </c>
      <c r="M975" s="46">
        <f t="shared" si="158"/>
        <v>5.7802928235003591E-4</v>
      </c>
      <c r="N975" s="6">
        <f t="shared" si="159"/>
        <v>3386.1499020000001</v>
      </c>
      <c r="O975" s="6">
        <f t="shared" si="154"/>
        <v>-0.17375186274313975</v>
      </c>
      <c r="Q975" s="46"/>
      <c r="R975">
        <v>-3.4469527681569599E-2</v>
      </c>
      <c r="S975" s="46"/>
    </row>
    <row r="976" spans="4:19">
      <c r="D976" s="38">
        <v>43945</v>
      </c>
      <c r="E976" s="6">
        <v>2836.73999</v>
      </c>
      <c r="F976" s="6">
        <f t="shared" si="160"/>
        <v>1.3822090422785883E-2</v>
      </c>
      <c r="G976" s="6">
        <f t="shared" si="161"/>
        <v>1.3918057158487152E-2</v>
      </c>
      <c r="H976" s="6">
        <f t="shared" si="162"/>
        <v>1.0139180571584872</v>
      </c>
      <c r="I976" s="59">
        <f t="shared" si="153"/>
        <v>1.3783628884324344E-2</v>
      </c>
      <c r="J976" s="46">
        <f t="shared" si="155"/>
        <v>1.3783628884324344E-2</v>
      </c>
      <c r="K976" s="6">
        <f t="shared" si="156"/>
        <v>1.8998842522078036E-4</v>
      </c>
      <c r="L976" s="6">
        <f t="shared" si="157"/>
        <v>2.6187299455604437E-6</v>
      </c>
      <c r="M976" s="46">
        <f t="shared" si="158"/>
        <v>0</v>
      </c>
      <c r="N976" s="6">
        <f t="shared" si="159"/>
        <v>3386.1499020000001</v>
      </c>
      <c r="O976" s="6">
        <f t="shared" si="154"/>
        <v>-0.16225209394170526</v>
      </c>
      <c r="Q976" s="46"/>
      <c r="R976">
        <v>-1.7179844107665401E-2</v>
      </c>
      <c r="S976" s="46"/>
    </row>
    <row r="977" spans="4:19">
      <c r="D977" s="38">
        <v>43948</v>
      </c>
      <c r="E977" s="6">
        <v>2878.4799800000001</v>
      </c>
      <c r="F977" s="6">
        <f t="shared" si="160"/>
        <v>1.4606868101510885E-2</v>
      </c>
      <c r="G977" s="6">
        <f t="shared" si="161"/>
        <v>1.4714069723394063E-2</v>
      </c>
      <c r="H977" s="6">
        <f t="shared" si="162"/>
        <v>1.0147140697233941</v>
      </c>
      <c r="I977" s="59">
        <f t="shared" si="153"/>
        <v>1.4568406563049346E-2</v>
      </c>
      <c r="J977" s="46">
        <f t="shared" si="155"/>
        <v>1.4568406563049346E-2</v>
      </c>
      <c r="K977" s="6">
        <f t="shared" si="156"/>
        <v>2.1223846978629925E-4</v>
      </c>
      <c r="L977" s="6">
        <f t="shared" si="157"/>
        <v>3.0919763161662724E-6</v>
      </c>
      <c r="M977" s="46">
        <f t="shared" si="158"/>
        <v>0</v>
      </c>
      <c r="N977" s="6">
        <f t="shared" si="159"/>
        <v>3386.1499020000001</v>
      </c>
      <c r="O977" s="6">
        <f t="shared" si="154"/>
        <v>-0.14992541284133618</v>
      </c>
      <c r="Q977" s="46"/>
      <c r="R977">
        <v>-7.8908699687402703E-2</v>
      </c>
      <c r="S977" s="46"/>
    </row>
    <row r="978" spans="4:19">
      <c r="D978" s="38">
        <v>43949</v>
      </c>
      <c r="E978" s="6">
        <v>2863.389893</v>
      </c>
      <c r="F978" s="6">
        <f t="shared" si="160"/>
        <v>-5.2561698803032658E-3</v>
      </c>
      <c r="G978" s="6">
        <f t="shared" si="161"/>
        <v>-5.2423803899446231E-3</v>
      </c>
      <c r="H978" s="6">
        <f t="shared" si="162"/>
        <v>0.99475761961005538</v>
      </c>
      <c r="I978" s="59">
        <f t="shared" si="153"/>
        <v>-5.2946314187648042E-3</v>
      </c>
      <c r="J978" s="46">
        <f t="shared" si="155"/>
        <v>0</v>
      </c>
      <c r="K978" s="6">
        <f t="shared" si="156"/>
        <v>0</v>
      </c>
      <c r="L978" s="6">
        <f t="shared" si="157"/>
        <v>0</v>
      </c>
      <c r="M978" s="46">
        <f t="shared" si="158"/>
        <v>5.2946314187648042E-3</v>
      </c>
      <c r="N978" s="6">
        <f t="shared" si="159"/>
        <v>3386.1499020000001</v>
      </c>
      <c r="O978" s="6">
        <f t="shared" si="154"/>
        <v>-0.15438182718704699</v>
      </c>
      <c r="Q978" s="46"/>
      <c r="R978">
        <v>4.8152031478649597E-2</v>
      </c>
      <c r="S978" s="46"/>
    </row>
    <row r="979" spans="4:19">
      <c r="D979" s="38">
        <v>43950</v>
      </c>
      <c r="E979" s="6">
        <v>2939.51001</v>
      </c>
      <c r="F979" s="6">
        <f t="shared" si="160"/>
        <v>2.6236703977471479E-2</v>
      </c>
      <c r="G979" s="6">
        <f t="shared" si="161"/>
        <v>2.6583916212768344E-2</v>
      </c>
      <c r="H979" s="6">
        <f t="shared" si="162"/>
        <v>1.0265839162127683</v>
      </c>
      <c r="I979" s="59">
        <f t="shared" si="153"/>
        <v>2.619824243900994E-2</v>
      </c>
      <c r="J979" s="46">
        <f t="shared" si="155"/>
        <v>2.619824243900994E-2</v>
      </c>
      <c r="K979" s="6">
        <f t="shared" si="156"/>
        <v>6.8634790689314144E-4</v>
      </c>
      <c r="L979" s="6">
        <f t="shared" si="157"/>
        <v>1.7981108862293542E-5</v>
      </c>
      <c r="M979" s="46">
        <f t="shared" si="158"/>
        <v>0</v>
      </c>
      <c r="N979" s="6">
        <f t="shared" si="159"/>
        <v>3386.1499020000001</v>
      </c>
      <c r="O979" s="6">
        <f t="shared" si="154"/>
        <v>-0.13190198453299312</v>
      </c>
      <c r="Q979" s="46"/>
      <c r="R979">
        <v>-5.0037342125084802E-2</v>
      </c>
      <c r="S979" s="46"/>
    </row>
    <row r="980" spans="4:19">
      <c r="D980" s="38">
        <v>43951</v>
      </c>
      <c r="E980" s="6">
        <v>2912.429932</v>
      </c>
      <c r="F980" s="6">
        <f t="shared" si="160"/>
        <v>-9.2551432753939979E-3</v>
      </c>
      <c r="G980" s="6">
        <f t="shared" si="161"/>
        <v>-9.2124462607290347E-3</v>
      </c>
      <c r="H980" s="6">
        <f t="shared" si="162"/>
        <v>0.99078755373927097</v>
      </c>
      <c r="I980" s="59">
        <f t="shared" si="153"/>
        <v>-9.2936048138555372E-3</v>
      </c>
      <c r="J980" s="46">
        <f t="shared" si="155"/>
        <v>0</v>
      </c>
      <c r="K980" s="6">
        <f t="shared" si="156"/>
        <v>0</v>
      </c>
      <c r="L980" s="6">
        <f t="shared" si="157"/>
        <v>0</v>
      </c>
      <c r="M980" s="46">
        <f t="shared" si="158"/>
        <v>9.2936048138555372E-3</v>
      </c>
      <c r="N980" s="6">
        <f t="shared" si="159"/>
        <v>3386.1499020000001</v>
      </c>
      <c r="O980" s="6">
        <f t="shared" si="154"/>
        <v>-0.1398992908495284</v>
      </c>
      <c r="Q980" s="46"/>
      <c r="R980">
        <v>-9.9803875955164101E-2</v>
      </c>
      <c r="S980" s="46"/>
    </row>
    <row r="981" spans="4:19">
      <c r="D981" s="38">
        <v>43952</v>
      </c>
      <c r="E981" s="6">
        <v>2830.709961</v>
      </c>
      <c r="F981" s="6">
        <f t="shared" si="160"/>
        <v>-2.8460211116090185E-2</v>
      </c>
      <c r="G981" s="6">
        <f t="shared" si="161"/>
        <v>-2.8059034176963649E-2</v>
      </c>
      <c r="H981" s="6">
        <f t="shared" si="162"/>
        <v>0.97194096582303635</v>
      </c>
      <c r="I981" s="59">
        <f t="shared" si="153"/>
        <v>-2.8498672654551725E-2</v>
      </c>
      <c r="J981" s="46">
        <f t="shared" si="155"/>
        <v>0</v>
      </c>
      <c r="K981" s="6">
        <f t="shared" si="156"/>
        <v>0</v>
      </c>
      <c r="L981" s="6">
        <f t="shared" si="157"/>
        <v>0</v>
      </c>
      <c r="M981" s="46">
        <f t="shared" si="158"/>
        <v>2.8498672654551725E-2</v>
      </c>
      <c r="N981" s="6">
        <f t="shared" si="159"/>
        <v>3386.1499020000001</v>
      </c>
      <c r="O981" s="6">
        <f t="shared" si="154"/>
        <v>-0.16403288604321217</v>
      </c>
      <c r="Q981" s="46"/>
      <c r="R981">
        <v>8.8682451534343607E-2</v>
      </c>
      <c r="S981" s="46"/>
    </row>
    <row r="982" spans="4:19">
      <c r="D982" s="38">
        <v>43955</v>
      </c>
      <c r="E982" s="6">
        <v>2842.73999</v>
      </c>
      <c r="F982" s="6">
        <f t="shared" si="160"/>
        <v>4.2408224743233644E-3</v>
      </c>
      <c r="G982" s="6">
        <f t="shared" si="161"/>
        <v>4.2498274870061969E-3</v>
      </c>
      <c r="H982" s="6">
        <f t="shared" si="162"/>
        <v>1.0042498274870062</v>
      </c>
      <c r="I982" s="59">
        <f t="shared" si="153"/>
        <v>4.202360935861826E-3</v>
      </c>
      <c r="J982" s="46">
        <f t="shared" si="155"/>
        <v>4.202360935861826E-3</v>
      </c>
      <c r="K982" s="6">
        <f t="shared" si="156"/>
        <v>1.7659837435257483E-5</v>
      </c>
      <c r="L982" s="6">
        <f t="shared" si="157"/>
        <v>7.4213010971596343E-8</v>
      </c>
      <c r="M982" s="46">
        <f t="shared" si="158"/>
        <v>0</v>
      </c>
      <c r="N982" s="6">
        <f t="shared" si="159"/>
        <v>3386.1499020000001</v>
      </c>
      <c r="O982" s="6">
        <f t="shared" si="154"/>
        <v>-0.16048017002408538</v>
      </c>
      <c r="Q982" s="46"/>
      <c r="R982">
        <v>-0.12746754078499001</v>
      </c>
      <c r="S982" s="46"/>
    </row>
    <row r="983" spans="4:19">
      <c r="D983" s="38">
        <v>43956</v>
      </c>
      <c r="E983" s="6">
        <v>2868.4399410000001</v>
      </c>
      <c r="F983" s="6">
        <f t="shared" si="160"/>
        <v>8.9999351385992611E-3</v>
      </c>
      <c r="G983" s="6">
        <f t="shared" si="161"/>
        <v>9.0405563260818056E-3</v>
      </c>
      <c r="H983" s="6">
        <f t="shared" si="162"/>
        <v>1.0090405563260818</v>
      </c>
      <c r="I983" s="59">
        <f t="shared" si="153"/>
        <v>8.9614736001377218E-3</v>
      </c>
      <c r="J983" s="46">
        <f t="shared" si="155"/>
        <v>8.9614736001377218E-3</v>
      </c>
      <c r="K983" s="6">
        <f t="shared" si="156"/>
        <v>8.0308009085965342E-5</v>
      </c>
      <c r="L983" s="6">
        <f t="shared" si="157"/>
        <v>7.1967810330349873E-7</v>
      </c>
      <c r="M983" s="46">
        <f t="shared" si="158"/>
        <v>0</v>
      </c>
      <c r="N983" s="6">
        <f t="shared" si="159"/>
        <v>3386.1499020000001</v>
      </c>
      <c r="O983" s="6">
        <f t="shared" si="154"/>
        <v>-0.15289044371432556</v>
      </c>
      <c r="Q983" s="46"/>
      <c r="R983">
        <v>5.8139160420319698E-2</v>
      </c>
      <c r="S983" s="46"/>
    </row>
    <row r="984" spans="4:19">
      <c r="D984" s="38">
        <v>43957</v>
      </c>
      <c r="E984" s="6">
        <v>2848.419922</v>
      </c>
      <c r="F984" s="6">
        <f t="shared" si="160"/>
        <v>-7.0038802135311854E-3</v>
      </c>
      <c r="G984" s="6">
        <f t="shared" si="161"/>
        <v>-6.9794102061696561E-3</v>
      </c>
      <c r="H984" s="6">
        <f t="shared" si="162"/>
        <v>0.99302058979383034</v>
      </c>
      <c r="I984" s="59">
        <f t="shared" si="153"/>
        <v>-7.0423417519927239E-3</v>
      </c>
      <c r="J984" s="46">
        <f t="shared" si="155"/>
        <v>0</v>
      </c>
      <c r="K984" s="6">
        <f t="shared" si="156"/>
        <v>0</v>
      </c>
      <c r="L984" s="6">
        <f t="shared" si="157"/>
        <v>0</v>
      </c>
      <c r="M984" s="46">
        <f t="shared" si="158"/>
        <v>7.0423417519927239E-3</v>
      </c>
      <c r="N984" s="6">
        <f t="shared" si="159"/>
        <v>3386.1499020000001</v>
      </c>
      <c r="O984" s="6">
        <f t="shared" si="154"/>
        <v>-0.15880276879720964</v>
      </c>
      <c r="Q984" s="46"/>
      <c r="R984">
        <v>-5.3142810606860998E-2</v>
      </c>
      <c r="S984" s="46"/>
    </row>
    <row r="985" spans="4:19">
      <c r="D985" s="38">
        <v>43958</v>
      </c>
      <c r="E985" s="6">
        <v>2881.1899410000001</v>
      </c>
      <c r="F985" s="6">
        <f t="shared" si="160"/>
        <v>1.1438955570006097E-2</v>
      </c>
      <c r="G985" s="6">
        <f t="shared" si="161"/>
        <v>1.1504630601302246E-2</v>
      </c>
      <c r="H985" s="6">
        <f t="shared" si="162"/>
        <v>1.0115046306013022</v>
      </c>
      <c r="I985" s="59">
        <f t="shared" si="153"/>
        <v>1.1400494031544557E-2</v>
      </c>
      <c r="J985" s="46">
        <f t="shared" si="155"/>
        <v>1.1400494031544557E-2</v>
      </c>
      <c r="K985" s="6">
        <f t="shared" si="156"/>
        <v>1.2997126416328306E-4</v>
      </c>
      <c r="L985" s="6">
        <f t="shared" si="157"/>
        <v>1.4817366213658097E-6</v>
      </c>
      <c r="M985" s="46">
        <f t="shared" si="158"/>
        <v>0</v>
      </c>
      <c r="N985" s="6">
        <f t="shared" si="159"/>
        <v>3386.1499020000001</v>
      </c>
      <c r="O985" s="6">
        <f t="shared" si="154"/>
        <v>-0.14912510538938331</v>
      </c>
      <c r="Q985" s="46"/>
      <c r="R985">
        <v>4.6895775697710796E-3</v>
      </c>
      <c r="S985" s="46"/>
    </row>
    <row r="986" spans="4:19">
      <c r="D986" s="38">
        <v>43959</v>
      </c>
      <c r="E986" s="6">
        <v>2929.8000489999999</v>
      </c>
      <c r="F986" s="6">
        <f t="shared" si="160"/>
        <v>1.6730795264891397E-2</v>
      </c>
      <c r="G986" s="6">
        <f t="shared" si="161"/>
        <v>1.6871538841735756E-2</v>
      </c>
      <c r="H986" s="6">
        <f t="shared" si="162"/>
        <v>1.0168715388417358</v>
      </c>
      <c r="I986" s="59">
        <f t="shared" si="153"/>
        <v>1.6692333726429857E-2</v>
      </c>
      <c r="J986" s="46">
        <f t="shared" si="155"/>
        <v>1.6692333726429857E-2</v>
      </c>
      <c r="K986" s="6">
        <f t="shared" si="156"/>
        <v>2.7863400523450769E-4</v>
      </c>
      <c r="L986" s="6">
        <f t="shared" si="157"/>
        <v>4.6510518029062064E-6</v>
      </c>
      <c r="M986" s="46">
        <f t="shared" si="158"/>
        <v>0</v>
      </c>
      <c r="N986" s="6">
        <f t="shared" si="159"/>
        <v>3386.1499020000001</v>
      </c>
      <c r="O986" s="6">
        <f t="shared" si="154"/>
        <v>-0.13476953655550247</v>
      </c>
      <c r="Q986" s="46"/>
      <c r="R986">
        <v>-4.4258467287534201E-2</v>
      </c>
      <c r="S986" s="46"/>
    </row>
    <row r="987" spans="4:19">
      <c r="D987" s="38">
        <v>43962</v>
      </c>
      <c r="E987" s="6">
        <v>2930.1899410000001</v>
      </c>
      <c r="F987" s="6">
        <f t="shared" si="160"/>
        <v>1.3306916948353881E-4</v>
      </c>
      <c r="G987" s="6">
        <f t="shared" si="161"/>
        <v>1.3307802357820364E-4</v>
      </c>
      <c r="H987" s="6">
        <f t="shared" si="162"/>
        <v>1.0001330780235782</v>
      </c>
      <c r="I987" s="59">
        <f t="shared" si="153"/>
        <v>9.4607631022000356E-5</v>
      </c>
      <c r="J987" s="46">
        <f t="shared" si="155"/>
        <v>9.4607631022000356E-5</v>
      </c>
      <c r="K987" s="6">
        <f t="shared" si="156"/>
        <v>8.9506038475949646E-9</v>
      </c>
      <c r="L987" s="6">
        <f t="shared" si="157"/>
        <v>8.4679542623736109E-13</v>
      </c>
      <c r="M987" s="46">
        <f t="shared" si="158"/>
        <v>0</v>
      </c>
      <c r="N987" s="6">
        <f t="shared" si="159"/>
        <v>3386.1499020000001</v>
      </c>
      <c r="O987" s="6">
        <f t="shared" si="154"/>
        <v>-0.13465439339548765</v>
      </c>
      <c r="Q987" s="46"/>
      <c r="R987">
        <v>-2.9683371365788101E-2</v>
      </c>
      <c r="S987" s="46"/>
    </row>
    <row r="988" spans="4:19">
      <c r="D988" s="38">
        <v>43963</v>
      </c>
      <c r="E988" s="6">
        <v>2870.1201169999999</v>
      </c>
      <c r="F988" s="6">
        <f t="shared" si="160"/>
        <v>-2.0713365698733076E-2</v>
      </c>
      <c r="G988" s="6">
        <f t="shared" si="161"/>
        <v>-2.0500317457065598E-2</v>
      </c>
      <c r="H988" s="6">
        <f t="shared" si="162"/>
        <v>0.9794996825429344</v>
      </c>
      <c r="I988" s="59">
        <f t="shared" si="153"/>
        <v>-2.0751827237194615E-2</v>
      </c>
      <c r="J988" s="46">
        <f t="shared" si="155"/>
        <v>0</v>
      </c>
      <c r="K988" s="6">
        <f t="shared" si="156"/>
        <v>0</v>
      </c>
      <c r="L988" s="6">
        <f t="shared" si="157"/>
        <v>0</v>
      </c>
      <c r="M988" s="46">
        <f t="shared" si="158"/>
        <v>2.0751827237194615E-2</v>
      </c>
      <c r="N988" s="6">
        <f t="shared" si="159"/>
        <v>3386.1499020000001</v>
      </c>
      <c r="O988" s="6">
        <f t="shared" si="154"/>
        <v>-0.15239425304095713</v>
      </c>
      <c r="Q988" s="46"/>
      <c r="R988">
        <v>8.9542290669771499E-2</v>
      </c>
      <c r="S988" s="46"/>
    </row>
    <row r="989" spans="4:19">
      <c r="D989" s="38">
        <v>43964</v>
      </c>
      <c r="E989" s="6">
        <v>2820</v>
      </c>
      <c r="F989" s="6">
        <f t="shared" si="160"/>
        <v>-1.761699655895169E-2</v>
      </c>
      <c r="G989" s="6">
        <f t="shared" si="161"/>
        <v>-1.7462724540040497E-2</v>
      </c>
      <c r="H989" s="6">
        <f t="shared" si="162"/>
        <v>0.9825372754599595</v>
      </c>
      <c r="I989" s="59">
        <f t="shared" si="153"/>
        <v>-1.7655458097413229E-2</v>
      </c>
      <c r="J989" s="46">
        <f t="shared" si="155"/>
        <v>0</v>
      </c>
      <c r="K989" s="6">
        <f t="shared" si="156"/>
        <v>0</v>
      </c>
      <c r="L989" s="6">
        <f t="shared" si="157"/>
        <v>0</v>
      </c>
      <c r="M989" s="46">
        <f t="shared" si="158"/>
        <v>1.7655458097413229E-2</v>
      </c>
      <c r="N989" s="6">
        <f t="shared" si="159"/>
        <v>3386.1499020000001</v>
      </c>
      <c r="O989" s="6">
        <f t="shared" si="154"/>
        <v>-0.16719575871865819</v>
      </c>
      <c r="Q989" s="46"/>
      <c r="R989">
        <v>1.14518597246707E-2</v>
      </c>
      <c r="S989" s="46"/>
    </row>
    <row r="990" spans="4:19">
      <c r="D990" s="38">
        <v>43965</v>
      </c>
      <c r="E990" s="6">
        <v>2852.5</v>
      </c>
      <c r="F990" s="6">
        <f t="shared" si="160"/>
        <v>1.1458917804071491E-2</v>
      </c>
      <c r="G990" s="6">
        <f t="shared" si="161"/>
        <v>1.1524822695035519E-2</v>
      </c>
      <c r="H990" s="6">
        <f t="shared" si="162"/>
        <v>1.0115248226950355</v>
      </c>
      <c r="I990" s="59">
        <f t="shared" si="153"/>
        <v>1.1420456265609951E-2</v>
      </c>
      <c r="J990" s="46">
        <f t="shared" si="155"/>
        <v>1.1420456265609951E-2</v>
      </c>
      <c r="K990" s="6">
        <f t="shared" si="156"/>
        <v>1.304268213147096E-4</v>
      </c>
      <c r="L990" s="6">
        <f t="shared" si="157"/>
        <v>1.4895338086871649E-6</v>
      </c>
      <c r="M990" s="46">
        <f t="shared" si="158"/>
        <v>0</v>
      </c>
      <c r="N990" s="6">
        <f t="shared" si="159"/>
        <v>3386.1499020000001</v>
      </c>
      <c r="O990" s="6">
        <f t="shared" si="154"/>
        <v>-0.15759783749821721</v>
      </c>
      <c r="Q990" s="46"/>
      <c r="R990">
        <v>6.0456578973637702E-2</v>
      </c>
      <c r="S990" s="46"/>
    </row>
    <row r="991" spans="4:19">
      <c r="D991" s="38">
        <v>43966</v>
      </c>
      <c r="E991" s="6">
        <v>2863.6999510000001</v>
      </c>
      <c r="F991" s="6">
        <f t="shared" si="160"/>
        <v>3.9186751437044372E-3</v>
      </c>
      <c r="G991" s="6">
        <f t="shared" si="161"/>
        <v>3.9263631901840235E-3</v>
      </c>
      <c r="H991" s="6">
        <f t="shared" si="162"/>
        <v>1.003926363190184</v>
      </c>
      <c r="I991" s="59">
        <f t="shared" si="153"/>
        <v>3.8802136052428987E-3</v>
      </c>
      <c r="J991" s="46">
        <f t="shared" si="155"/>
        <v>3.8802136052428987E-3</v>
      </c>
      <c r="K991" s="6">
        <f t="shared" si="156"/>
        <v>1.5056057622312095E-5</v>
      </c>
      <c r="L991" s="6">
        <f t="shared" si="157"/>
        <v>5.8420719627416439E-8</v>
      </c>
      <c r="M991" s="46">
        <f t="shared" si="158"/>
        <v>0</v>
      </c>
      <c r="N991" s="6">
        <f t="shared" si="159"/>
        <v>3386.1499020000001</v>
      </c>
      <c r="O991" s="6">
        <f t="shared" si="154"/>
        <v>-0.15429026065603874</v>
      </c>
      <c r="Q991" s="46"/>
      <c r="R991">
        <v>-3.4219109407056497E-2</v>
      </c>
      <c r="S991" s="46"/>
    </row>
    <row r="992" spans="4:19">
      <c r="D992" s="38">
        <v>43969</v>
      </c>
      <c r="E992" s="6">
        <v>2953.9099120000001</v>
      </c>
      <c r="F992" s="6">
        <f t="shared" si="160"/>
        <v>3.1015208793064648E-2</v>
      </c>
      <c r="G992" s="6">
        <f t="shared" si="161"/>
        <v>3.1501191655396221E-2</v>
      </c>
      <c r="H992" s="6">
        <f t="shared" si="162"/>
        <v>1.0315011916553962</v>
      </c>
      <c r="I992" s="59">
        <f t="shared" si="153"/>
        <v>3.0976747254603108E-2</v>
      </c>
      <c r="J992" s="46">
        <f t="shared" si="155"/>
        <v>3.0976747254603108E-2</v>
      </c>
      <c r="K992" s="6">
        <f t="shared" si="156"/>
        <v>9.5955887047556121E-4</v>
      </c>
      <c r="L992" s="6">
        <f t="shared" si="157"/>
        <v>2.9724012606633899E-5</v>
      </c>
      <c r="M992" s="46">
        <f t="shared" si="158"/>
        <v>0</v>
      </c>
      <c r="N992" s="6">
        <f t="shared" si="159"/>
        <v>3386.1499020000001</v>
      </c>
      <c r="O992" s="6">
        <f t="shared" si="154"/>
        <v>-0.12764939607212936</v>
      </c>
      <c r="Q992" s="46"/>
      <c r="R992">
        <v>3.2919674790720999E-2</v>
      </c>
      <c r="S992" s="46"/>
    </row>
    <row r="993" spans="4:19">
      <c r="D993" s="38">
        <v>43970</v>
      </c>
      <c r="E993" s="6">
        <v>2922.9399410000001</v>
      </c>
      <c r="F993" s="6">
        <f t="shared" si="160"/>
        <v>-1.0539747813558898E-2</v>
      </c>
      <c r="G993" s="6">
        <f t="shared" si="161"/>
        <v>-1.0484399295383806E-2</v>
      </c>
      <c r="H993" s="6">
        <f t="shared" si="162"/>
        <v>0.98951560070461619</v>
      </c>
      <c r="I993" s="59">
        <f t="shared" si="153"/>
        <v>-1.0578209352020437E-2</v>
      </c>
      <c r="J993" s="46">
        <f t="shared" si="155"/>
        <v>0</v>
      </c>
      <c r="K993" s="6">
        <f t="shared" si="156"/>
        <v>0</v>
      </c>
      <c r="L993" s="6">
        <f t="shared" si="157"/>
        <v>0</v>
      </c>
      <c r="M993" s="46">
        <f t="shared" si="158"/>
        <v>1.0578209352020437E-2</v>
      </c>
      <c r="N993" s="6">
        <f t="shared" si="159"/>
        <v>3386.1499020000001</v>
      </c>
      <c r="O993" s="6">
        <f t="shared" si="154"/>
        <v>-0.13679546812927834</v>
      </c>
      <c r="Q993" s="46"/>
      <c r="R993">
        <v>-1.61195310592488E-2</v>
      </c>
      <c r="S993" s="46"/>
    </row>
    <row r="994" spans="4:19">
      <c r="D994" s="38">
        <v>43971</v>
      </c>
      <c r="E994" s="6">
        <v>2971.610107</v>
      </c>
      <c r="F994" s="6">
        <f t="shared" si="160"/>
        <v>1.6513990610433776E-2</v>
      </c>
      <c r="G994" s="6">
        <f t="shared" si="161"/>
        <v>1.6651100256048545E-2</v>
      </c>
      <c r="H994" s="6">
        <f t="shared" si="162"/>
        <v>1.0166511002560485</v>
      </c>
      <c r="I994" s="59">
        <f t="shared" si="153"/>
        <v>1.6475529071972236E-2</v>
      </c>
      <c r="J994" s="46">
        <f t="shared" si="155"/>
        <v>1.6475529071972236E-2</v>
      </c>
      <c r="K994" s="6">
        <f t="shared" si="156"/>
        <v>2.7144305820140237E-4</v>
      </c>
      <c r="L994" s="6">
        <f t="shared" si="157"/>
        <v>4.4721679967822566E-6</v>
      </c>
      <c r="M994" s="46">
        <f t="shared" si="158"/>
        <v>0</v>
      </c>
      <c r="N994" s="6">
        <f t="shared" si="159"/>
        <v>3386.1499020000001</v>
      </c>
      <c r="O994" s="6">
        <f t="shared" si="154"/>
        <v>-0.12242216292762344</v>
      </c>
      <c r="Q994" s="46"/>
      <c r="R994">
        <v>-4.5080669041854503E-2</v>
      </c>
      <c r="S994" s="46"/>
    </row>
    <row r="995" spans="4:19">
      <c r="D995" s="38">
        <v>43972</v>
      </c>
      <c r="E995" s="6">
        <v>2948.51001</v>
      </c>
      <c r="F995" s="6">
        <f t="shared" si="160"/>
        <v>-7.8039680884959333E-3</v>
      </c>
      <c r="G995" s="6">
        <f t="shared" si="161"/>
        <v>-7.7735961880008864E-3</v>
      </c>
      <c r="H995" s="6">
        <f t="shared" si="162"/>
        <v>0.99222640381199911</v>
      </c>
      <c r="I995" s="59">
        <f t="shared" si="153"/>
        <v>-7.8424296269574718E-3</v>
      </c>
      <c r="J995" s="46">
        <f t="shared" si="155"/>
        <v>0</v>
      </c>
      <c r="K995" s="6">
        <f t="shared" si="156"/>
        <v>0</v>
      </c>
      <c r="L995" s="6">
        <f t="shared" si="157"/>
        <v>0</v>
      </c>
      <c r="M995" s="46">
        <f t="shared" si="158"/>
        <v>7.8424296269574718E-3</v>
      </c>
      <c r="N995" s="6">
        <f t="shared" si="159"/>
        <v>3386.1499020000001</v>
      </c>
      <c r="O995" s="6">
        <f t="shared" si="154"/>
        <v>-0.12924409865656331</v>
      </c>
      <c r="Q995" s="46"/>
      <c r="R995">
        <v>2.2539440643392399E-2</v>
      </c>
      <c r="S995" s="46"/>
    </row>
    <row r="996" spans="4:19">
      <c r="D996" s="38">
        <v>43973</v>
      </c>
      <c r="E996" s="6">
        <v>2955.4499510000001</v>
      </c>
      <c r="F996" s="6">
        <f t="shared" si="160"/>
        <v>2.3509455491678159E-3</v>
      </c>
      <c r="G996" s="6">
        <f t="shared" si="161"/>
        <v>2.3537111885199025E-3</v>
      </c>
      <c r="H996" s="6">
        <f t="shared" si="162"/>
        <v>1.0023537111885199</v>
      </c>
      <c r="I996" s="59">
        <f t="shared" si="153"/>
        <v>2.3124840107062775E-3</v>
      </c>
      <c r="J996" s="46">
        <f t="shared" si="155"/>
        <v>2.3124840107062775E-3</v>
      </c>
      <c r="K996" s="6">
        <f t="shared" si="156"/>
        <v>5.3475822997721913E-6</v>
      </c>
      <c r="L996" s="6">
        <f t="shared" si="157"/>
        <v>1.2366198564159096E-8</v>
      </c>
      <c r="M996" s="46">
        <f t="shared" si="158"/>
        <v>0</v>
      </c>
      <c r="N996" s="6">
        <f t="shared" si="159"/>
        <v>3386.1499020000001</v>
      </c>
      <c r="O996" s="6">
        <f t="shared" si="154"/>
        <v>-0.12719459074910147</v>
      </c>
      <c r="Q996" s="46"/>
      <c r="R996">
        <v>-1.52304979620913E-2</v>
      </c>
      <c r="S996" s="46"/>
    </row>
    <row r="997" spans="4:19">
      <c r="D997" s="38">
        <v>43977</v>
      </c>
      <c r="E997" s="6">
        <v>2991.7700199999999</v>
      </c>
      <c r="F997" s="6">
        <f t="shared" si="160"/>
        <v>1.2214285236295521E-2</v>
      </c>
      <c r="G997" s="6">
        <f t="shared" si="161"/>
        <v>1.2289184253555296E-2</v>
      </c>
      <c r="H997" s="6">
        <f t="shared" si="162"/>
        <v>1.0122891842535553</v>
      </c>
      <c r="I997" s="59">
        <f t="shared" si="153"/>
        <v>1.2175823697833982E-2</v>
      </c>
      <c r="J997" s="46">
        <f t="shared" si="155"/>
        <v>1.2175823697833982E-2</v>
      </c>
      <c r="K997" s="6">
        <f t="shared" si="156"/>
        <v>1.4825068272073558E-4</v>
      </c>
      <c r="L997" s="6">
        <f t="shared" si="157"/>
        <v>1.8050741758911991E-6</v>
      </c>
      <c r="M997" s="46">
        <f t="shared" si="158"/>
        <v>0</v>
      </c>
      <c r="N997" s="6">
        <f t="shared" si="159"/>
        <v>3386.1499020000001</v>
      </c>
      <c r="O997" s="6">
        <f t="shared" si="154"/>
        <v>-0.11646852425731746</v>
      </c>
      <c r="Q997" s="46"/>
      <c r="R997">
        <v>6.7871164184332602E-2</v>
      </c>
      <c r="S997" s="46"/>
    </row>
    <row r="998" spans="4:19">
      <c r="D998" s="38">
        <v>43978</v>
      </c>
      <c r="E998" s="6">
        <v>3036.1298830000001</v>
      </c>
      <c r="F998" s="6">
        <f t="shared" si="160"/>
        <v>1.4718447395390861E-2</v>
      </c>
      <c r="G998" s="6">
        <f t="shared" si="161"/>
        <v>1.4827297119582861E-2</v>
      </c>
      <c r="H998" s="6">
        <f t="shared" si="162"/>
        <v>1.0148272971195829</v>
      </c>
      <c r="I998" s="59">
        <f t="shared" si="153"/>
        <v>1.4679985856929322E-2</v>
      </c>
      <c r="J998" s="46">
        <f t="shared" si="155"/>
        <v>1.4679985856929322E-2</v>
      </c>
      <c r="K998" s="6">
        <f t="shared" si="156"/>
        <v>2.1550198475964492E-4</v>
      </c>
      <c r="L998" s="6">
        <f t="shared" si="157"/>
        <v>3.1635660884117858E-6</v>
      </c>
      <c r="M998" s="46">
        <f t="shared" si="158"/>
        <v>0</v>
      </c>
      <c r="N998" s="6">
        <f t="shared" si="159"/>
        <v>3386.1499020000001</v>
      </c>
      <c r="O998" s="6">
        <f t="shared" si="154"/>
        <v>-0.10336814055197727</v>
      </c>
      <c r="Q998" s="46"/>
      <c r="R998">
        <v>-1.60212282882296E-3</v>
      </c>
      <c r="S998" s="46"/>
    </row>
    <row r="999" spans="4:19">
      <c r="D999" s="38">
        <v>43979</v>
      </c>
      <c r="E999" s="6">
        <v>3029.7299800000001</v>
      </c>
      <c r="F999" s="6">
        <f t="shared" si="160"/>
        <v>-2.1101395413926152E-3</v>
      </c>
      <c r="G999" s="6">
        <f t="shared" si="161"/>
        <v>-2.1079147620906014E-3</v>
      </c>
      <c r="H999" s="6">
        <f t="shared" si="162"/>
        <v>0.9978920852379094</v>
      </c>
      <c r="I999" s="59">
        <f t="shared" si="153"/>
        <v>-2.1486010798541537E-3</v>
      </c>
      <c r="J999" s="46">
        <f t="shared" si="155"/>
        <v>0</v>
      </c>
      <c r="K999" s="6">
        <f t="shared" si="156"/>
        <v>0</v>
      </c>
      <c r="L999" s="6">
        <f t="shared" si="157"/>
        <v>0</v>
      </c>
      <c r="M999" s="46">
        <f t="shared" si="158"/>
        <v>2.1486010798541537E-3</v>
      </c>
      <c r="N999" s="6">
        <f t="shared" si="159"/>
        <v>3386.1499020000001</v>
      </c>
      <c r="O999" s="6">
        <f t="shared" si="154"/>
        <v>-0.10525816408466847</v>
      </c>
      <c r="Q999" s="46"/>
      <c r="R999">
        <v>3.34438341082373E-2</v>
      </c>
      <c r="S999" s="46"/>
    </row>
    <row r="1000" spans="4:19">
      <c r="D1000" s="38">
        <v>43980</v>
      </c>
      <c r="E1000" s="6">
        <v>3044.3100589999999</v>
      </c>
      <c r="F1000" s="6">
        <f t="shared" si="160"/>
        <v>4.8007938404704903E-3</v>
      </c>
      <c r="G1000" s="6">
        <f t="shared" si="161"/>
        <v>4.8123361145206989E-3</v>
      </c>
      <c r="H1000" s="6">
        <f t="shared" si="162"/>
        <v>1.0048123361145207</v>
      </c>
      <c r="I1000" s="59">
        <f t="shared" si="153"/>
        <v>4.7623323020089519E-3</v>
      </c>
      <c r="J1000" s="46">
        <f t="shared" si="155"/>
        <v>4.7623323020089519E-3</v>
      </c>
      <c r="K1000" s="6">
        <f t="shared" si="156"/>
        <v>2.2679808954757884E-5</v>
      </c>
      <c r="L1000" s="6">
        <f t="shared" si="157"/>
        <v>1.0800878678863535E-7</v>
      </c>
      <c r="M1000" s="46">
        <f t="shared" si="158"/>
        <v>0</v>
      </c>
      <c r="N1000" s="6">
        <f t="shared" si="159"/>
        <v>3386.1499020000001</v>
      </c>
      <c r="O1000" s="6">
        <f t="shared" si="154"/>
        <v>-0.10095236563452063</v>
      </c>
      <c r="Q1000" s="46"/>
      <c r="R1000">
        <v>1.4364375212086101E-2</v>
      </c>
      <c r="S1000" s="46"/>
    </row>
    <row r="1001" spans="4:19">
      <c r="D1001" s="38">
        <v>43983</v>
      </c>
      <c r="E1001" s="6">
        <v>3055.7299800000001</v>
      </c>
      <c r="F1001" s="6">
        <f t="shared" si="160"/>
        <v>3.7442161915182872E-3</v>
      </c>
      <c r="G1001" s="6">
        <f t="shared" si="161"/>
        <v>3.7512345256156543E-3</v>
      </c>
      <c r="H1001" s="6">
        <f t="shared" si="162"/>
        <v>1.0037512345256157</v>
      </c>
      <c r="I1001" s="59">
        <f t="shared" si="153"/>
        <v>3.7057546530567488E-3</v>
      </c>
      <c r="J1001" s="46">
        <f t="shared" si="155"/>
        <v>3.7057546530567488E-3</v>
      </c>
      <c r="K1001" s="6">
        <f t="shared" si="156"/>
        <v>1.3732617548651744E-5</v>
      </c>
      <c r="L1001" s="6">
        <f t="shared" si="157"/>
        <v>5.0889711379564965E-8</v>
      </c>
      <c r="M1001" s="46">
        <f t="shared" si="158"/>
        <v>0</v>
      </c>
      <c r="N1001" s="6">
        <f t="shared" si="159"/>
        <v>3386.1499020000001</v>
      </c>
      <c r="O1001" s="6">
        <f t="shared" si="154"/>
        <v>-9.757982710831567E-2</v>
      </c>
      <c r="Q1001" s="46"/>
      <c r="R1001">
        <v>0</v>
      </c>
      <c r="S1001" s="46"/>
    </row>
    <row r="1002" spans="4:19">
      <c r="D1002" s="38">
        <v>43984</v>
      </c>
      <c r="E1002" s="6">
        <v>3080.820068</v>
      </c>
      <c r="F1002" s="6">
        <f t="shared" si="160"/>
        <v>8.177307319149927E-3</v>
      </c>
      <c r="G1002" s="6">
        <f t="shared" si="161"/>
        <v>8.2108328171064393E-3</v>
      </c>
      <c r="H1002" s="6">
        <f t="shared" si="162"/>
        <v>1.0082108328171064</v>
      </c>
      <c r="I1002" s="59">
        <f t="shared" si="153"/>
        <v>8.1388457806883877E-3</v>
      </c>
      <c r="J1002" s="46">
        <f t="shared" si="155"/>
        <v>8.1388457806883877E-3</v>
      </c>
      <c r="K1002" s="6">
        <f t="shared" si="156"/>
        <v>6.6240810641829165E-5</v>
      </c>
      <c r="L1002" s="6">
        <f t="shared" si="157"/>
        <v>5.3912374220162973E-7</v>
      </c>
      <c r="M1002" s="46">
        <f t="shared" si="158"/>
        <v>0</v>
      </c>
      <c r="N1002" s="6">
        <f t="shared" si="159"/>
        <v>3386.1499020000001</v>
      </c>
      <c r="O1002" s="6">
        <f t="shared" si="154"/>
        <v>-9.0170205937917774E-2</v>
      </c>
      <c r="Q1002" s="46"/>
      <c r="R1002">
        <v>-1.0142604808351E-2</v>
      </c>
      <c r="S1002" s="46"/>
    </row>
    <row r="1003" spans="4:19">
      <c r="D1003" s="38">
        <v>43985</v>
      </c>
      <c r="E1003" s="6">
        <v>3122.8701169999999</v>
      </c>
      <c r="F1003" s="6">
        <f t="shared" si="160"/>
        <v>1.3556670869172045E-2</v>
      </c>
      <c r="G1003" s="6">
        <f t="shared" si="161"/>
        <v>1.3648979191211774E-2</v>
      </c>
      <c r="H1003" s="6">
        <f t="shared" si="162"/>
        <v>1.0136489791912118</v>
      </c>
      <c r="I1003" s="59">
        <f t="shared" si="153"/>
        <v>1.3518209330710506E-2</v>
      </c>
      <c r="J1003" s="46">
        <f t="shared" si="155"/>
        <v>1.3518209330710506E-2</v>
      </c>
      <c r="K1003" s="6">
        <f t="shared" si="156"/>
        <v>1.8274198350890858E-4</v>
      </c>
      <c r="L1003" s="6">
        <f t="shared" si="157"/>
        <v>2.4703443865826733E-6</v>
      </c>
      <c r="M1003" s="46">
        <f t="shared" si="158"/>
        <v>0</v>
      </c>
      <c r="N1003" s="6">
        <f t="shared" si="159"/>
        <v>3386.1499020000001</v>
      </c>
      <c r="O1003" s="6">
        <f t="shared" si="154"/>
        <v>-7.7751958011219841E-2</v>
      </c>
      <c r="Q1003" s="46"/>
      <c r="R1003">
        <v>3.0075059094517902E-2</v>
      </c>
      <c r="S1003" s="46"/>
    </row>
    <row r="1004" spans="4:19">
      <c r="D1004" s="38">
        <v>43986</v>
      </c>
      <c r="E1004" s="6">
        <v>3112.3500979999999</v>
      </c>
      <c r="F1004" s="6">
        <f t="shared" si="160"/>
        <v>-3.374388913120942E-3</v>
      </c>
      <c r="G1004" s="6">
        <f t="shared" si="161"/>
        <v>-3.3687020612007679E-3</v>
      </c>
      <c r="H1004" s="6">
        <f t="shared" si="162"/>
        <v>0.99663129793879923</v>
      </c>
      <c r="I1004" s="59">
        <f t="shared" si="153"/>
        <v>-3.4128504515824804E-3</v>
      </c>
      <c r="J1004" s="46">
        <f t="shared" si="155"/>
        <v>0</v>
      </c>
      <c r="K1004" s="6">
        <f t="shared" si="156"/>
        <v>0</v>
      </c>
      <c r="L1004" s="6">
        <f t="shared" si="157"/>
        <v>0</v>
      </c>
      <c r="M1004" s="46">
        <f t="shared" si="158"/>
        <v>3.4128504515824804E-3</v>
      </c>
      <c r="N1004" s="6">
        <f t="shared" si="159"/>
        <v>3386.1499020000001</v>
      </c>
      <c r="O1004" s="6">
        <f t="shared" si="154"/>
        <v>-8.0858736891205776E-2</v>
      </c>
      <c r="R1004">
        <v>-2.22476277378643E-2</v>
      </c>
    </row>
    <row r="1005" spans="4:19">
      <c r="D1005" s="38">
        <v>43987</v>
      </c>
      <c r="E1005" s="6">
        <v>3193.929932</v>
      </c>
      <c r="F1005" s="6">
        <f t="shared" si="160"/>
        <v>2.5874012823706938E-2</v>
      </c>
      <c r="G1005" s="6">
        <f t="shared" si="161"/>
        <v>2.6211650820524124E-2</v>
      </c>
      <c r="H1005" s="6">
        <f t="shared" si="162"/>
        <v>1.0262116508205241</v>
      </c>
      <c r="I1005" s="59">
        <f t="shared" si="153"/>
        <v>2.5835551285245398E-2</v>
      </c>
      <c r="J1005" s="46">
        <f t="shared" si="155"/>
        <v>2.5835551285245398E-2</v>
      </c>
      <c r="K1005" s="6">
        <f t="shared" si="156"/>
        <v>6.6747571021254519E-4</v>
      </c>
      <c r="L1005" s="6">
        <f t="shared" si="157"/>
        <v>1.7244602942851808E-5</v>
      </c>
      <c r="M1005" s="46">
        <f t="shared" si="158"/>
        <v>0</v>
      </c>
      <c r="N1005" s="6">
        <f t="shared" si="159"/>
        <v>3386.1499020000001</v>
      </c>
      <c r="O1005" s="6">
        <f t="shared" si="154"/>
        <v>-5.6766527047862544E-2</v>
      </c>
      <c r="R1005">
        <v>5.7921979309917201E-3</v>
      </c>
    </row>
    <row r="1006" spans="4:19">
      <c r="I1006" s="59"/>
      <c r="J1006" s="46"/>
      <c r="M1006" s="46"/>
      <c r="R1006">
        <v>2.6406656797708299E-2</v>
      </c>
    </row>
    <row r="1007" spans="4:19">
      <c r="R1007">
        <v>-1.80195551464357E-2</v>
      </c>
    </row>
    <row r="1008" spans="4:19">
      <c r="R1008">
        <v>-3.1113897062047299E-2</v>
      </c>
    </row>
    <row r="1009" spans="18:18">
      <c r="R1009">
        <v>2.2641179854000399E-2</v>
      </c>
    </row>
    <row r="1010" spans="18:18">
      <c r="R1010">
        <v>-5.3885877658128595E-4</v>
      </c>
    </row>
    <row r="1011" spans="18:18">
      <c r="R1011">
        <v>1.3804048745428499E-2</v>
      </c>
    </row>
    <row r="1012" spans="18:18">
      <c r="R1012">
        <v>1.4588070803655101E-2</v>
      </c>
    </row>
    <row r="1013" spans="18:18">
      <c r="R1013">
        <v>-5.2494373783306004E-3</v>
      </c>
    </row>
    <row r="1014" spans="18:18">
      <c r="R1014">
        <v>2.6203447348727399E-2</v>
      </c>
    </row>
    <row r="1015" spans="18:18">
      <c r="R1015">
        <v>-9.2435111685223708E-3</v>
      </c>
    </row>
    <row r="1016" spans="18:18">
      <c r="R1016">
        <v>-2.8423760421723801E-2</v>
      </c>
    </row>
    <row r="1017" spans="18:18">
      <c r="R1017">
        <v>4.2353250925060903E-3</v>
      </c>
    </row>
    <row r="1018" spans="18:18">
      <c r="R1018">
        <v>8.9883453678591806E-3</v>
      </c>
    </row>
    <row r="1019" spans="18:18">
      <c r="R1019">
        <v>-6.9948698830640896E-3</v>
      </c>
    </row>
    <row r="1020" spans="18:18">
      <c r="R1020">
        <v>1.1424272122644401E-2</v>
      </c>
    </row>
    <row r="1021" spans="18:18">
      <c r="R1021">
        <v>1.6709618883847401E-2</v>
      </c>
    </row>
    <row r="1022" spans="18:18">
      <c r="R1022">
        <v>1.3290215650078299E-4</v>
      </c>
    </row>
    <row r="1023" spans="18:18">
      <c r="R1023">
        <v>-2.0687099664268099E-2</v>
      </c>
    </row>
    <row r="1024" spans="18:18">
      <c r="R1024">
        <v>-1.7594225341900499E-2</v>
      </c>
    </row>
    <row r="1025" spans="18:18">
      <c r="R1025">
        <v>1.14440608346719E-2</v>
      </c>
    </row>
    <row r="1026" spans="18:18">
      <c r="R1026">
        <v>3.9136333054662301E-3</v>
      </c>
    </row>
    <row r="1027" spans="18:18">
      <c r="R1027">
        <v>3.0975992612134101E-2</v>
      </c>
    </row>
    <row r="1028" spans="18:18">
      <c r="R1028">
        <v>-1.05265572037731E-2</v>
      </c>
    </row>
    <row r="1029" spans="18:18">
      <c r="R1029">
        <v>1.64933845992466E-2</v>
      </c>
    </row>
    <row r="1030" spans="18:18">
      <c r="R1030">
        <v>-7.7942727146046997E-3</v>
      </c>
    </row>
    <row r="1031" spans="18:18">
      <c r="R1031">
        <v>2.3480168599737598E-3</v>
      </c>
    </row>
    <row r="1032" spans="18:18">
      <c r="R1032">
        <v>0</v>
      </c>
    </row>
    <row r="1033" spans="18:18">
      <c r="R1033">
        <v>1.2199179479501301E-2</v>
      </c>
    </row>
    <row r="1034" spans="18:18">
      <c r="R1034">
        <v>1.47004878035527E-2</v>
      </c>
    </row>
    <row r="1035" spans="18:18">
      <c r="R1035">
        <v>-2.1075809125951201E-3</v>
      </c>
    </row>
    <row r="1036" spans="18:18">
      <c r="R1036">
        <v>4.7949804975846097E-3</v>
      </c>
    </row>
    <row r="1037" spans="18:18">
      <c r="R1037">
        <v>3.7397015803259598E-3</v>
      </c>
    </row>
    <row r="1038" spans="18:18">
      <c r="R1038">
        <v>8.1675059872537304E-3</v>
      </c>
    </row>
    <row r="1039" spans="18:18">
      <c r="R1039">
        <v>1.35405971606282E-2</v>
      </c>
    </row>
    <row r="1040" spans="18:18">
      <c r="R1040">
        <v>-3.3704083306670498E-3</v>
      </c>
    </row>
    <row r="1041" spans="18:18">
      <c r="R1041">
        <v>2.5843830884191701E-2</v>
      </c>
    </row>
  </sheetData>
  <autoFilter ref="D1:P1041" xr:uid="{B8996363-271F-456D-81FF-C296525B2BC6}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D11C-D6D6-4A40-A1F0-C5C036A33320}">
  <dimension ref="A1"/>
  <sheetViews>
    <sheetView workbookViewId="0">
      <selection sqref="A1:A23"/>
    </sheetView>
  </sheetViews>
  <sheetFormatPr defaultRowHeight="14.25"/>
  <sheetData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F3AD-2B40-4273-B8E8-5855D05F3C60}">
  <dimension ref="A3:R50"/>
  <sheetViews>
    <sheetView zoomScale="80" zoomScaleNormal="80" workbookViewId="0">
      <selection activeCell="A7" activeCellId="1" sqref="A1 A7"/>
    </sheetView>
  </sheetViews>
  <sheetFormatPr defaultRowHeight="14.25"/>
  <cols>
    <col min="1" max="1" width="19.73046875" bestFit="1" customWidth="1"/>
    <col min="2" max="2" width="10.73046875" bestFit="1" customWidth="1"/>
    <col min="3" max="4" width="11.265625" bestFit="1" customWidth="1"/>
    <col min="5" max="5" width="13.3984375" bestFit="1" customWidth="1"/>
    <col min="6" max="6" width="12" customWidth="1"/>
    <col min="7" max="7" width="21.265625" bestFit="1" customWidth="1"/>
    <col min="12" max="12" width="16.73046875" bestFit="1" customWidth="1"/>
  </cols>
  <sheetData>
    <row r="3" spans="1:18">
      <c r="A3" t="s">
        <v>16</v>
      </c>
      <c r="G3" t="s">
        <v>30</v>
      </c>
    </row>
    <row r="4" spans="1:18">
      <c r="E4" s="5"/>
      <c r="M4" t="s">
        <v>44</v>
      </c>
    </row>
    <row r="5" spans="1:18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20" t="s">
        <v>31</v>
      </c>
      <c r="H5" s="20" t="s">
        <v>32</v>
      </c>
      <c r="I5" s="17"/>
      <c r="J5" s="17" t="s">
        <v>41</v>
      </c>
      <c r="K5" s="17"/>
      <c r="L5" s="17"/>
      <c r="M5" t="s">
        <v>11</v>
      </c>
      <c r="N5" t="s">
        <v>43</v>
      </c>
    </row>
    <row r="6" spans="1:18">
      <c r="A6" s="2">
        <v>10228</v>
      </c>
      <c r="B6" s="34">
        <v>8974.4599999999991</v>
      </c>
      <c r="C6" s="34">
        <v>8974.4599999999991</v>
      </c>
      <c r="D6" s="34">
        <v>8974.4599999999991</v>
      </c>
      <c r="E6" s="34">
        <v>8974.4599999999991</v>
      </c>
      <c r="F6" s="1">
        <v>0</v>
      </c>
      <c r="G6" s="20"/>
      <c r="H6" s="20"/>
      <c r="I6" s="17"/>
      <c r="J6" s="17"/>
      <c r="K6" s="17"/>
      <c r="L6" s="17"/>
      <c r="M6" s="32">
        <f>'Yearly from backtrader'!K4</f>
        <v>0</v>
      </c>
      <c r="N6">
        <f>'Yearly from backtrader'!O4</f>
        <v>0</v>
      </c>
      <c r="O6" s="32">
        <f t="shared" ref="O6:O8" si="0">M6+1</f>
        <v>1</v>
      </c>
      <c r="P6" s="32">
        <f t="shared" ref="P6:P8" si="1">N6</f>
        <v>0</v>
      </c>
      <c r="Q6">
        <f>PRODUCT($O6:O$6)</f>
        <v>1</v>
      </c>
    </row>
    <row r="7" spans="1:18">
      <c r="A7" s="2">
        <v>10594</v>
      </c>
      <c r="B7" s="34">
        <v>8672.08</v>
      </c>
      <c r="C7" s="34">
        <v>8672.08</v>
      </c>
      <c r="D7" s="34">
        <v>8672.08</v>
      </c>
      <c r="E7" s="34">
        <v>8672.08</v>
      </c>
      <c r="F7" s="1">
        <v>0</v>
      </c>
      <c r="G7" s="20"/>
      <c r="H7" s="20"/>
      <c r="I7" s="17"/>
      <c r="J7" s="17"/>
      <c r="K7" s="17"/>
      <c r="L7" s="17"/>
      <c r="M7" s="32">
        <f>'Yearly from backtrader'!K5</f>
        <v>0</v>
      </c>
      <c r="N7">
        <f>'Yearly from backtrader'!O5</f>
        <v>0</v>
      </c>
      <c r="O7" s="32">
        <f t="shared" si="0"/>
        <v>1</v>
      </c>
      <c r="P7" s="32">
        <f t="shared" si="1"/>
        <v>0</v>
      </c>
      <c r="Q7">
        <f>PRODUCT($O$6:O7)</f>
        <v>1</v>
      </c>
    </row>
    <row r="8" spans="1:18">
      <c r="A8" s="2">
        <v>10959</v>
      </c>
      <c r="B8" s="34">
        <v>6682.37</v>
      </c>
      <c r="C8" s="34">
        <v>6682.37</v>
      </c>
      <c r="D8" s="34">
        <v>6682.37</v>
      </c>
      <c r="E8" s="34">
        <v>6682.37</v>
      </c>
      <c r="F8" s="1">
        <v>0</v>
      </c>
      <c r="G8" s="20"/>
      <c r="H8" s="20"/>
      <c r="I8" s="17"/>
      <c r="J8" s="17"/>
      <c r="K8" s="17"/>
      <c r="L8" s="17"/>
      <c r="M8" s="32">
        <f>'Yearly from backtrader'!K6</f>
        <v>0</v>
      </c>
      <c r="N8">
        <f>'Yearly from backtrader'!O6</f>
        <v>0</v>
      </c>
      <c r="O8" s="32">
        <f t="shared" si="0"/>
        <v>1</v>
      </c>
      <c r="P8" s="32">
        <f t="shared" si="1"/>
        <v>0</v>
      </c>
      <c r="Q8">
        <f>PRODUCT($O$6:O8)</f>
        <v>1</v>
      </c>
    </row>
    <row r="9" spans="1:18">
      <c r="A9" s="2">
        <v>11324</v>
      </c>
      <c r="B9" s="34">
        <v>3989.6</v>
      </c>
      <c r="C9" s="34">
        <v>3989.6</v>
      </c>
      <c r="D9" s="34">
        <v>3989.6</v>
      </c>
      <c r="E9" s="34">
        <v>3989.6</v>
      </c>
      <c r="F9" s="1">
        <v>0</v>
      </c>
      <c r="G9" s="33">
        <f>E9/E8-1</f>
        <v>-0.40296631285008166</v>
      </c>
      <c r="H9" s="20">
        <f>LN(E9/E8)</f>
        <v>-0.51578173979470221</v>
      </c>
      <c r="I9" s="17">
        <f>G9+1</f>
        <v>0.59703368714991834</v>
      </c>
      <c r="J9" s="17">
        <f>PRODUCT($I$9:I9)</f>
        <v>0.59703368714991834</v>
      </c>
      <c r="K9" s="17">
        <f>SUM($H$9:H9)</f>
        <v>-0.51578173979470221</v>
      </c>
      <c r="L9" s="17">
        <f>EXP(K9)</f>
        <v>0.59703368714991834</v>
      </c>
      <c r="M9" s="32">
        <f>'Yearly from backtrader'!K7</f>
        <v>-0.40122272999999897</v>
      </c>
      <c r="N9">
        <f>'Yearly from backtrader'!O7</f>
        <v>-0.51286600000000004</v>
      </c>
      <c r="O9" s="32">
        <f>M9+1</f>
        <v>0.59877727000000103</v>
      </c>
      <c r="P9" s="32">
        <f>N9</f>
        <v>-0.51286600000000004</v>
      </c>
      <c r="Q9">
        <f>PRODUCT($O$6:O9)</f>
        <v>0.59877727000000103</v>
      </c>
      <c r="R9">
        <f>EXP(SUM($P$9:P9))</f>
        <v>0.59877702235114416</v>
      </c>
    </row>
    <row r="10" spans="1:18">
      <c r="A10" s="2">
        <v>11689</v>
      </c>
      <c r="B10" s="34">
        <v>3460.18</v>
      </c>
      <c r="C10" s="34">
        <v>3460.18</v>
      </c>
      <c r="D10" s="34">
        <v>3460.18</v>
      </c>
      <c r="E10" s="34">
        <v>3460.18</v>
      </c>
      <c r="F10" s="1">
        <v>0</v>
      </c>
      <c r="G10" s="33">
        <f t="shared" ref="G10:G18" si="2">E10/E9-1</f>
        <v>-0.13270002005213555</v>
      </c>
      <c r="H10" s="20">
        <f t="shared" ref="H10:H18" si="3">LN(E10/E9)</f>
        <v>-0.1423703644119112</v>
      </c>
      <c r="I10" s="17">
        <f t="shared" ref="I10:I18" si="4">G10+1</f>
        <v>0.86729997994786445</v>
      </c>
      <c r="J10" s="17">
        <f>PRODUCT($I$9:I10)</f>
        <v>0.51780730489332372</v>
      </c>
      <c r="K10" s="17">
        <f>SUM($H$9:H10)</f>
        <v>-0.65815210420661341</v>
      </c>
      <c r="L10" s="17">
        <f t="shared" ref="L10:L18" si="5">EXP(K10)</f>
        <v>0.51780730489332372</v>
      </c>
      <c r="M10" s="32">
        <f>'Yearly from backtrader'!K8</f>
        <v>-0.13262527483716899</v>
      </c>
      <c r="N10">
        <f>'Yearly from backtrader'!O8</f>
        <v>-0.14228399999999999</v>
      </c>
      <c r="O10" s="32">
        <f t="shared" ref="O10:O17" si="6">M10+1</f>
        <v>0.86737472516283098</v>
      </c>
      <c r="P10" s="32">
        <f t="shared" ref="P10:P17" si="7">N10</f>
        <v>-0.14228399999999999</v>
      </c>
      <c r="Q10">
        <f>PRODUCT($O$6:O10)</f>
        <v>0.51936427000000118</v>
      </c>
      <c r="R10">
        <f>EXP(SUM($P$9:P10))</f>
        <v>0.5193641521210911</v>
      </c>
    </row>
    <row r="11" spans="1:18">
      <c r="A11" s="2">
        <v>12055</v>
      </c>
      <c r="B11" s="34">
        <v>5281.59</v>
      </c>
      <c r="C11" s="34">
        <v>5281.59</v>
      </c>
      <c r="D11" s="34">
        <v>5281.59</v>
      </c>
      <c r="E11" s="34">
        <v>5281.59</v>
      </c>
      <c r="F11" s="1">
        <v>0</v>
      </c>
      <c r="G11" s="33">
        <f t="shared" si="2"/>
        <v>0.52639169060569113</v>
      </c>
      <c r="H11" s="20">
        <f t="shared" si="3"/>
        <v>0.42290657791148789</v>
      </c>
      <c r="I11" s="17">
        <f t="shared" si="4"/>
        <v>1.5263916906056911</v>
      </c>
      <c r="J11" s="17">
        <f>PRODUCT($I$9:I11)</f>
        <v>0.79037676752409691</v>
      </c>
      <c r="K11" s="17">
        <f>SUM($H$9:H11)</f>
        <v>-0.23524552629512552</v>
      </c>
      <c r="L11" s="17">
        <f t="shared" si="5"/>
        <v>0.79037676752409702</v>
      </c>
      <c r="M11" s="32">
        <f>'Yearly from backtrader'!K9</f>
        <v>0.52604985706852603</v>
      </c>
      <c r="N11">
        <f>'Yearly from backtrader'!O9</f>
        <v>0.42268299999999998</v>
      </c>
      <c r="O11" s="32">
        <f t="shared" si="6"/>
        <v>1.5260498570685259</v>
      </c>
      <c r="P11" s="32">
        <f t="shared" si="7"/>
        <v>0.42268299999999998</v>
      </c>
      <c r="Q11">
        <f>PRODUCT($O$6:O11)</f>
        <v>0.79257577000000112</v>
      </c>
      <c r="R11">
        <f>EXP(SUM($P$9:P11))</f>
        <v>0.79257590392005461</v>
      </c>
    </row>
    <row r="12" spans="1:18">
      <c r="A12" s="2">
        <v>12420</v>
      </c>
      <c r="B12" s="34">
        <v>5143.8500000000004</v>
      </c>
      <c r="C12" s="34">
        <v>5143.8500000000004</v>
      </c>
      <c r="D12" s="34">
        <v>5143.8500000000004</v>
      </c>
      <c r="E12" s="34">
        <v>5143.8500000000004</v>
      </c>
      <c r="F12" s="1">
        <v>0</v>
      </c>
      <c r="G12" s="33">
        <f t="shared" si="2"/>
        <v>-2.6079267796250694E-2</v>
      </c>
      <c r="H12" s="20">
        <f t="shared" si="3"/>
        <v>-2.6425362425825702E-2</v>
      </c>
      <c r="I12" s="17">
        <f t="shared" si="4"/>
        <v>0.97392073220374931</v>
      </c>
      <c r="J12" s="17">
        <f>PRODUCT($I$9:I12)</f>
        <v>0.76976432014390106</v>
      </c>
      <c r="K12" s="17">
        <f>SUM($H$9:H12)</f>
        <v>-0.26167088872095123</v>
      </c>
      <c r="L12" s="17">
        <f t="shared" si="5"/>
        <v>0.76976432014390106</v>
      </c>
      <c r="M12" s="32">
        <f>'Yearly from backtrader'!K10</f>
        <v>-2.6068170113249599E-2</v>
      </c>
      <c r="N12">
        <f>'Yearly from backtrader'!O10</f>
        <v>-2.6414E-2</v>
      </c>
      <c r="O12" s="32">
        <f t="shared" si="6"/>
        <v>0.97393182988675042</v>
      </c>
      <c r="P12" s="32">
        <f t="shared" si="7"/>
        <v>-2.6414E-2</v>
      </c>
      <c r="Q12">
        <f>PRODUCT($O$6:O12)</f>
        <v>0.7719147700000013</v>
      </c>
      <c r="R12">
        <f>EXP(SUM($P$9:P12))</f>
        <v>0.7719148754485553</v>
      </c>
    </row>
    <row r="13" spans="1:18">
      <c r="A13" s="2">
        <v>12785</v>
      </c>
      <c r="B13" s="34">
        <v>7504.69</v>
      </c>
      <c r="C13" s="34">
        <v>7504.69</v>
      </c>
      <c r="D13" s="34">
        <v>7504.69</v>
      </c>
      <c r="E13" s="34">
        <v>7504.69</v>
      </c>
      <c r="F13" s="1">
        <v>0</v>
      </c>
      <c r="G13" s="33">
        <f t="shared" si="2"/>
        <v>0.45896361674621122</v>
      </c>
      <c r="H13" s="20">
        <f t="shared" si="3"/>
        <v>0.37772633211265472</v>
      </c>
      <c r="I13" s="17">
        <f t="shared" si="4"/>
        <v>1.4589636167462112</v>
      </c>
      <c r="J13" s="17">
        <f>PRODUCT($I$9:I13)</f>
        <v>1.1230581365593344</v>
      </c>
      <c r="K13" s="17">
        <f>SUM($H$9:H13)</f>
        <v>0.11605544339170348</v>
      </c>
      <c r="L13" s="17">
        <f t="shared" si="5"/>
        <v>1.1230581365593344</v>
      </c>
      <c r="M13" s="32">
        <f>'Yearly from backtrader'!K11</f>
        <v>0.45876308339066901</v>
      </c>
      <c r="N13">
        <f>'Yearly from backtrader'!O11</f>
        <v>0.37758900000000001</v>
      </c>
      <c r="O13" s="32">
        <f t="shared" si="6"/>
        <v>1.4587630833906691</v>
      </c>
      <c r="P13" s="32">
        <f t="shared" si="7"/>
        <v>0.37758900000000001</v>
      </c>
      <c r="Q13">
        <f>PRODUCT($O$6:O13)</f>
        <v>1.126040770000001</v>
      </c>
      <c r="R13">
        <f>EXP(SUM($P$9:P13))</f>
        <v>1.1260410662869416</v>
      </c>
    </row>
    <row r="14" spans="1:18">
      <c r="A14" s="2">
        <v>13150</v>
      </c>
      <c r="B14" s="34">
        <v>10232.629999999999</v>
      </c>
      <c r="C14" s="34">
        <v>10232.629999999999</v>
      </c>
      <c r="D14" s="34">
        <v>10232.629999999999</v>
      </c>
      <c r="E14" s="34">
        <v>10232.629999999999</v>
      </c>
      <c r="F14" s="1">
        <v>0</v>
      </c>
      <c r="G14" s="33">
        <f t="shared" si="2"/>
        <v>0.36349802590113645</v>
      </c>
      <c r="H14" s="20">
        <f t="shared" si="3"/>
        <v>0.31005347548517642</v>
      </c>
      <c r="I14" s="17">
        <f t="shared" si="4"/>
        <v>1.3634980259011364</v>
      </c>
      <c r="J14" s="17">
        <f>PRODUCT($I$9:I14)</f>
        <v>1.5312875521708613</v>
      </c>
      <c r="K14" s="17">
        <f>SUM($H$9:H14)</f>
        <v>0.42610891887687991</v>
      </c>
      <c r="L14" s="17">
        <f t="shared" si="5"/>
        <v>1.5312875521708613</v>
      </c>
      <c r="M14" s="32">
        <f>'Yearly from backtrader'!K12</f>
        <v>0.36338915153134199</v>
      </c>
      <c r="N14">
        <f>'Yearly from backtrader'!O12</f>
        <v>0.30997400000000003</v>
      </c>
      <c r="O14" s="32">
        <f t="shared" si="6"/>
        <v>1.3633891515313419</v>
      </c>
      <c r="P14" s="32">
        <f t="shared" si="7"/>
        <v>0.30997400000000003</v>
      </c>
      <c r="Q14">
        <f>PRODUCT($O$6:O14)</f>
        <v>1.5352317700000002</v>
      </c>
      <c r="R14">
        <f>EXP(SUM($P$9:P14))</f>
        <v>1.5352327527493077</v>
      </c>
    </row>
    <row r="15" spans="1:18">
      <c r="A15" s="2">
        <v>13516</v>
      </c>
      <c r="B15" s="34">
        <v>7089.66</v>
      </c>
      <c r="C15" s="34">
        <v>7089.66</v>
      </c>
      <c r="D15" s="34">
        <v>7089.66</v>
      </c>
      <c r="E15" s="34">
        <v>7089.66</v>
      </c>
      <c r="F15" s="1">
        <v>0</v>
      </c>
      <c r="G15" s="33">
        <f t="shared" si="2"/>
        <v>-0.30715172932080992</v>
      </c>
      <c r="H15" s="20">
        <f t="shared" si="3"/>
        <v>-0.36694424939320147</v>
      </c>
      <c r="I15" s="17">
        <f t="shared" si="4"/>
        <v>0.69284827067919008</v>
      </c>
      <c r="J15" s="17">
        <f>PRODUCT($I$9:I15)</f>
        <v>1.0609499324341514</v>
      </c>
      <c r="K15" s="17">
        <f>SUM($H$9:H15)</f>
        <v>5.9164669483678434E-2</v>
      </c>
      <c r="L15" s="17">
        <f t="shared" si="5"/>
        <v>1.0609499324341514</v>
      </c>
      <c r="M15" s="32">
        <f>'Yearly from backtrader'!K13</f>
        <v>-0.30708425217125301</v>
      </c>
      <c r="N15">
        <f>'Yearly from backtrader'!O13</f>
        <v>-0.36684699999999998</v>
      </c>
      <c r="O15" s="32">
        <f t="shared" si="6"/>
        <v>0.69291574782874699</v>
      </c>
      <c r="P15" s="32">
        <f t="shared" si="7"/>
        <v>-0.36684699999999998</v>
      </c>
      <c r="Q15">
        <f>PRODUCT($O$6:O15)</f>
        <v>1.0637862700000011</v>
      </c>
      <c r="R15">
        <f>EXP(SUM($P$9:P15))</f>
        <v>1.0637868054235444</v>
      </c>
    </row>
    <row r="16" spans="1:18">
      <c r="A16" s="2">
        <v>13881</v>
      </c>
      <c r="B16" s="34">
        <v>8492.15</v>
      </c>
      <c r="C16" s="34">
        <v>8492.15</v>
      </c>
      <c r="D16" s="34">
        <v>8492.15</v>
      </c>
      <c r="E16" s="34">
        <v>8492.15</v>
      </c>
      <c r="F16" s="1">
        <v>0</v>
      </c>
      <c r="G16" s="33">
        <f t="shared" si="2"/>
        <v>0.19782189837030262</v>
      </c>
      <c r="H16" s="20">
        <f t="shared" si="3"/>
        <v>0.18050482284031907</v>
      </c>
      <c r="I16" s="17">
        <f t="shared" si="4"/>
        <v>1.1978218983703026</v>
      </c>
      <c r="J16" s="17">
        <f>PRODUCT($I$9:I16)</f>
        <v>1.2708290621441194</v>
      </c>
      <c r="K16" s="17">
        <f>SUM($H$9:H16)</f>
        <v>0.23966949232399751</v>
      </c>
      <c r="L16" s="17">
        <f t="shared" si="5"/>
        <v>1.2708290621441194</v>
      </c>
      <c r="M16" s="32">
        <f>'Yearly from backtrader'!K14</f>
        <v>0.19775917957655101</v>
      </c>
      <c r="N16">
        <f>'Yearly from backtrader'!O14</f>
        <v>0.180452</v>
      </c>
      <c r="O16" s="32">
        <f t="shared" si="6"/>
        <v>1.197759179576551</v>
      </c>
      <c r="P16" s="32">
        <f t="shared" si="7"/>
        <v>0.180452</v>
      </c>
      <c r="Q16">
        <f>PRODUCT($O$6:O16)</f>
        <v>1.2741597700000007</v>
      </c>
      <c r="R16">
        <f>EXP(SUM($P$9:P16))</f>
        <v>1.2741598242151291</v>
      </c>
    </row>
    <row r="17" spans="1:18">
      <c r="A17" s="2">
        <v>14246</v>
      </c>
      <c r="B17" s="34">
        <v>8692.91</v>
      </c>
      <c r="C17" s="34">
        <v>8692.91</v>
      </c>
      <c r="D17" s="34">
        <v>8692.91</v>
      </c>
      <c r="E17" s="34">
        <v>8692.91</v>
      </c>
      <c r="F17" s="1">
        <v>0</v>
      </c>
      <c r="G17" s="33">
        <f t="shared" si="2"/>
        <v>2.364065637088375E-2</v>
      </c>
      <c r="H17" s="20">
        <f t="shared" si="3"/>
        <v>2.3365543517144486E-2</v>
      </c>
      <c r="I17" s="17">
        <f t="shared" si="4"/>
        <v>1.0236406563708838</v>
      </c>
      <c r="J17" s="17">
        <f>PRODUCT($I$9:I17)</f>
        <v>1.3008722953084011</v>
      </c>
      <c r="K17" s="17">
        <f>SUM($H$9:H17)</f>
        <v>0.26303503584114202</v>
      </c>
      <c r="L17" s="17">
        <f t="shared" si="5"/>
        <v>1.3008722953084011</v>
      </c>
      <c r="M17" s="32">
        <f>'Yearly from backtrader'!K15</f>
        <v>2.3634398690832701E-2</v>
      </c>
      <c r="N17">
        <f>'Yearly from backtrader'!O15</f>
        <v>2.3359000000000001E-2</v>
      </c>
      <c r="O17" s="32">
        <f t="shared" si="6"/>
        <v>1.0236343986908327</v>
      </c>
      <c r="P17" s="32">
        <f t="shared" si="7"/>
        <v>2.3359000000000001E-2</v>
      </c>
      <c r="Q17">
        <f>PRODUCT($O$6:O17)</f>
        <v>1.3042737700000004</v>
      </c>
      <c r="R17">
        <f>EXP(SUM($P$9:P17))</f>
        <v>1.3042732642185961</v>
      </c>
    </row>
    <row r="18" spans="1:18">
      <c r="A18" s="2">
        <v>14611</v>
      </c>
      <c r="B18" s="34">
        <v>7870.71</v>
      </c>
      <c r="C18" s="34">
        <v>7870.71</v>
      </c>
      <c r="D18" s="34">
        <v>7870.71</v>
      </c>
      <c r="E18" s="34">
        <v>7870.71</v>
      </c>
      <c r="F18" s="1">
        <v>0</v>
      </c>
      <c r="G18" s="33">
        <f t="shared" si="2"/>
        <v>-9.4582826694398103E-2</v>
      </c>
      <c r="H18" s="20">
        <f t="shared" si="3"/>
        <v>-9.9359476515362366E-2</v>
      </c>
      <c r="I18" s="17">
        <f t="shared" si="4"/>
        <v>0.9054171733056019</v>
      </c>
      <c r="J18" s="17">
        <f>PRODUCT($I$9:I18)</f>
        <v>1.1778321164497028</v>
      </c>
      <c r="K18" s="17">
        <f>SUM($H$9:H18)</f>
        <v>0.16367555932577965</v>
      </c>
      <c r="L18" s="17">
        <f t="shared" si="5"/>
        <v>1.1778321164497028</v>
      </c>
      <c r="M18" s="32">
        <f>'Yearly from backtrader'!K16</f>
        <v>-9.4558368677459301E-2</v>
      </c>
      <c r="N18">
        <f>'Yearly from backtrader'!O16</f>
        <v>-9.9332000000000004E-2</v>
      </c>
      <c r="O18" s="32">
        <f>M18+1</f>
        <v>0.90544163132254074</v>
      </c>
      <c r="P18" s="32">
        <f>N18</f>
        <v>-9.9332000000000004E-2</v>
      </c>
      <c r="Q18">
        <f>PRODUCT($O$6:O18)</f>
        <v>1.1809437700000007</v>
      </c>
      <c r="R18">
        <f>EXP(SUM($P$9:P18))</f>
        <v>1.1809438598832021</v>
      </c>
    </row>
    <row r="20" spans="1:18">
      <c r="G20" t="s">
        <v>37</v>
      </c>
      <c r="H20" t="s">
        <v>38</v>
      </c>
      <c r="M20" s="5"/>
    </row>
    <row r="21" spans="1:18">
      <c r="C21" s="5"/>
      <c r="F21" t="s">
        <v>34</v>
      </c>
      <c r="G21" s="20">
        <f>J18</f>
        <v>1.1778321164497028</v>
      </c>
      <c r="H21" s="20">
        <f>L18</f>
        <v>1.1778321164497028</v>
      </c>
    </row>
    <row r="22" spans="1:18">
      <c r="C22" s="5"/>
      <c r="D22" s="5"/>
      <c r="F22" t="s">
        <v>33</v>
      </c>
      <c r="G22" s="3">
        <f>G21^(1/COUNT(G9:G18))-1</f>
        <v>1.6502238179241902E-2</v>
      </c>
      <c r="H22" s="3">
        <f>H21^(1/COUNT(L9:L18))-1</f>
        <v>1.6502238179241902E-2</v>
      </c>
      <c r="J22" s="43"/>
      <c r="K22" s="43"/>
      <c r="L22" s="44"/>
      <c r="N22" s="43"/>
    </row>
    <row r="23" spans="1:18">
      <c r="D23" s="5"/>
    </row>
    <row r="24" spans="1:18">
      <c r="C24" s="5"/>
      <c r="D24" s="5"/>
      <c r="F24" t="s">
        <v>35</v>
      </c>
      <c r="G24" s="4">
        <f>AVERAGE(G9:G18)/_xlfn.STDEV.S(G9:G18)</f>
        <v>0.19118867669333342</v>
      </c>
    </row>
    <row r="25" spans="1:18">
      <c r="C25" s="22"/>
      <c r="F25" t="s">
        <v>36</v>
      </c>
      <c r="G25" s="4">
        <f>(AVERAGE(G9:G18)-0.01)/_xlfn.STDEV.S(G9:G18)</f>
        <v>0.15968283963758101</v>
      </c>
    </row>
    <row r="26" spans="1:18">
      <c r="G26" s="4"/>
    </row>
    <row r="27" spans="1:18">
      <c r="F27" t="s">
        <v>46</v>
      </c>
      <c r="G27" s="4">
        <f>(E10-E8)/E8</f>
        <v>-0.48219269510667623</v>
      </c>
    </row>
    <row r="30" spans="1:18">
      <c r="B30" t="s">
        <v>39</v>
      </c>
      <c r="C30" t="s">
        <v>40</v>
      </c>
      <c r="F30" t="s">
        <v>31</v>
      </c>
    </row>
    <row r="31" spans="1:18">
      <c r="A31" s="2">
        <v>10228</v>
      </c>
      <c r="B31">
        <v>0</v>
      </c>
      <c r="C31">
        <f>SUM($B$31:B31)</f>
        <v>0</v>
      </c>
      <c r="D31">
        <f>G6</f>
        <v>0</v>
      </c>
    </row>
    <row r="32" spans="1:18">
      <c r="A32" s="2">
        <v>10594</v>
      </c>
      <c r="B32" s="23">
        <v>0</v>
      </c>
      <c r="C32">
        <f>SUM($B$31:B32)</f>
        <v>0</v>
      </c>
      <c r="D32">
        <f t="shared" ref="D32:D43" si="8">G7</f>
        <v>0</v>
      </c>
    </row>
    <row r="33" spans="1:8">
      <c r="A33" s="2">
        <v>10959</v>
      </c>
      <c r="B33" s="23">
        <f>100000+1000000</f>
        <v>1100000</v>
      </c>
      <c r="C33">
        <f>SUM($B$31:B33)</f>
        <v>1100000</v>
      </c>
      <c r="D33">
        <f t="shared" si="8"/>
        <v>0</v>
      </c>
      <c r="E33" s="23">
        <f>C33*(1+D33)</f>
        <v>1100000</v>
      </c>
    </row>
    <row r="34" spans="1:8">
      <c r="A34" s="2">
        <v>11324</v>
      </c>
      <c r="B34" s="23">
        <f>1000000</f>
        <v>1000000</v>
      </c>
      <c r="C34">
        <f>SUM($B$31:B34)</f>
        <v>2100000</v>
      </c>
      <c r="D34">
        <f t="shared" si="8"/>
        <v>-0.40296631285008166</v>
      </c>
      <c r="E34" s="23">
        <f>E33*(1+D34)+B34</f>
        <v>1656737.0558649101</v>
      </c>
      <c r="F34" s="21">
        <f>E34/E33-1</f>
        <v>0.5061245962408274</v>
      </c>
      <c r="G34" s="25">
        <f>F34+1</f>
        <v>1.5061245962408274</v>
      </c>
      <c r="H34" s="17">
        <f>PRODUCT(G$34:$G34)</f>
        <v>1.5061245962408274</v>
      </c>
    </row>
    <row r="35" spans="1:8">
      <c r="A35" s="2">
        <v>11689</v>
      </c>
      <c r="B35" s="23">
        <f t="shared" ref="B35:B43" si="9">1000000</f>
        <v>1000000</v>
      </c>
      <c r="C35">
        <f>SUM($B$31:B35)</f>
        <v>3100000</v>
      </c>
      <c r="D35">
        <f t="shared" si="8"/>
        <v>-0.13270002005213555</v>
      </c>
      <c r="E35" s="23">
        <f t="shared" ref="E35:E43" si="10">E34*(1+D35)+B35</f>
        <v>2436888.0153305205</v>
      </c>
      <c r="F35" s="21">
        <f t="shared" ref="F35:F43" si="11">E35/E34-1</f>
        <v>0.47089606446831578</v>
      </c>
      <c r="G35" s="25">
        <f t="shared" ref="G35:G43" si="12">F35+1</f>
        <v>1.4708960644683158</v>
      </c>
      <c r="H35" s="17">
        <f>PRODUCT(G$34:$G35)</f>
        <v>2.2153527412095642</v>
      </c>
    </row>
    <row r="36" spans="1:8">
      <c r="A36" s="2">
        <v>12055</v>
      </c>
      <c r="B36" s="23">
        <f t="shared" si="9"/>
        <v>1000000</v>
      </c>
      <c r="C36">
        <f>SUM($B$31:B36)</f>
        <v>4100000</v>
      </c>
      <c r="D36">
        <f t="shared" si="8"/>
        <v>0.52639169060569113</v>
      </c>
      <c r="E36" s="23">
        <f t="shared" si="10"/>
        <v>4719645.6175370999</v>
      </c>
      <c r="F36" s="21">
        <f t="shared" si="11"/>
        <v>0.93675113006658361</v>
      </c>
      <c r="G36" s="25">
        <f t="shared" si="12"/>
        <v>1.9367511300665836</v>
      </c>
      <c r="H36" s="17">
        <f>PRODUCT(G$34:$G36)</f>
        <v>4.2905869250337272</v>
      </c>
    </row>
    <row r="37" spans="1:8">
      <c r="A37" s="2">
        <v>12420</v>
      </c>
      <c r="B37" s="23">
        <f t="shared" si="9"/>
        <v>1000000</v>
      </c>
      <c r="C37">
        <f>SUM($B$31:B37)</f>
        <v>5100000</v>
      </c>
      <c r="D37">
        <f t="shared" si="8"/>
        <v>-2.6079267796250694E-2</v>
      </c>
      <c r="E37" s="23">
        <f t="shared" si="10"/>
        <v>5596560.7155739488</v>
      </c>
      <c r="F37" s="21">
        <f t="shared" si="11"/>
        <v>0.18580104717575341</v>
      </c>
      <c r="G37" s="25">
        <f t="shared" si="12"/>
        <v>1.1858010471757534</v>
      </c>
      <c r="H37" s="17">
        <f>PRODUCT(G$34:$G37)</f>
        <v>5.0877824687035895</v>
      </c>
    </row>
    <row r="38" spans="1:8">
      <c r="A38" s="2">
        <v>12785</v>
      </c>
      <c r="B38" s="23">
        <f t="shared" si="9"/>
        <v>1000000</v>
      </c>
      <c r="C38">
        <f>SUM($B$31:B38)</f>
        <v>6100000</v>
      </c>
      <c r="D38">
        <f t="shared" si="8"/>
        <v>0.45896361674621122</v>
      </c>
      <c r="E38" s="23">
        <f t="shared" si="10"/>
        <v>9165178.4629335329</v>
      </c>
      <c r="F38" s="21">
        <f t="shared" si="11"/>
        <v>0.63764478377388767</v>
      </c>
      <c r="G38" s="25">
        <f t="shared" si="12"/>
        <v>1.6376447837738877</v>
      </c>
      <c r="H38" s="17">
        <f>PRODUCT(G$34:$G38)</f>
        <v>8.3319804208486659</v>
      </c>
    </row>
    <row r="39" spans="1:8">
      <c r="A39" s="2">
        <v>13150</v>
      </c>
      <c r="B39" s="23">
        <f t="shared" si="9"/>
        <v>1000000</v>
      </c>
      <c r="C39">
        <f>SUM($B$31:B39)</f>
        <v>7100000</v>
      </c>
      <c r="D39">
        <f t="shared" si="8"/>
        <v>0.36349802590113645</v>
      </c>
      <c r="E39" s="23">
        <f t="shared" si="10"/>
        <v>13496702.741241485</v>
      </c>
      <c r="F39" s="21">
        <f t="shared" si="11"/>
        <v>0.47260664872220559</v>
      </c>
      <c r="G39" s="25">
        <f t="shared" si="12"/>
        <v>1.4726066487222056</v>
      </c>
      <c r="H39" s="17">
        <f>PRODUCT(G$34:$G39)</f>
        <v>12.269729764764985</v>
      </c>
    </row>
    <row r="40" spans="1:8">
      <c r="A40" s="2">
        <v>13516</v>
      </c>
      <c r="B40" s="23">
        <f t="shared" si="9"/>
        <v>1000000</v>
      </c>
      <c r="C40">
        <f>SUM($B$31:B40)</f>
        <v>8100000</v>
      </c>
      <c r="D40">
        <f t="shared" si="8"/>
        <v>-0.30715172932080992</v>
      </c>
      <c r="E40" s="23">
        <f t="shared" si="10"/>
        <v>10351167.154140247</v>
      </c>
      <c r="F40" s="21">
        <f t="shared" si="11"/>
        <v>-0.23305955887207297</v>
      </c>
      <c r="G40" s="25">
        <f t="shared" si="12"/>
        <v>0.76694044112792703</v>
      </c>
      <c r="H40" s="17">
        <f>PRODUCT(G$34:$G40)</f>
        <v>9.4101519583093136</v>
      </c>
    </row>
    <row r="41" spans="1:8">
      <c r="A41" s="2">
        <v>13881</v>
      </c>
      <c r="B41" s="23">
        <f t="shared" si="9"/>
        <v>1000000</v>
      </c>
      <c r="C41">
        <f>SUM($B$31:B41)</f>
        <v>9100000</v>
      </c>
      <c r="D41">
        <f t="shared" si="8"/>
        <v>0.19782189837030262</v>
      </c>
      <c r="E41" s="23">
        <f t="shared" si="10"/>
        <v>13398854.690920593</v>
      </c>
      <c r="F41" s="21">
        <f t="shared" si="11"/>
        <v>0.29442936157796806</v>
      </c>
      <c r="G41" s="25">
        <f t="shared" si="12"/>
        <v>1.2944293615779681</v>
      </c>
      <c r="H41" s="17">
        <f>PRODUCT(G$34:$G41)</f>
        <v>12.18077699174599</v>
      </c>
    </row>
    <row r="42" spans="1:8">
      <c r="A42" s="2">
        <v>14246</v>
      </c>
      <c r="B42" s="23">
        <f t="shared" si="9"/>
        <v>1000000</v>
      </c>
      <c r="C42">
        <f>SUM($B$31:B42)</f>
        <v>10100000</v>
      </c>
      <c r="D42">
        <f t="shared" si="8"/>
        <v>2.364065637088375E-2</v>
      </c>
      <c r="E42" s="23">
        <f t="shared" si="10"/>
        <v>14715612.41043205</v>
      </c>
      <c r="F42" s="21">
        <f t="shared" si="11"/>
        <v>9.8273901007652986E-2</v>
      </c>
      <c r="G42" s="25">
        <f t="shared" si="12"/>
        <v>1.098273901007653</v>
      </c>
      <c r="H42" s="17">
        <f>PRODUCT(G$34:$G42)</f>
        <v>13.377829464029132</v>
      </c>
    </row>
    <row r="43" spans="1:8">
      <c r="A43" s="2">
        <v>14611</v>
      </c>
      <c r="B43" s="23">
        <f t="shared" si="9"/>
        <v>1000000</v>
      </c>
      <c r="C43">
        <f>SUM($B$31:B43)</f>
        <v>11100000</v>
      </c>
      <c r="D43">
        <f t="shared" si="8"/>
        <v>-9.4582826694398103E-2</v>
      </c>
      <c r="E43" s="23">
        <f t="shared" si="10"/>
        <v>14323768.192114221</v>
      </c>
      <c r="F43" s="21">
        <f t="shared" si="11"/>
        <v>-2.6627788731378055E-2</v>
      </c>
      <c r="G43" s="25">
        <f t="shared" si="12"/>
        <v>0.97337221126862195</v>
      </c>
      <c r="H43" s="17">
        <f>PRODUCT(G$34:$G43)</f>
        <v>13.02160744737656</v>
      </c>
    </row>
    <row r="44" spans="1:8">
      <c r="E44" s="24"/>
    </row>
    <row r="45" spans="1:8">
      <c r="F45" t="s">
        <v>37</v>
      </c>
    </row>
    <row r="46" spans="1:8">
      <c r="E46" t="s">
        <v>34</v>
      </c>
      <c r="F46" s="20">
        <f>H43</f>
        <v>13.02160744737656</v>
      </c>
      <c r="G46" s="20"/>
    </row>
    <row r="47" spans="1:8">
      <c r="E47" t="s">
        <v>33</v>
      </c>
      <c r="F47" s="3">
        <f>F46^(1/COUNT(G34:G43))-1</f>
        <v>0.29260687025877141</v>
      </c>
      <c r="G47" s="3"/>
    </row>
    <row r="49" spans="5:6">
      <c r="E49" t="s">
        <v>35</v>
      </c>
      <c r="F49" s="22">
        <f>F47/_xlfn.STDEV.S(F34:F43)</f>
        <v>0.85512248722166651</v>
      </c>
    </row>
    <row r="50" spans="5:6">
      <c r="E50" t="s">
        <v>36</v>
      </c>
      <c r="F50" s="22">
        <f>(F47-1%)/_xlfn.STDEV.S(F34:F43)</f>
        <v>0.82589820802188463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9219-D119-4914-A2FC-629BD30F62CE}">
  <dimension ref="A1:AR55"/>
  <sheetViews>
    <sheetView zoomScale="85" zoomScaleNormal="85" workbookViewId="0">
      <selection activeCell="D43" sqref="D43"/>
    </sheetView>
  </sheetViews>
  <sheetFormatPr defaultColWidth="9" defaultRowHeight="14.25"/>
  <cols>
    <col min="1" max="1" width="15" style="6" bestFit="1" customWidth="1"/>
    <col min="2" max="2" width="12.86328125" style="6" bestFit="1" customWidth="1"/>
    <col min="3" max="3" width="15.1328125" style="6" bestFit="1" customWidth="1"/>
    <col min="4" max="4" width="21.86328125" style="6" bestFit="1" customWidth="1"/>
    <col min="5" max="5" width="19" style="6" bestFit="1" customWidth="1"/>
    <col min="6" max="6" width="19" style="6" customWidth="1"/>
    <col min="7" max="7" width="11.3984375" style="6" bestFit="1" customWidth="1"/>
    <col min="8" max="16384" width="9" style="6"/>
  </cols>
  <sheetData>
    <row r="1" spans="1:25">
      <c r="B1" s="6" t="s">
        <v>6</v>
      </c>
      <c r="H1" s="11" t="s">
        <v>23</v>
      </c>
      <c r="M1" s="7"/>
      <c r="P1" s="7"/>
    </row>
    <row r="2" spans="1:25">
      <c r="A2" s="14"/>
      <c r="B2" s="12" t="s">
        <v>7</v>
      </c>
      <c r="C2" s="12" t="s">
        <v>8</v>
      </c>
      <c r="D2" s="12" t="s">
        <v>26</v>
      </c>
      <c r="E2" s="12" t="s">
        <v>27</v>
      </c>
      <c r="F2" s="18"/>
      <c r="H2" s="8" t="s">
        <v>9</v>
      </c>
      <c r="I2" s="8"/>
      <c r="J2" s="8" t="s">
        <v>10</v>
      </c>
      <c r="K2" s="8"/>
      <c r="L2" s="8" t="s">
        <v>11</v>
      </c>
      <c r="M2" s="9"/>
      <c r="N2" s="8" t="s">
        <v>12</v>
      </c>
      <c r="O2" s="8"/>
      <c r="P2" s="8" t="s">
        <v>13</v>
      </c>
      <c r="Q2" s="8"/>
      <c r="R2" s="8" t="s">
        <v>14</v>
      </c>
      <c r="S2" s="8"/>
      <c r="T2" s="8" t="s">
        <v>15</v>
      </c>
      <c r="U2" s="8"/>
      <c r="V2" s="8" t="s">
        <v>17</v>
      </c>
      <c r="W2" s="8"/>
      <c r="X2" s="8" t="s">
        <v>18</v>
      </c>
      <c r="Y2" s="8"/>
    </row>
    <row r="3" spans="1:25">
      <c r="A3" s="13" t="s">
        <v>9</v>
      </c>
      <c r="B3" s="6" t="s">
        <v>21</v>
      </c>
      <c r="C3" s="6" t="s">
        <v>22</v>
      </c>
      <c r="D3" s="6" t="s">
        <v>21</v>
      </c>
      <c r="H3" s="10">
        <v>100000</v>
      </c>
      <c r="I3" s="10">
        <v>10000000</v>
      </c>
      <c r="J3" s="10">
        <v>100000</v>
      </c>
      <c r="K3" s="10">
        <v>10000000</v>
      </c>
      <c r="L3" s="10">
        <v>100000</v>
      </c>
      <c r="M3" s="10">
        <v>10000000</v>
      </c>
      <c r="N3" s="10">
        <v>100000</v>
      </c>
      <c r="O3" s="10">
        <v>10000000</v>
      </c>
      <c r="P3" s="10">
        <v>100000</v>
      </c>
      <c r="Q3" s="10">
        <v>10000000</v>
      </c>
      <c r="R3" s="10">
        <v>100000</v>
      </c>
      <c r="S3" s="10">
        <v>10000000</v>
      </c>
      <c r="T3" s="10">
        <v>100000</v>
      </c>
      <c r="U3" s="10">
        <v>10000000</v>
      </c>
      <c r="V3" s="10">
        <v>100000</v>
      </c>
      <c r="W3" s="10">
        <v>10000000</v>
      </c>
      <c r="X3" s="10">
        <v>100000</v>
      </c>
      <c r="Y3" s="10">
        <v>10000000</v>
      </c>
    </row>
    <row r="4" spans="1:25">
      <c r="A4" s="13" t="s">
        <v>10</v>
      </c>
      <c r="B4" s="6" t="s">
        <v>21</v>
      </c>
      <c r="C4" s="6" t="s">
        <v>22</v>
      </c>
      <c r="D4" s="6" t="s">
        <v>21</v>
      </c>
      <c r="G4" s="19">
        <v>10228</v>
      </c>
      <c r="H4" s="15">
        <v>0.20517869999999999</v>
      </c>
      <c r="I4" s="39">
        <v>0.18094377</v>
      </c>
      <c r="J4" s="37">
        <v>0</v>
      </c>
      <c r="K4" s="27">
        <v>0</v>
      </c>
      <c r="L4">
        <v>0.18662799999999999</v>
      </c>
      <c r="M4" s="42">
        <v>0.16631399999999999</v>
      </c>
      <c r="N4">
        <v>0</v>
      </c>
      <c r="O4" s="42">
        <v>0</v>
      </c>
      <c r="P4">
        <v>0</v>
      </c>
      <c r="Q4" s="6">
        <v>0</v>
      </c>
      <c r="R4" s="39">
        <v>0.13459391741207</v>
      </c>
      <c r="S4" s="39">
        <v>0.133315973532879</v>
      </c>
      <c r="T4" s="40">
        <v>-0.61264236683932305</v>
      </c>
      <c r="U4" s="40">
        <v>-0.727513986634446</v>
      </c>
      <c r="V4" s="39">
        <v>4</v>
      </c>
      <c r="W4" s="39">
        <v>4</v>
      </c>
      <c r="X4" s="42">
        <v>45.640079999999998</v>
      </c>
      <c r="Y4" s="6">
        <v>48.063572999999998</v>
      </c>
    </row>
    <row r="5" spans="1:25">
      <c r="A5" s="13" t="s">
        <v>11</v>
      </c>
      <c r="B5" s="6" t="s">
        <v>21</v>
      </c>
      <c r="D5" s="6" t="s">
        <v>21</v>
      </c>
      <c r="G5" s="19">
        <v>10594</v>
      </c>
      <c r="J5" s="37">
        <v>0</v>
      </c>
      <c r="K5" s="27">
        <v>0</v>
      </c>
      <c r="L5">
        <v>1.4356000000000001E-2</v>
      </c>
      <c r="M5" s="42">
        <v>1.2793000000000001E-2</v>
      </c>
      <c r="N5">
        <v>0</v>
      </c>
      <c r="O5" s="42">
        <v>0</v>
      </c>
      <c r="P5">
        <v>0</v>
      </c>
      <c r="Q5" s="6">
        <v>0</v>
      </c>
      <c r="R5" s="35"/>
      <c r="S5" s="35"/>
      <c r="T5" s="35"/>
      <c r="U5" s="35"/>
      <c r="V5" s="41">
        <v>45.640079999999898</v>
      </c>
      <c r="W5" s="41">
        <v>48.063572999999899</v>
      </c>
      <c r="X5" s="42">
        <v>4</v>
      </c>
      <c r="Y5" s="6">
        <v>4</v>
      </c>
    </row>
    <row r="6" spans="1:25">
      <c r="A6" s="13" t="s">
        <v>12</v>
      </c>
      <c r="B6" s="6" t="s">
        <v>21</v>
      </c>
      <c r="C6" s="6" t="s">
        <v>22</v>
      </c>
      <c r="D6" s="6" t="s">
        <v>21</v>
      </c>
      <c r="G6" s="19">
        <v>10959</v>
      </c>
      <c r="J6" s="37">
        <v>0</v>
      </c>
      <c r="K6" s="27">
        <v>0</v>
      </c>
      <c r="L6">
        <v>1.4460000000000001E-2</v>
      </c>
      <c r="M6" s="42">
        <v>1.2876E-2</v>
      </c>
      <c r="N6">
        <v>0</v>
      </c>
      <c r="O6" s="42">
        <v>0</v>
      </c>
      <c r="P6">
        <v>0</v>
      </c>
      <c r="Q6" s="6">
        <v>0</v>
      </c>
      <c r="R6" s="35"/>
      <c r="S6" s="35"/>
      <c r="T6" s="35"/>
      <c r="U6" s="35"/>
      <c r="V6" s="39">
        <v>47.144549999999903</v>
      </c>
      <c r="W6" s="39">
        <v>48.063572999999899</v>
      </c>
      <c r="X6" s="35"/>
      <c r="Y6" s="35"/>
    </row>
    <row r="7" spans="1:25">
      <c r="A7" s="13" t="s">
        <v>13</v>
      </c>
      <c r="B7" s="6" t="s">
        <v>21</v>
      </c>
      <c r="C7" s="6" t="s">
        <v>22</v>
      </c>
      <c r="D7" s="6" t="s">
        <v>21</v>
      </c>
      <c r="G7" s="19">
        <v>11324</v>
      </c>
      <c r="J7" s="37">
        <v>-0.37698779999999898</v>
      </c>
      <c r="K7" s="27">
        <v>-0.40122272999999897</v>
      </c>
      <c r="L7">
        <v>1.445953</v>
      </c>
      <c r="M7" s="42">
        <v>1.2875559999999999</v>
      </c>
      <c r="N7">
        <v>-0.47318900000000003</v>
      </c>
      <c r="O7" s="42">
        <v>-0.51286600000000004</v>
      </c>
      <c r="P7">
        <v>-0.37698799999999999</v>
      </c>
      <c r="Q7" s="6">
        <v>-0.401223</v>
      </c>
      <c r="R7" s="35"/>
      <c r="S7" s="35"/>
      <c r="T7" s="35"/>
      <c r="U7" s="35"/>
      <c r="V7" s="35"/>
      <c r="W7" s="35"/>
      <c r="X7" s="35"/>
      <c r="Y7" s="35"/>
    </row>
    <row r="8" spans="1:25">
      <c r="A8" s="13" t="s">
        <v>14</v>
      </c>
      <c r="B8" s="6" t="s">
        <v>21</v>
      </c>
      <c r="C8" s="26" t="s">
        <v>22</v>
      </c>
      <c r="D8" s="6" t="s">
        <v>21</v>
      </c>
      <c r="G8" s="19">
        <v>11689</v>
      </c>
      <c r="J8" s="37">
        <v>-0.12746620371157999</v>
      </c>
      <c r="K8" s="27">
        <v>-0.13262527483716899</v>
      </c>
      <c r="L8" s="36"/>
      <c r="M8" s="36"/>
      <c r="N8">
        <v>-0.136354</v>
      </c>
      <c r="O8" s="42">
        <v>-0.14228399999999999</v>
      </c>
      <c r="P8">
        <v>-0.127466</v>
      </c>
      <c r="Q8" s="6">
        <v>-0.13262499999999999</v>
      </c>
      <c r="R8" s="35"/>
      <c r="S8" s="35"/>
      <c r="T8" s="35"/>
      <c r="U8" s="35"/>
      <c r="W8" s="35"/>
      <c r="Y8" s="35"/>
    </row>
    <row r="9" spans="1:25">
      <c r="A9" s="13" t="s">
        <v>15</v>
      </c>
      <c r="B9" s="6" t="s">
        <v>22</v>
      </c>
      <c r="C9" s="26" t="s">
        <v>22</v>
      </c>
      <c r="D9" s="6" t="s">
        <v>21</v>
      </c>
      <c r="G9" s="19">
        <v>12055</v>
      </c>
      <c r="J9" s="37">
        <v>0.50259731802401397</v>
      </c>
      <c r="K9" s="27">
        <v>0.52604985706852603</v>
      </c>
      <c r="L9" s="36"/>
      <c r="M9" s="36"/>
      <c r="N9">
        <v>0.40719499999999997</v>
      </c>
      <c r="O9" s="42">
        <v>0.42268299999999998</v>
      </c>
      <c r="P9">
        <v>0.50259699999999996</v>
      </c>
      <c r="Q9" s="6">
        <v>0.52605000000000002</v>
      </c>
      <c r="R9" s="35"/>
      <c r="S9" s="35"/>
      <c r="T9" s="35"/>
      <c r="U9" s="35"/>
      <c r="W9" s="35"/>
    </row>
    <row r="10" spans="1:25">
      <c r="A10" s="13" t="s">
        <v>17</v>
      </c>
      <c r="B10" s="6" t="s">
        <v>28</v>
      </c>
      <c r="C10" s="26" t="s">
        <v>22</v>
      </c>
      <c r="D10" s="16" t="s">
        <v>22</v>
      </c>
      <c r="G10" s="19">
        <v>12420</v>
      </c>
      <c r="J10" s="37">
        <v>-2.5294722510368298E-2</v>
      </c>
      <c r="K10" s="27">
        <v>-2.6068170113249599E-2</v>
      </c>
      <c r="L10" s="36"/>
      <c r="M10" s="36"/>
      <c r="N10">
        <v>-2.562E-2</v>
      </c>
      <c r="O10" s="42">
        <v>-2.6414E-2</v>
      </c>
      <c r="P10">
        <v>-2.5295000000000002E-2</v>
      </c>
      <c r="Q10" s="6">
        <v>-2.6068000000000001E-2</v>
      </c>
      <c r="R10" s="35"/>
      <c r="S10" s="35"/>
      <c r="T10" s="35"/>
      <c r="U10" s="35"/>
      <c r="W10" s="35"/>
      <c r="X10" s="35"/>
      <c r="Y10" s="35"/>
    </row>
    <row r="11" spans="1:25">
      <c r="A11" s="10" t="s">
        <v>19</v>
      </c>
      <c r="B11" s="6" t="s">
        <v>28</v>
      </c>
      <c r="C11" s="26" t="s">
        <v>22</v>
      </c>
      <c r="D11" s="6" t="s">
        <v>21</v>
      </c>
      <c r="G11" s="19">
        <v>12785</v>
      </c>
      <c r="J11" s="37">
        <v>0.44479825841798298</v>
      </c>
      <c r="K11" s="27">
        <v>0.45876308339066901</v>
      </c>
      <c r="L11" s="36"/>
      <c r="M11" s="36"/>
      <c r="N11">
        <v>0.36797000000000002</v>
      </c>
      <c r="O11" s="42">
        <v>0.37758900000000001</v>
      </c>
      <c r="P11">
        <v>0.44479800000000003</v>
      </c>
      <c r="Q11" s="6">
        <v>0.45876299999999998</v>
      </c>
      <c r="R11" s="35"/>
      <c r="S11" s="35"/>
      <c r="T11" s="35"/>
      <c r="W11" s="35"/>
      <c r="X11" s="35"/>
      <c r="Y11" s="35"/>
    </row>
    <row r="12" spans="1:25">
      <c r="G12" s="19">
        <v>13150</v>
      </c>
      <c r="J12" s="37">
        <v>0.35573297775481</v>
      </c>
      <c r="K12" s="27">
        <v>0.36338915153134199</v>
      </c>
      <c r="L12" s="36"/>
      <c r="M12" s="36"/>
      <c r="N12">
        <v>0.304342</v>
      </c>
      <c r="O12" s="42">
        <v>0.30997400000000003</v>
      </c>
      <c r="P12">
        <v>0.35573300000000002</v>
      </c>
      <c r="Q12" s="6">
        <v>0.36338900000000002</v>
      </c>
      <c r="R12" s="35"/>
      <c r="S12" s="35"/>
      <c r="T12" s="35"/>
      <c r="W12" s="35"/>
      <c r="X12" s="35"/>
      <c r="Y12" s="35"/>
    </row>
    <row r="13" spans="1:25">
      <c r="B13" s="6" t="s">
        <v>42</v>
      </c>
      <c r="G13" s="19">
        <v>13516</v>
      </c>
      <c r="J13" s="37">
        <v>-0.30231200191706498</v>
      </c>
      <c r="K13" s="27">
        <v>-0.30708425217125301</v>
      </c>
      <c r="L13" s="36"/>
      <c r="M13" s="36"/>
      <c r="N13">
        <v>-0.359983</v>
      </c>
      <c r="O13" s="42">
        <v>-0.36684699999999998</v>
      </c>
      <c r="P13">
        <v>-0.30231200000000003</v>
      </c>
      <c r="Q13" s="6">
        <v>-0.30708400000000002</v>
      </c>
      <c r="R13" s="35"/>
      <c r="S13" s="35"/>
      <c r="T13" s="35"/>
      <c r="U13" s="35"/>
      <c r="W13" s="35"/>
      <c r="X13" s="35"/>
      <c r="Y13" s="35"/>
    </row>
    <row r="14" spans="1:25">
      <c r="A14" s="14"/>
      <c r="B14" s="12" t="s">
        <v>7</v>
      </c>
      <c r="C14" s="12" t="s">
        <v>8</v>
      </c>
      <c r="D14" s="12" t="s">
        <v>26</v>
      </c>
      <c r="E14" s="12" t="s">
        <v>27</v>
      </c>
      <c r="F14" s="18"/>
      <c r="G14" s="19">
        <v>13881</v>
      </c>
      <c r="J14" s="37">
        <v>0.193354228759513</v>
      </c>
      <c r="K14" s="27">
        <v>0.19775917957655101</v>
      </c>
      <c r="L14" s="36"/>
      <c r="M14" s="36"/>
      <c r="N14">
        <v>0.17676800000000001</v>
      </c>
      <c r="O14" s="42">
        <v>0.180452</v>
      </c>
      <c r="P14">
        <v>0.193354</v>
      </c>
      <c r="Q14" s="6">
        <v>0.19775899999999999</v>
      </c>
      <c r="R14" s="35"/>
      <c r="S14" s="35"/>
      <c r="T14" s="35"/>
      <c r="W14" s="35"/>
      <c r="X14" s="35"/>
      <c r="Y14" s="35"/>
    </row>
    <row r="15" spans="1:25">
      <c r="A15" s="13" t="s">
        <v>9</v>
      </c>
      <c r="B15" s="6" t="s">
        <v>45</v>
      </c>
      <c r="G15" s="19">
        <v>14246</v>
      </c>
      <c r="J15" s="37">
        <v>2.3193255486948498E-2</v>
      </c>
      <c r="K15" s="27">
        <v>2.3634398690832701E-2</v>
      </c>
      <c r="L15" s="36"/>
      <c r="M15" s="36"/>
      <c r="N15">
        <v>2.2928E-2</v>
      </c>
      <c r="O15" s="42">
        <v>2.3359000000000001E-2</v>
      </c>
      <c r="P15">
        <v>2.3192999999999998E-2</v>
      </c>
      <c r="Q15" s="6">
        <v>2.3633999999999999E-2</v>
      </c>
      <c r="R15" s="35"/>
      <c r="S15" s="35"/>
      <c r="T15" s="35"/>
      <c r="U15" s="35"/>
      <c r="W15" s="35"/>
      <c r="X15" s="35"/>
      <c r="Y15" s="35"/>
    </row>
    <row r="16" spans="1:25">
      <c r="A16" s="13" t="s">
        <v>10</v>
      </c>
      <c r="B16" s="6" t="s">
        <v>45</v>
      </c>
      <c r="G16" s="19">
        <v>14611</v>
      </c>
      <c r="J16" s="37">
        <v>-9.2833415392763199E-2</v>
      </c>
      <c r="K16" s="27">
        <v>-9.4558368677459301E-2</v>
      </c>
      <c r="L16" s="36"/>
      <c r="M16" s="36"/>
      <c r="N16">
        <v>-9.7429000000000002E-2</v>
      </c>
      <c r="O16" s="42">
        <v>-9.9332000000000004E-2</v>
      </c>
      <c r="P16">
        <v>-9.2832999999999999E-2</v>
      </c>
      <c r="Q16" s="6">
        <v>-9.4558000000000003E-2</v>
      </c>
      <c r="R16" s="35"/>
      <c r="S16" s="35"/>
      <c r="T16" s="35"/>
      <c r="U16" s="35"/>
      <c r="W16" s="35"/>
      <c r="X16" s="35"/>
      <c r="Y16" s="35"/>
    </row>
    <row r="17" spans="1:25">
      <c r="A17" s="13" t="s">
        <v>11</v>
      </c>
      <c r="B17" s="6" t="s">
        <v>45</v>
      </c>
      <c r="N17"/>
    </row>
    <row r="18" spans="1:25">
      <c r="A18" s="13" t="s">
        <v>12</v>
      </c>
      <c r="B18" s="6" t="s">
        <v>45</v>
      </c>
      <c r="J18" s="7"/>
    </row>
    <row r="19" spans="1:25">
      <c r="A19" s="13" t="s">
        <v>13</v>
      </c>
      <c r="B19" s="6" t="s">
        <v>45</v>
      </c>
      <c r="J19" s="7"/>
    </row>
    <row r="20" spans="1:25">
      <c r="A20" s="13" t="s">
        <v>14</v>
      </c>
      <c r="B20" s="6" t="s">
        <v>45</v>
      </c>
      <c r="C20" s="26"/>
      <c r="J20" s="7"/>
    </row>
    <row r="21" spans="1:25">
      <c r="A21" s="13" t="s">
        <v>15</v>
      </c>
      <c r="C21" s="26"/>
      <c r="H21" s="11" t="s">
        <v>24</v>
      </c>
      <c r="M21" s="7"/>
      <c r="P21" s="7"/>
    </row>
    <row r="22" spans="1:25">
      <c r="A22" s="13" t="s">
        <v>17</v>
      </c>
      <c r="B22" s="6" t="s">
        <v>45</v>
      </c>
      <c r="C22" s="26"/>
      <c r="D22" s="16"/>
      <c r="H22" s="8" t="s">
        <v>9</v>
      </c>
      <c r="I22" s="8"/>
      <c r="J22" s="8" t="s">
        <v>10</v>
      </c>
      <c r="K22" s="8"/>
      <c r="L22" s="8" t="s">
        <v>11</v>
      </c>
      <c r="M22" s="9"/>
      <c r="N22" s="8" t="s">
        <v>12</v>
      </c>
      <c r="O22" s="8"/>
      <c r="P22" s="8" t="s">
        <v>13</v>
      </c>
      <c r="Q22" s="8"/>
      <c r="R22" s="8" t="s">
        <v>14</v>
      </c>
      <c r="S22" s="8"/>
      <c r="T22" s="8" t="s">
        <v>15</v>
      </c>
      <c r="U22" s="8"/>
      <c r="V22" s="8" t="s">
        <v>17</v>
      </c>
      <c r="W22" s="8"/>
      <c r="X22" s="8" t="s">
        <v>18</v>
      </c>
      <c r="Y22" s="8"/>
    </row>
    <row r="23" spans="1:25">
      <c r="A23" s="10" t="s">
        <v>19</v>
      </c>
      <c r="B23" s="6" t="s">
        <v>45</v>
      </c>
      <c r="C23" s="26"/>
      <c r="H23" s="10">
        <v>0</v>
      </c>
      <c r="I23" s="10">
        <v>1000000</v>
      </c>
      <c r="J23" s="10">
        <v>0</v>
      </c>
      <c r="K23" s="10">
        <v>1000000</v>
      </c>
      <c r="L23" s="10">
        <v>0</v>
      </c>
      <c r="M23" s="10">
        <v>1000000</v>
      </c>
      <c r="N23" s="10">
        <v>0</v>
      </c>
      <c r="O23" s="10">
        <v>1000000</v>
      </c>
      <c r="P23" s="10">
        <v>0</v>
      </c>
      <c r="Q23" s="10">
        <v>1000000</v>
      </c>
      <c r="R23" s="10">
        <v>0</v>
      </c>
      <c r="S23" s="10">
        <v>1000000</v>
      </c>
      <c r="T23" s="10">
        <v>0</v>
      </c>
      <c r="U23" s="10">
        <v>1000000</v>
      </c>
      <c r="V23" s="10">
        <v>0</v>
      </c>
      <c r="W23" s="10">
        <v>1000000</v>
      </c>
      <c r="X23" s="10">
        <v>0</v>
      </c>
      <c r="Y23" s="10">
        <v>1000000</v>
      </c>
    </row>
    <row r="24" spans="1:25">
      <c r="G24" s="19">
        <v>10228</v>
      </c>
      <c r="H24" s="16">
        <v>1.3635839999999899</v>
      </c>
      <c r="I24" s="16">
        <v>1304.1937089999999</v>
      </c>
      <c r="J24" s="29">
        <v>0</v>
      </c>
      <c r="K24" s="29">
        <v>0</v>
      </c>
      <c r="L24" s="28">
        <v>0.31011652756654001</v>
      </c>
      <c r="M24" s="28">
        <v>0.56431820888766704</v>
      </c>
      <c r="N24" s="29">
        <v>0</v>
      </c>
      <c r="O24" s="29">
        <v>0</v>
      </c>
      <c r="P24" s="29">
        <v>0</v>
      </c>
      <c r="Q24" s="29">
        <v>0</v>
      </c>
      <c r="R24" s="6">
        <v>0.164674455745699</v>
      </c>
      <c r="S24" s="6">
        <v>0.26168927015042998</v>
      </c>
      <c r="T24" s="6">
        <v>-0.51034090327755999</v>
      </c>
      <c r="U24" s="6">
        <v>19.5737514132841</v>
      </c>
      <c r="V24" s="6">
        <v>4</v>
      </c>
      <c r="W24" s="6">
        <v>4</v>
      </c>
      <c r="X24" s="6">
        <v>38.6206099999999</v>
      </c>
      <c r="Y24" s="6">
        <v>28.318865105813501</v>
      </c>
    </row>
    <row r="25" spans="1:25">
      <c r="G25" s="19">
        <v>10594</v>
      </c>
      <c r="J25" s="29">
        <v>0</v>
      </c>
      <c r="K25" s="29">
        <v>0</v>
      </c>
      <c r="L25" s="28">
        <v>2.3855117505118401E-2</v>
      </c>
      <c r="M25" s="28">
        <v>4.3409092991358998E-2</v>
      </c>
      <c r="N25" s="29">
        <v>0</v>
      </c>
      <c r="O25" s="29">
        <v>0</v>
      </c>
      <c r="P25" s="29">
        <v>0</v>
      </c>
      <c r="Q25" s="29">
        <v>0</v>
      </c>
      <c r="V25" s="6">
        <v>38.6206099999999</v>
      </c>
      <c r="W25" s="6">
        <v>28.318865105813501</v>
      </c>
      <c r="X25" s="6">
        <v>4</v>
      </c>
      <c r="Y25" s="6">
        <v>4</v>
      </c>
    </row>
    <row r="26" spans="1:25">
      <c r="B26" s="6" t="s">
        <v>29</v>
      </c>
      <c r="G26" s="19">
        <v>10959</v>
      </c>
      <c r="J26" s="29">
        <v>0</v>
      </c>
      <c r="K26" s="29">
        <v>0</v>
      </c>
      <c r="L26" s="28">
        <v>2.4141926903770299E-2</v>
      </c>
      <c r="M26" s="28">
        <v>4.4365049893919997E-2</v>
      </c>
      <c r="N26" s="29">
        <v>0</v>
      </c>
      <c r="O26" s="29">
        <v>0</v>
      </c>
      <c r="P26" s="29">
        <v>0</v>
      </c>
      <c r="Q26" s="29">
        <v>0</v>
      </c>
      <c r="V26" s="6">
        <v>53.430489999999899</v>
      </c>
      <c r="W26" s="6">
        <v>63.251005609487301</v>
      </c>
    </row>
    <row r="27" spans="1:25">
      <c r="A27" s="14"/>
      <c r="B27" s="12" t="s">
        <v>7</v>
      </c>
      <c r="C27" s="12" t="s">
        <v>8</v>
      </c>
      <c r="D27" s="12" t="s">
        <v>26</v>
      </c>
      <c r="E27" s="12" t="s">
        <v>27</v>
      </c>
      <c r="F27" s="21">
        <v>0.5061245962408274</v>
      </c>
      <c r="G27" s="19">
        <v>11324</v>
      </c>
      <c r="J27" s="29">
        <v>-0.29620469999999899</v>
      </c>
      <c r="K27" s="29">
        <v>99.703795299999996</v>
      </c>
      <c r="L27" s="28">
        <v>2.4141926903770301</v>
      </c>
      <c r="M27" s="28">
        <v>4.4365049893919997</v>
      </c>
      <c r="N27" s="29">
        <v>-0.35126773215048201</v>
      </c>
      <c r="O27" s="29">
        <v>-2.9370286511924502E-3</v>
      </c>
      <c r="P27" s="29">
        <v>-0.29620469999999899</v>
      </c>
      <c r="Q27" s="29">
        <v>-2.9327198019802798E-3</v>
      </c>
    </row>
    <row r="28" spans="1:25">
      <c r="A28" s="13" t="s">
        <v>9</v>
      </c>
      <c r="B28" s="6" t="s">
        <v>21</v>
      </c>
      <c r="F28" s="21">
        <v>0.47089606446831578</v>
      </c>
      <c r="G28" s="19">
        <v>11689</v>
      </c>
      <c r="J28" s="29">
        <v>-0.12788008104060899</v>
      </c>
      <c r="K28" s="29">
        <v>0.86031950376750099</v>
      </c>
      <c r="L28" s="28"/>
      <c r="M28" s="28"/>
      <c r="N28" s="29">
        <v>-0.13682834278598399</v>
      </c>
      <c r="O28" s="29">
        <v>-6.8898428554977797E-2</v>
      </c>
      <c r="P28" s="29">
        <v>-0.12788008104060899</v>
      </c>
      <c r="Q28" s="29">
        <v>-6.6578515767608704E-2</v>
      </c>
    </row>
    <row r="29" spans="1:25">
      <c r="A29" s="13" t="s">
        <v>10</v>
      </c>
      <c r="B29" s="6" t="s">
        <v>21</v>
      </c>
      <c r="F29" s="21">
        <v>0.93675113006658361</v>
      </c>
      <c r="G29" s="19">
        <v>12055</v>
      </c>
      <c r="J29" s="29">
        <v>0.504468519481864</v>
      </c>
      <c r="K29" s="29">
        <v>1.06015708677312</v>
      </c>
      <c r="L29" s="28"/>
      <c r="M29" s="28"/>
      <c r="N29" s="29">
        <v>0.408439692629675</v>
      </c>
      <c r="O29" s="29">
        <v>0.29504349311432099</v>
      </c>
      <c r="P29" s="29">
        <v>0.504468519481864</v>
      </c>
      <c r="Q29" s="29">
        <v>0.34318477670492498</v>
      </c>
    </row>
    <row r="30" spans="1:25">
      <c r="A30" s="13" t="s">
        <v>11</v>
      </c>
      <c r="B30" s="6" t="s">
        <v>21</v>
      </c>
      <c r="F30" s="21">
        <v>0.18580104717575341</v>
      </c>
      <c r="G30" s="19">
        <v>12420</v>
      </c>
      <c r="J30" s="29">
        <v>-2.535731859876E-2</v>
      </c>
      <c r="K30" s="29">
        <v>0.233021856446324</v>
      </c>
      <c r="L30" s="28"/>
      <c r="M30" s="28"/>
      <c r="N30" s="29">
        <v>-2.5684355768834499E-2</v>
      </c>
      <c r="O30" s="29">
        <v>-2.0928695641764E-2</v>
      </c>
      <c r="P30" s="29">
        <v>-2.535731859876E-2</v>
      </c>
      <c r="Q30" s="29">
        <v>-2.0711210361313001E-2</v>
      </c>
    </row>
    <row r="31" spans="1:25">
      <c r="A31" s="13" t="s">
        <v>12</v>
      </c>
      <c r="B31" s="6" t="s">
        <v>21</v>
      </c>
      <c r="F31" s="21">
        <v>0.63764478377388767</v>
      </c>
      <c r="G31" s="19">
        <v>12785</v>
      </c>
      <c r="J31" s="29">
        <v>0.44592762498697203</v>
      </c>
      <c r="K31" s="29">
        <v>0.66906814704900197</v>
      </c>
      <c r="L31" s="28"/>
      <c r="M31" s="28"/>
      <c r="N31" s="29">
        <v>0.36875107060770601</v>
      </c>
      <c r="O31" s="29">
        <v>0.32153470421462099</v>
      </c>
      <c r="P31" s="29">
        <v>0.44592762498697203</v>
      </c>
      <c r="Q31" s="29">
        <v>0.37924287073616397</v>
      </c>
    </row>
    <row r="32" spans="1:25">
      <c r="A32" s="13" t="s">
        <v>13</v>
      </c>
      <c r="B32" s="6" t="s">
        <v>21</v>
      </c>
      <c r="F32" s="21">
        <v>0.47260664872220559</v>
      </c>
      <c r="G32" s="19">
        <v>13150</v>
      </c>
      <c r="J32" s="29">
        <v>0.356357645989896</v>
      </c>
      <c r="K32" s="29">
        <v>0.48936581162112502</v>
      </c>
      <c r="L32" s="28"/>
      <c r="M32" s="28"/>
      <c r="N32" s="29">
        <v>0.30480290547210598</v>
      </c>
      <c r="O32" s="29">
        <v>0.27976878788918502</v>
      </c>
      <c r="P32" s="29">
        <v>0.356357645989896</v>
      </c>
      <c r="Q32" s="29">
        <v>0.32282392406454402</v>
      </c>
    </row>
    <row r="33" spans="1:44">
      <c r="A33" s="13" t="s">
        <v>14</v>
      </c>
      <c r="B33" s="6" t="s">
        <v>21</v>
      </c>
      <c r="C33" s="11"/>
      <c r="F33" s="21">
        <v>-0.23305955887207297</v>
      </c>
      <c r="G33" s="19">
        <v>13516</v>
      </c>
      <c r="J33" s="29">
        <v>-0.30270338897782201</v>
      </c>
      <c r="K33" s="29">
        <v>-0.22259530520872201</v>
      </c>
      <c r="L33" s="28"/>
      <c r="M33" s="28"/>
      <c r="N33" s="29">
        <v>-0.36054440491013801</v>
      </c>
      <c r="O33" s="29">
        <v>-0.33294258465955301</v>
      </c>
      <c r="P33" s="29">
        <v>-0.30270338897782201</v>
      </c>
      <c r="Q33" s="29">
        <v>-0.28318865105813501</v>
      </c>
    </row>
    <row r="34" spans="1:44">
      <c r="A34" s="13" t="s">
        <v>15</v>
      </c>
      <c r="B34" s="6" t="s">
        <v>22</v>
      </c>
      <c r="C34" s="11"/>
      <c r="F34" s="21">
        <v>0.29442936157796806</v>
      </c>
      <c r="G34" s="19">
        <v>13881</v>
      </c>
      <c r="J34" s="29">
        <v>0.193713222763466</v>
      </c>
      <c r="K34" s="29">
        <v>0.306544927104003</v>
      </c>
      <c r="L34" s="28"/>
      <c r="M34" s="28"/>
      <c r="N34" s="29">
        <v>0.177068804181963</v>
      </c>
      <c r="O34" s="29">
        <v>0.164165666763322</v>
      </c>
      <c r="P34" s="29">
        <v>0.193713222763466</v>
      </c>
      <c r="Q34" s="29">
        <v>0.17840952221402301</v>
      </c>
    </row>
    <row r="35" spans="1:44">
      <c r="A35" s="13" t="s">
        <v>17</v>
      </c>
      <c r="B35" s="6" t="s">
        <v>28</v>
      </c>
      <c r="C35" s="11"/>
      <c r="F35" s="21">
        <v>9.8273901007652986E-2</v>
      </c>
      <c r="G35" s="19">
        <v>14246</v>
      </c>
      <c r="J35" s="29">
        <v>2.32293295639181E-2</v>
      </c>
      <c r="K35" s="29">
        <v>0.106864212611692</v>
      </c>
      <c r="L35" s="28"/>
      <c r="M35" s="28"/>
      <c r="N35" s="29">
        <v>2.2963635418116201E-2</v>
      </c>
      <c r="O35" s="29">
        <v>2.1589209714984198E-2</v>
      </c>
      <c r="P35" s="29">
        <v>2.32293295639181E-2</v>
      </c>
      <c r="Q35" s="29">
        <v>2.1823942894184399E-2</v>
      </c>
    </row>
    <row r="36" spans="1:44">
      <c r="A36" s="10" t="s">
        <v>19</v>
      </c>
      <c r="B36" s="6" t="s">
        <v>28</v>
      </c>
      <c r="C36" s="11"/>
      <c r="F36" s="21">
        <v>-2.6627788731378055E-2</v>
      </c>
      <c r="G36" s="19">
        <v>14611</v>
      </c>
      <c r="J36" s="29">
        <v>-9.2974527690676406E-2</v>
      </c>
      <c r="K36" s="29">
        <v>-1.9390019047677402E-2</v>
      </c>
      <c r="L36" s="28"/>
      <c r="M36" s="28"/>
      <c r="N36" s="29">
        <v>-9.7584745127588801E-2</v>
      </c>
      <c r="O36" s="29">
        <v>-9.2076915301279996E-2</v>
      </c>
      <c r="P36" s="29">
        <v>-9.2974527690676406E-2</v>
      </c>
      <c r="Q36" s="29">
        <v>-8.79650025993646E-2</v>
      </c>
    </row>
    <row r="37" spans="1:44">
      <c r="J37" s="28"/>
      <c r="K37" s="28"/>
      <c r="L37" s="28"/>
      <c r="M37" s="28"/>
      <c r="N37" s="28"/>
      <c r="O37" s="28"/>
      <c r="P37" s="28"/>
      <c r="Q37" s="28"/>
    </row>
    <row r="38" spans="1:44">
      <c r="J38" s="28"/>
      <c r="K38" s="28"/>
      <c r="L38" s="28"/>
      <c r="M38" s="28"/>
      <c r="N38" s="28"/>
      <c r="O38" s="28"/>
      <c r="P38" s="28"/>
      <c r="Q38" s="28"/>
    </row>
    <row r="39" spans="1:44">
      <c r="J39" s="28"/>
      <c r="K39" s="28"/>
      <c r="L39" s="28"/>
      <c r="M39" s="28"/>
      <c r="N39" s="28"/>
      <c r="O39" s="28"/>
      <c r="P39" s="28"/>
      <c r="Q39" s="28"/>
    </row>
    <row r="40" spans="1:44">
      <c r="H40" s="11" t="s">
        <v>20</v>
      </c>
      <c r="J40" s="28"/>
      <c r="K40" s="28"/>
      <c r="L40" s="28"/>
      <c r="M40" s="28"/>
      <c r="N40" s="28"/>
      <c r="O40" s="28"/>
      <c r="P40" s="28"/>
      <c r="Q40" s="28"/>
      <c r="AA40" s="11" t="s">
        <v>25</v>
      </c>
      <c r="AF40" s="7"/>
      <c r="AI40" s="7"/>
    </row>
    <row r="41" spans="1:44">
      <c r="H41" s="8" t="s">
        <v>9</v>
      </c>
      <c r="I41" s="8"/>
      <c r="J41" s="30" t="s">
        <v>10</v>
      </c>
      <c r="K41" s="30"/>
      <c r="L41" s="30" t="s">
        <v>11</v>
      </c>
      <c r="M41" s="30"/>
      <c r="N41" s="30" t="s">
        <v>12</v>
      </c>
      <c r="O41" s="30"/>
      <c r="P41" s="30" t="s">
        <v>13</v>
      </c>
      <c r="Q41" s="30"/>
      <c r="R41" s="8" t="s">
        <v>14</v>
      </c>
      <c r="S41" s="8"/>
      <c r="T41" s="8" t="s">
        <v>15</v>
      </c>
      <c r="U41" s="8"/>
      <c r="V41" s="8" t="s">
        <v>17</v>
      </c>
      <c r="W41" s="8"/>
      <c r="X41" s="8" t="s">
        <v>18</v>
      </c>
      <c r="Y41" s="8"/>
      <c r="AA41" s="8" t="s">
        <v>9</v>
      </c>
      <c r="AB41" s="8"/>
      <c r="AC41" s="8" t="s">
        <v>10</v>
      </c>
      <c r="AD41" s="8"/>
      <c r="AE41" s="8" t="s">
        <v>11</v>
      </c>
      <c r="AF41" s="9"/>
      <c r="AG41" s="8" t="s">
        <v>12</v>
      </c>
      <c r="AH41" s="8"/>
      <c r="AI41" s="8" t="s">
        <v>13</v>
      </c>
      <c r="AJ41" s="8"/>
      <c r="AK41" s="8" t="s">
        <v>14</v>
      </c>
      <c r="AL41" s="8"/>
      <c r="AM41" s="8" t="s">
        <v>15</v>
      </c>
      <c r="AN41" s="8"/>
      <c r="AO41" s="8" t="s">
        <v>17</v>
      </c>
      <c r="AP41" s="8"/>
      <c r="AQ41" s="8" t="s">
        <v>18</v>
      </c>
      <c r="AR41" s="8"/>
    </row>
    <row r="42" spans="1:44">
      <c r="H42" s="10" t="b">
        <v>1</v>
      </c>
      <c r="I42" s="10" t="b">
        <v>0</v>
      </c>
      <c r="J42" s="31" t="b">
        <v>1</v>
      </c>
      <c r="K42" s="31" t="b">
        <v>0</v>
      </c>
      <c r="L42" s="31" t="b">
        <v>1</v>
      </c>
      <c r="M42" s="31" t="b">
        <v>0</v>
      </c>
      <c r="N42" s="31" t="b">
        <v>1</v>
      </c>
      <c r="O42" s="31" t="b">
        <v>0</v>
      </c>
      <c r="P42" s="31" t="b">
        <v>1</v>
      </c>
      <c r="Q42" s="31" t="b">
        <v>0</v>
      </c>
      <c r="R42" s="10" t="b">
        <v>1</v>
      </c>
      <c r="S42" s="10" t="b">
        <v>0</v>
      </c>
      <c r="T42" s="10" t="b">
        <v>1</v>
      </c>
      <c r="U42" s="10" t="b">
        <v>0</v>
      </c>
      <c r="V42" s="10" t="b">
        <v>1</v>
      </c>
      <c r="W42" s="10" t="b">
        <v>0</v>
      </c>
      <c r="X42" s="10" t="b">
        <v>1</v>
      </c>
      <c r="Y42" s="10" t="b">
        <v>0</v>
      </c>
      <c r="AA42" s="10" t="b">
        <v>1</v>
      </c>
      <c r="AB42" s="10" t="b">
        <v>0</v>
      </c>
      <c r="AC42" s="10" t="b">
        <v>1</v>
      </c>
      <c r="AD42" s="10" t="b">
        <v>0</v>
      </c>
      <c r="AE42" s="10" t="b">
        <v>1</v>
      </c>
      <c r="AF42" s="10" t="b">
        <v>0</v>
      </c>
      <c r="AG42" s="10" t="b">
        <v>1</v>
      </c>
      <c r="AH42" s="10" t="b">
        <v>0</v>
      </c>
      <c r="AI42" s="10" t="b">
        <v>1</v>
      </c>
      <c r="AJ42" s="10" t="b">
        <v>0</v>
      </c>
      <c r="AK42" s="10" t="b">
        <v>1</v>
      </c>
      <c r="AL42" s="10" t="b">
        <v>0</v>
      </c>
      <c r="AM42" s="10" t="b">
        <v>1</v>
      </c>
      <c r="AN42" s="10" t="b">
        <v>0</v>
      </c>
      <c r="AO42" s="10" t="b">
        <v>1</v>
      </c>
      <c r="AP42" s="10" t="b">
        <v>0</v>
      </c>
      <c r="AQ42" s="10" t="b">
        <v>1</v>
      </c>
      <c r="AR42" s="10" t="b">
        <v>0</v>
      </c>
    </row>
    <row r="43" spans="1:44">
      <c r="G43" s="19">
        <v>10228</v>
      </c>
      <c r="H43" s="15">
        <v>1.3635839999999899</v>
      </c>
      <c r="I43" s="15">
        <v>1.3635839999999899</v>
      </c>
      <c r="J43" s="27">
        <v>0</v>
      </c>
      <c r="K43" s="27">
        <v>0</v>
      </c>
      <c r="L43" s="27">
        <v>0.31011652756654001</v>
      </c>
      <c r="M43" s="27">
        <v>0.31011652756654001</v>
      </c>
      <c r="N43" s="27">
        <v>0</v>
      </c>
      <c r="O43" s="27">
        <v>0</v>
      </c>
      <c r="P43" s="27">
        <v>0</v>
      </c>
      <c r="Q43" s="27">
        <v>0</v>
      </c>
      <c r="R43" s="15">
        <v>0.164674455745699</v>
      </c>
      <c r="S43" s="15">
        <v>0.164674455745699</v>
      </c>
      <c r="T43" s="15">
        <v>-0.51034090327755999</v>
      </c>
      <c r="U43" s="15">
        <v>-0.51034090327755999</v>
      </c>
      <c r="V43" s="15">
        <v>4</v>
      </c>
      <c r="W43" s="15">
        <v>4</v>
      </c>
      <c r="X43" s="15">
        <v>38.6206099999999</v>
      </c>
      <c r="Y43" s="15">
        <v>38.6206099999999</v>
      </c>
      <c r="AA43" s="6">
        <v>1304.1937089999999</v>
      </c>
      <c r="AB43" s="6">
        <v>131.62972329999999</v>
      </c>
      <c r="AC43" s="28">
        <v>0</v>
      </c>
      <c r="AD43" s="28">
        <v>0</v>
      </c>
      <c r="AE43" s="28">
        <v>0.56431820888766704</v>
      </c>
      <c r="AF43" s="28">
        <v>4.8799928543307196</v>
      </c>
      <c r="AG43" s="28">
        <v>0</v>
      </c>
      <c r="AH43" s="28">
        <v>0</v>
      </c>
      <c r="AI43" s="28">
        <v>0</v>
      </c>
      <c r="AJ43" s="28">
        <v>0</v>
      </c>
      <c r="AK43" s="6">
        <v>0.26168927015042998</v>
      </c>
      <c r="AL43" s="6">
        <v>0.37794413694145401</v>
      </c>
      <c r="AM43" s="6">
        <v>19.5737514132841</v>
      </c>
      <c r="AN43" s="6">
        <v>-426.24770428881999</v>
      </c>
      <c r="AO43" s="6">
        <v>4</v>
      </c>
      <c r="AP43" s="6">
        <v>1</v>
      </c>
      <c r="AQ43" s="6">
        <v>28.318865105813501</v>
      </c>
      <c r="AR43" s="6">
        <v>28.3402595275079</v>
      </c>
    </row>
    <row r="44" spans="1:44">
      <c r="G44" s="19">
        <v>10594</v>
      </c>
      <c r="J44" s="27">
        <v>0</v>
      </c>
      <c r="K44" s="27">
        <v>0</v>
      </c>
      <c r="L44" s="27">
        <v>2.3855117505118401E-2</v>
      </c>
      <c r="M44" s="27">
        <v>2.3855117505118401E-2</v>
      </c>
      <c r="N44" s="27">
        <v>0</v>
      </c>
      <c r="O44" s="27">
        <v>0</v>
      </c>
      <c r="P44" s="27">
        <v>0</v>
      </c>
      <c r="Q44" s="27">
        <v>0</v>
      </c>
      <c r="V44" s="15">
        <v>38.6206099999999</v>
      </c>
      <c r="W44" s="15">
        <v>38.6206099999999</v>
      </c>
      <c r="X44" s="15">
        <v>4</v>
      </c>
      <c r="Y44" s="15">
        <v>4</v>
      </c>
      <c r="AC44" s="28">
        <v>0</v>
      </c>
      <c r="AD44" s="28">
        <v>0</v>
      </c>
      <c r="AE44" s="28">
        <v>4.3409092991358998E-2</v>
      </c>
      <c r="AF44" s="28">
        <v>0.37538406571774702</v>
      </c>
      <c r="AG44" s="28">
        <v>0</v>
      </c>
      <c r="AH44" s="28">
        <v>0</v>
      </c>
      <c r="AI44" s="28">
        <v>0</v>
      </c>
      <c r="AJ44" s="28">
        <v>0</v>
      </c>
      <c r="AO44" s="6">
        <v>28.318865105813501</v>
      </c>
      <c r="AP44" s="6">
        <v>22.361906536944002</v>
      </c>
      <c r="AQ44" s="6">
        <v>4</v>
      </c>
      <c r="AR44" s="6">
        <v>4</v>
      </c>
    </row>
    <row r="45" spans="1:44">
      <c r="G45" s="19">
        <v>10959</v>
      </c>
      <c r="J45" s="27">
        <v>0</v>
      </c>
      <c r="K45" s="27">
        <v>0</v>
      </c>
      <c r="L45" s="27">
        <v>2.4141926903770299E-2</v>
      </c>
      <c r="M45" s="27">
        <v>2.4141926903770299E-2</v>
      </c>
      <c r="N45" s="27">
        <v>0</v>
      </c>
      <c r="O45" s="27">
        <v>0</v>
      </c>
      <c r="P45" s="27">
        <v>0</v>
      </c>
      <c r="Q45" s="27">
        <v>0</v>
      </c>
      <c r="V45" s="16">
        <v>53.430489999999899</v>
      </c>
      <c r="W45" s="16">
        <v>53430.489999999903</v>
      </c>
      <c r="AC45" s="28">
        <v>0</v>
      </c>
      <c r="AD45" s="28">
        <v>0</v>
      </c>
      <c r="AE45" s="28">
        <v>4.4365049893919997E-2</v>
      </c>
      <c r="AF45" s="28">
        <v>0.45555033426424002</v>
      </c>
      <c r="AG45" s="28">
        <v>0</v>
      </c>
      <c r="AH45" s="28">
        <v>0</v>
      </c>
      <c r="AI45" s="28">
        <v>0</v>
      </c>
      <c r="AJ45" s="28">
        <v>0</v>
      </c>
      <c r="AO45" s="6">
        <v>63.251005609487301</v>
      </c>
      <c r="AP45" s="6">
        <v>2680417.8699999899</v>
      </c>
    </row>
    <row r="46" spans="1:44">
      <c r="G46" s="19">
        <v>11324</v>
      </c>
      <c r="J46" s="27">
        <v>-0.29620469999999899</v>
      </c>
      <c r="K46" s="27">
        <v>-0.29620469999999899</v>
      </c>
      <c r="L46" s="27">
        <v>2.4141926903770301</v>
      </c>
      <c r="M46" s="27">
        <v>2.4141926903770301</v>
      </c>
      <c r="N46" s="27">
        <v>-0.35126773215048201</v>
      </c>
      <c r="O46" s="27">
        <v>-0.35126773215048201</v>
      </c>
      <c r="P46" s="27">
        <v>-0.29620469999999899</v>
      </c>
      <c r="Q46" s="27">
        <v>-0.29620469999999899</v>
      </c>
      <c r="AC46" s="28">
        <v>99.703795299999996</v>
      </c>
      <c r="AD46" s="28">
        <v>9.7037952999999995</v>
      </c>
      <c r="AE46" s="28">
        <v>4.4365049893919997</v>
      </c>
      <c r="AF46" s="28">
        <v>45.555033426424004</v>
      </c>
      <c r="AG46" s="28">
        <v>-2.9370286511924502E-3</v>
      </c>
      <c r="AH46" s="28">
        <v>2.37059837951093</v>
      </c>
      <c r="AI46" s="28">
        <v>-2.9327198019802798E-3</v>
      </c>
      <c r="AJ46" s="28">
        <v>9.7037952999999995</v>
      </c>
    </row>
    <row r="47" spans="1:44">
      <c r="G47" s="19">
        <v>11689</v>
      </c>
      <c r="J47" s="27">
        <v>-0.12788008104060899</v>
      </c>
      <c r="K47" s="27">
        <v>-0.12788008104060899</v>
      </c>
      <c r="L47" s="28"/>
      <c r="M47" s="28"/>
      <c r="N47" s="27">
        <v>-0.13682834278598399</v>
      </c>
      <c r="O47" s="27">
        <v>-0.13682834278598399</v>
      </c>
      <c r="P47" s="27">
        <v>-0.12788008104060899</v>
      </c>
      <c r="Q47" s="27">
        <v>-0.12788008104060899</v>
      </c>
      <c r="AC47" s="28">
        <v>0.86031950376750099</v>
      </c>
      <c r="AD47" s="28">
        <v>0.80169268558414997</v>
      </c>
      <c r="AE47" s="28"/>
      <c r="AF47" s="28"/>
      <c r="AG47" s="28">
        <v>-6.8898428554977797E-2</v>
      </c>
      <c r="AH47" s="28">
        <v>0.58872660390110498</v>
      </c>
      <c r="AI47" s="28">
        <v>-6.6578515767608704E-2</v>
      </c>
      <c r="AJ47" s="28">
        <v>0.80169268558414997</v>
      </c>
    </row>
    <row r="48" spans="1:44">
      <c r="G48" s="19">
        <v>12055</v>
      </c>
      <c r="J48" s="27">
        <v>0.504468519481864</v>
      </c>
      <c r="K48" s="27">
        <v>0.504468519481864</v>
      </c>
      <c r="L48" s="28"/>
      <c r="M48" s="28"/>
      <c r="N48" s="27">
        <v>0.408439692629675</v>
      </c>
      <c r="O48" s="27">
        <v>0.408439692629675</v>
      </c>
      <c r="P48" s="27">
        <v>0.504468519481864</v>
      </c>
      <c r="Q48" s="27">
        <v>0.504468519481864</v>
      </c>
      <c r="AC48" s="28">
        <v>1.06015708677312</v>
      </c>
      <c r="AD48" s="28">
        <v>1.0446101241321799</v>
      </c>
      <c r="AE48" s="28"/>
      <c r="AF48" s="28"/>
      <c r="AG48" s="28">
        <v>0.29504349311432099</v>
      </c>
      <c r="AH48" s="28">
        <v>0.71520712297293998</v>
      </c>
      <c r="AI48" s="28">
        <v>0.34318477670492498</v>
      </c>
      <c r="AJ48" s="28">
        <v>1.0446101241321799</v>
      </c>
    </row>
    <row r="49" spans="7:36">
      <c r="G49" s="19">
        <v>12420</v>
      </c>
      <c r="J49" s="27">
        <v>-2.535731859876E-2</v>
      </c>
      <c r="K49" s="27">
        <v>-2.535731859876E-2</v>
      </c>
      <c r="L49" s="28"/>
      <c r="M49" s="28"/>
      <c r="N49" s="27">
        <v>-2.5684355768834499E-2</v>
      </c>
      <c r="O49" s="27">
        <v>-2.5684355768834499E-2</v>
      </c>
      <c r="P49" s="27">
        <v>-2.535731859876E-2</v>
      </c>
      <c r="Q49" s="27">
        <v>-2.535731859876E-2</v>
      </c>
      <c r="AC49" s="28">
        <v>0.233021856446324</v>
      </c>
      <c r="AD49" s="28">
        <v>0.22755296261038299</v>
      </c>
      <c r="AE49" s="28"/>
      <c r="AF49" s="28"/>
      <c r="AG49" s="28">
        <v>-2.0928695641764E-2</v>
      </c>
      <c r="AH49" s="28">
        <v>0.20502272648518099</v>
      </c>
      <c r="AI49" s="28">
        <v>-2.0711210361313001E-2</v>
      </c>
      <c r="AJ49" s="28">
        <v>0.22755296261038299</v>
      </c>
    </row>
    <row r="50" spans="7:36">
      <c r="G50" s="19">
        <v>12785</v>
      </c>
      <c r="J50" s="27">
        <v>0.44592762498697203</v>
      </c>
      <c r="K50" s="27">
        <v>0.44592762498697203</v>
      </c>
      <c r="L50" s="28"/>
      <c r="M50" s="28"/>
      <c r="N50" s="27">
        <v>0.36875107060770601</v>
      </c>
      <c r="O50" s="27">
        <v>0.36875107060770601</v>
      </c>
      <c r="P50" s="27">
        <v>0.44592762498697203</v>
      </c>
      <c r="Q50" s="27">
        <v>0.44592762498697203</v>
      </c>
      <c r="AC50" s="28">
        <v>0.66906814704900197</v>
      </c>
      <c r="AD50" s="28">
        <v>0.66508522475302601</v>
      </c>
      <c r="AE50" s="28"/>
      <c r="AF50" s="28"/>
      <c r="AG50" s="28">
        <v>0.32153470421462099</v>
      </c>
      <c r="AH50" s="28">
        <v>0.50987630816030005</v>
      </c>
      <c r="AI50" s="28">
        <v>0.37924287073616397</v>
      </c>
      <c r="AJ50" s="28">
        <v>0.66508522475302601</v>
      </c>
    </row>
    <row r="51" spans="7:36">
      <c r="G51" s="19">
        <v>13150</v>
      </c>
      <c r="J51" s="27">
        <v>0.356357645989896</v>
      </c>
      <c r="K51" s="27">
        <v>0.356357645989896</v>
      </c>
      <c r="L51" s="28"/>
      <c r="M51" s="28"/>
      <c r="N51" s="27">
        <v>0.30480290547210598</v>
      </c>
      <c r="O51" s="27">
        <v>0.30480290547210598</v>
      </c>
      <c r="P51" s="27">
        <v>0.356357645989896</v>
      </c>
      <c r="Q51" s="27">
        <v>0.356357645989896</v>
      </c>
      <c r="AC51" s="28">
        <v>0.48936581162112502</v>
      </c>
      <c r="AD51" s="28">
        <v>0.487263615401133</v>
      </c>
      <c r="AE51" s="28"/>
      <c r="AF51" s="28"/>
      <c r="AG51" s="28">
        <v>0.27976878788918502</v>
      </c>
      <c r="AH51" s="28">
        <v>0.39693793179343301</v>
      </c>
      <c r="AI51" s="28">
        <v>0.32282392406454402</v>
      </c>
      <c r="AJ51" s="28">
        <v>0.487263615401133</v>
      </c>
    </row>
    <row r="52" spans="7:36">
      <c r="G52" s="19">
        <v>13516</v>
      </c>
      <c r="J52" s="27">
        <v>-0.30270338897782201</v>
      </c>
      <c r="K52" s="27">
        <v>-0.30270338897782201</v>
      </c>
      <c r="L52" s="28"/>
      <c r="M52" s="28"/>
      <c r="N52" s="27">
        <v>-0.36054440491013801</v>
      </c>
      <c r="O52" s="27">
        <v>-0.36054440491013801</v>
      </c>
      <c r="P52" s="27">
        <v>-0.30270338897782201</v>
      </c>
      <c r="Q52" s="27">
        <v>-0.30270338897782201</v>
      </c>
      <c r="AC52" s="28">
        <v>-0.22259530520872201</v>
      </c>
      <c r="AD52" s="28">
        <v>-0.22361906536944001</v>
      </c>
      <c r="AE52" s="28"/>
      <c r="AF52" s="28"/>
      <c r="AG52" s="28">
        <v>-0.33294258465955301</v>
      </c>
      <c r="AH52" s="28">
        <v>-0.25311198410604702</v>
      </c>
      <c r="AI52" s="28">
        <v>-0.28318865105813501</v>
      </c>
      <c r="AJ52" s="28">
        <v>-0.22361906536944001</v>
      </c>
    </row>
    <row r="53" spans="7:36">
      <c r="G53" s="19">
        <v>13881</v>
      </c>
      <c r="J53" s="27">
        <v>0.193713222763466</v>
      </c>
      <c r="K53" s="27">
        <v>0.193713222763466</v>
      </c>
      <c r="L53" s="28"/>
      <c r="M53" s="28"/>
      <c r="N53" s="27">
        <v>0.177068804181963</v>
      </c>
      <c r="O53" s="27">
        <v>0.177068804181963</v>
      </c>
      <c r="P53" s="27">
        <v>0.193713222763466</v>
      </c>
      <c r="Q53" s="27">
        <v>0.193713222763466</v>
      </c>
      <c r="AC53" s="28">
        <v>0.306544927104003</v>
      </c>
      <c r="AD53" s="28">
        <v>0.30518278263976101</v>
      </c>
      <c r="AE53" s="28"/>
      <c r="AF53" s="28"/>
      <c r="AG53" s="28">
        <v>0.164165666763322</v>
      </c>
      <c r="AH53" s="28">
        <v>0.266343094292192</v>
      </c>
      <c r="AI53" s="28">
        <v>0.17840952221402301</v>
      </c>
      <c r="AJ53" s="28">
        <v>0.30518278263976101</v>
      </c>
    </row>
    <row r="54" spans="7:36">
      <c r="G54" s="19">
        <v>14246</v>
      </c>
      <c r="J54" s="27">
        <v>2.32293295639181E-2</v>
      </c>
      <c r="K54" s="27">
        <v>2.32293295639181E-2</v>
      </c>
      <c r="L54" s="28"/>
      <c r="M54" s="28"/>
      <c r="N54" s="27">
        <v>2.2963635418116201E-2</v>
      </c>
      <c r="O54" s="27">
        <v>2.2963635418116201E-2</v>
      </c>
      <c r="P54" s="27">
        <v>2.32293295639181E-2</v>
      </c>
      <c r="Q54" s="27">
        <v>2.32293295639181E-2</v>
      </c>
      <c r="AC54" s="28">
        <v>0.106864212611692</v>
      </c>
      <c r="AD54" s="28">
        <v>0.105966346618644</v>
      </c>
      <c r="AE54" s="28"/>
      <c r="AF54" s="28"/>
      <c r="AG54" s="28">
        <v>2.1589209714984198E-2</v>
      </c>
      <c r="AH54" s="28">
        <v>0.100719474625126</v>
      </c>
      <c r="AI54" s="28">
        <v>2.1823942894184399E-2</v>
      </c>
      <c r="AJ54" s="28">
        <v>0.105966346618644</v>
      </c>
    </row>
    <row r="55" spans="7:36">
      <c r="G55" s="19">
        <v>14611</v>
      </c>
      <c r="J55" s="27">
        <v>-9.2974527690676406E-2</v>
      </c>
      <c r="K55" s="27">
        <v>-9.2974527690676406E-2</v>
      </c>
      <c r="L55" s="28"/>
      <c r="M55" s="28"/>
      <c r="N55" s="27">
        <v>-9.7584745127588801E-2</v>
      </c>
      <c r="O55" s="27">
        <v>-9.7584745127588801E-2</v>
      </c>
      <c r="P55" s="27">
        <v>-9.2974527690676406E-2</v>
      </c>
      <c r="Q55" s="27">
        <v>-9.2974527690676406E-2</v>
      </c>
      <c r="AC55" s="28">
        <v>-1.9390019047677402E-2</v>
      </c>
      <c r="AD55" s="28">
        <v>-2.0121606521588599E-2</v>
      </c>
      <c r="AE55" s="28"/>
      <c r="AF55" s="28"/>
      <c r="AG55" s="28">
        <v>-9.2076915301279996E-2</v>
      </c>
      <c r="AH55" s="28">
        <v>-2.0326803304443301E-2</v>
      </c>
      <c r="AI55" s="28">
        <v>-8.79650025993646E-2</v>
      </c>
      <c r="AJ55" s="28">
        <v>-2.0121606521588599E-2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FDF9-3B0D-4F3B-9C9D-3FDA94DAA287}">
  <dimension ref="A1:AD1003"/>
  <sheetViews>
    <sheetView topLeftCell="F1" workbookViewId="0">
      <selection activeCell="Y3" sqref="Y3"/>
    </sheetView>
  </sheetViews>
  <sheetFormatPr defaultRowHeight="14.25"/>
  <cols>
    <col min="2" max="2" width="20.86328125" bestFit="1" customWidth="1"/>
    <col min="9" max="10" width="12.73046875" bestFit="1" customWidth="1"/>
    <col min="11" max="11" width="13.265625" bestFit="1" customWidth="1"/>
    <col min="12" max="14" width="13.265625" customWidth="1"/>
    <col min="16" max="16" width="12" bestFit="1" customWidth="1"/>
    <col min="27" max="27" width="22.3984375" bestFit="1" customWidth="1"/>
    <col min="28" max="28" width="20.3984375" bestFit="1" customWidth="1"/>
    <col min="30" max="30" width="20.3984375" bestFit="1" customWidth="1"/>
  </cols>
  <sheetData>
    <row r="1" spans="1:30">
      <c r="E1" s="48" t="s">
        <v>62</v>
      </c>
      <c r="F1" s="49"/>
      <c r="G1" s="49"/>
      <c r="H1" s="49"/>
      <c r="I1" s="49"/>
      <c r="J1" s="49"/>
      <c r="K1" s="49"/>
      <c r="L1" s="49"/>
      <c r="M1" s="49"/>
      <c r="N1" s="49" t="s">
        <v>83</v>
      </c>
    </row>
    <row r="2" spans="1:30">
      <c r="A2" t="s">
        <v>57</v>
      </c>
      <c r="B2">
        <v>1</v>
      </c>
      <c r="E2" s="49"/>
      <c r="F2" s="49"/>
      <c r="G2" s="49" t="s">
        <v>58</v>
      </c>
      <c r="H2" s="49" t="s">
        <v>50</v>
      </c>
      <c r="I2" s="49" t="s">
        <v>51</v>
      </c>
      <c r="J2" s="49" t="s">
        <v>59</v>
      </c>
      <c r="K2" s="49" t="s">
        <v>60</v>
      </c>
      <c r="L2" s="48" t="s">
        <v>70</v>
      </c>
      <c r="M2" s="48" t="s">
        <v>71</v>
      </c>
      <c r="N2" s="48" t="s">
        <v>85</v>
      </c>
      <c r="O2" s="48" t="s">
        <v>85</v>
      </c>
      <c r="P2" s="48" t="s">
        <v>87</v>
      </c>
      <c r="Q2" s="48" t="s">
        <v>88</v>
      </c>
      <c r="R2" s="48" t="s">
        <v>84</v>
      </c>
      <c r="S2" s="48" t="s">
        <v>84</v>
      </c>
      <c r="T2" s="48" t="s">
        <v>86</v>
      </c>
      <c r="U2" s="48" t="s">
        <v>86</v>
      </c>
      <c r="V2" s="48" t="s">
        <v>91</v>
      </c>
      <c r="W2" s="48" t="s">
        <v>90</v>
      </c>
      <c r="X2" s="48" t="s">
        <v>91</v>
      </c>
      <c r="Y2" s="48" t="s">
        <v>90</v>
      </c>
      <c r="Z2" s="48"/>
    </row>
    <row r="3" spans="1:30">
      <c r="A3" t="s">
        <v>61</v>
      </c>
      <c r="B3">
        <v>0.5</v>
      </c>
      <c r="E3" s="49"/>
      <c r="F3" s="49"/>
      <c r="G3" s="49"/>
      <c r="H3" s="49"/>
      <c r="I3" s="49">
        <v>100</v>
      </c>
      <c r="J3" s="49"/>
      <c r="K3" s="49"/>
      <c r="L3" s="53">
        <f>J3-$B$8</f>
        <v>-3.8461538461538463E-5</v>
      </c>
      <c r="M3" s="49"/>
      <c r="N3" s="49"/>
      <c r="V3" s="49">
        <v>100</v>
      </c>
      <c r="W3">
        <f>MIN(0,(I3-V3)/V3)</f>
        <v>0</v>
      </c>
      <c r="X3" s="49">
        <v>100</v>
      </c>
      <c r="Y3">
        <f>MIN(0,(K3-X3)/X3)</f>
        <v>-1</v>
      </c>
    </row>
    <row r="4" spans="1:30">
      <c r="A4" t="s">
        <v>48</v>
      </c>
      <c r="B4" s="45">
        <v>5.7692307692307687E-4</v>
      </c>
      <c r="E4" s="49">
        <f t="shared" ref="E4:E67" si="0">MOD(F4,10)</f>
        <v>1</v>
      </c>
      <c r="F4" s="49">
        <v>1</v>
      </c>
      <c r="G4" s="49">
        <v>0.53927357251173158</v>
      </c>
      <c r="H4" s="49">
        <f>_xlfn.NORM.INV(G4,0,1)</f>
        <v>9.8603797213312763E-2</v>
      </c>
      <c r="I4" s="49">
        <f>I3*(1+$B$2*$B$4+$B$5*SQRT($B$2)*H4)</f>
        <v>100.15629610490562</v>
      </c>
      <c r="J4" s="49">
        <f>LN(I4/I3)</f>
        <v>1.5617408966374267E-3</v>
      </c>
      <c r="K4" s="49"/>
      <c r="L4" s="53">
        <f t="shared" ref="L4:L66" si="1">J4-$B$8</f>
        <v>1.5232793581758883E-3</v>
      </c>
      <c r="M4" s="49"/>
      <c r="N4" s="57">
        <f>MAX(0,J4-$B$11)</f>
        <v>9.6174089663742673E-4</v>
      </c>
      <c r="P4">
        <f>N4^2</f>
        <v>9.2494555226496153E-7</v>
      </c>
      <c r="R4">
        <f>N4^3</f>
        <v>8.8955796477610393E-10</v>
      </c>
      <c r="T4" s="57">
        <f>MAX(0,$B$11-J4)</f>
        <v>0</v>
      </c>
      <c r="V4">
        <f>IF(V3&lt;I4,I4,V3)</f>
        <v>100.15629610490562</v>
      </c>
      <c r="W4">
        <f t="shared" ref="W4:W67" si="2">MIN(0,(I4-V4)/V4)</f>
        <v>0</v>
      </c>
    </row>
    <row r="5" spans="1:30">
      <c r="A5" t="s">
        <v>49</v>
      </c>
      <c r="B5" s="45">
        <v>0.01</v>
      </c>
      <c r="E5" s="49">
        <f t="shared" si="0"/>
        <v>2</v>
      </c>
      <c r="F5" s="49">
        <v>2</v>
      </c>
      <c r="G5" s="49">
        <v>0.54268399115960697</v>
      </c>
      <c r="H5" s="49">
        <f t="shared" ref="H5:H68" si="3">_xlfn.NORM.INV(G5,0,1)</f>
        <v>0.10719785425220406</v>
      </c>
      <c r="I5" s="49">
        <f t="shared" ref="I5:I68" si="4">I4*(1+$B$2*$B$4+$B$5*SQRT($B$2)*H5)</f>
        <v>100.32144398375061</v>
      </c>
      <c r="J5" s="49">
        <f t="shared" ref="J5:J68" si="5">LN(I5/I4)</f>
        <v>1.6475436737106827E-3</v>
      </c>
      <c r="K5" s="49"/>
      <c r="L5" s="53">
        <f t="shared" si="1"/>
        <v>1.6090821352491443E-3</v>
      </c>
      <c r="M5" s="49"/>
      <c r="N5" s="57">
        <f t="shared" ref="N5:N68" si="6">MAX(0,J5-$B$11)</f>
        <v>1.0475436737106829E-3</v>
      </c>
      <c r="P5">
        <f t="shared" ref="P5:Q68" si="7">N5^2</f>
        <v>1.0973477483312736E-6</v>
      </c>
      <c r="R5">
        <f t="shared" ref="R5:R19" si="8">N5^3</f>
        <v>1.1495196916250882E-9</v>
      </c>
      <c r="T5" s="57">
        <f t="shared" ref="T5:T68" si="9">MAX(0,$B$11-J5)</f>
        <v>0</v>
      </c>
      <c r="V5">
        <f t="shared" ref="V5:V68" si="10">IF(V4&lt;I5,I5,V4)</f>
        <v>100.32144398375061</v>
      </c>
      <c r="W5">
        <f t="shared" si="2"/>
        <v>0</v>
      </c>
      <c r="AB5" t="s">
        <v>47</v>
      </c>
      <c r="AC5" t="s">
        <v>53</v>
      </c>
      <c r="AD5" t="s">
        <v>54</v>
      </c>
    </row>
    <row r="6" spans="1:30">
      <c r="E6" s="49">
        <f t="shared" si="0"/>
        <v>3</v>
      </c>
      <c r="F6" s="49">
        <v>3</v>
      </c>
      <c r="G6" s="49">
        <v>0.83365073498428055</v>
      </c>
      <c r="H6" s="49">
        <f t="shared" si="3"/>
        <v>0.96869271175128169</v>
      </c>
      <c r="I6" s="49">
        <f t="shared" si="4"/>
        <v>101.35112825608932</v>
      </c>
      <c r="J6" s="49">
        <f t="shared" si="5"/>
        <v>1.0211534552784479E-2</v>
      </c>
      <c r="K6" s="49"/>
      <c r="L6" s="53">
        <f t="shared" si="1"/>
        <v>1.017307301432294E-2</v>
      </c>
      <c r="M6" s="49"/>
      <c r="N6" s="57">
        <f t="shared" si="6"/>
        <v>9.6115345527844794E-3</v>
      </c>
      <c r="P6">
        <f t="shared" si="7"/>
        <v>9.2381596459369941E-5</v>
      </c>
      <c r="R6">
        <f t="shared" si="8"/>
        <v>8.8792890641062647E-7</v>
      </c>
      <c r="T6" s="57">
        <f t="shared" si="9"/>
        <v>0</v>
      </c>
      <c r="V6">
        <f t="shared" si="10"/>
        <v>101.35112825608932</v>
      </c>
      <c r="W6">
        <f t="shared" si="2"/>
        <v>0</v>
      </c>
      <c r="AA6" t="s">
        <v>72</v>
      </c>
      <c r="AB6">
        <f>AVERAGE($J$4:$J$1003)</f>
        <v>-8.9013711103298231E-5</v>
      </c>
      <c r="AC6">
        <f>AB6*10</f>
        <v>-8.9013711103298233E-4</v>
      </c>
      <c r="AD6">
        <f>AVERAGE(K14:K1003)</f>
        <v>-9.5708967401615175E-4</v>
      </c>
    </row>
    <row r="7" spans="1:30">
      <c r="E7" s="49">
        <f t="shared" si="0"/>
        <v>4</v>
      </c>
      <c r="F7" s="49">
        <v>4</v>
      </c>
      <c r="G7" s="49">
        <v>0.34762308737551617</v>
      </c>
      <c r="H7" s="49">
        <f t="shared" si="3"/>
        <v>-0.39174562546508745</v>
      </c>
      <c r="I7" s="49">
        <f t="shared" si="4"/>
        <v>101.01256144954971</v>
      </c>
      <c r="J7" s="49">
        <f t="shared" si="5"/>
        <v>-3.3461252157489705E-3</v>
      </c>
      <c r="K7" s="49"/>
      <c r="L7" s="53">
        <f t="shared" si="1"/>
        <v>-3.3845867542105089E-3</v>
      </c>
      <c r="M7" s="49"/>
      <c r="N7" s="57">
        <f t="shared" si="6"/>
        <v>0</v>
      </c>
      <c r="P7">
        <f t="shared" si="7"/>
        <v>0</v>
      </c>
      <c r="R7">
        <f t="shared" si="8"/>
        <v>0</v>
      </c>
      <c r="T7" s="57">
        <f t="shared" si="9"/>
        <v>3.9461252157489708E-3</v>
      </c>
      <c r="V7">
        <f t="shared" si="10"/>
        <v>101.35112825608932</v>
      </c>
      <c r="W7">
        <f t="shared" si="2"/>
        <v>-3.3405331777278551E-3</v>
      </c>
      <c r="AA7" t="s">
        <v>52</v>
      </c>
      <c r="AB7">
        <f>_xlfn.STDEV.S($J$4:$J$1003)</f>
        <v>9.6530874108411782E-3</v>
      </c>
      <c r="AC7">
        <f>AB7*SQRT(10)</f>
        <v>3.0525742670955681E-2</v>
      </c>
      <c r="AD7">
        <f t="array" ref="AD7">_xlfn.STDEV.P(IF($E$14:$E$1003=0,$K$14:$K$1003))</f>
        <v>3.1391212236105429E-2</v>
      </c>
    </row>
    <row r="8" spans="1:30">
      <c r="A8" t="s">
        <v>64</v>
      </c>
      <c r="B8" s="50">
        <f>1%/260</f>
        <v>3.8461538461538463E-5</v>
      </c>
      <c r="E8" s="49">
        <f t="shared" si="0"/>
        <v>5</v>
      </c>
      <c r="F8" s="49">
        <v>5</v>
      </c>
      <c r="G8" s="49">
        <v>0.36639905517605575</v>
      </c>
      <c r="H8" s="49">
        <f t="shared" si="3"/>
        <v>-0.34140579868164311</v>
      </c>
      <c r="I8" s="49">
        <f t="shared" si="4"/>
        <v>100.72597518512345</v>
      </c>
      <c r="J8" s="49">
        <f t="shared" si="5"/>
        <v>-2.8411672057259132E-3</v>
      </c>
      <c r="K8" s="49"/>
      <c r="L8" s="53">
        <f t="shared" si="1"/>
        <v>-2.8796287441874516E-3</v>
      </c>
      <c r="M8" s="49"/>
      <c r="N8" s="57">
        <f t="shared" si="6"/>
        <v>0</v>
      </c>
      <c r="P8">
        <f t="shared" si="7"/>
        <v>0</v>
      </c>
      <c r="R8">
        <f t="shared" si="8"/>
        <v>0</v>
      </c>
      <c r="T8" s="57">
        <f t="shared" si="9"/>
        <v>3.4411672057259131E-3</v>
      </c>
      <c r="V8">
        <f t="shared" si="10"/>
        <v>101.35112825608932</v>
      </c>
      <c r="W8">
        <f t="shared" si="2"/>
        <v>-6.1681905443249901E-3</v>
      </c>
      <c r="AA8" t="s">
        <v>55</v>
      </c>
      <c r="AB8" s="47">
        <f>SKEW($J$4:$J$1003)</f>
        <v>-5.3675105555734813E-2</v>
      </c>
      <c r="AC8" s="47">
        <f>AB8/SQRT(10)</f>
        <v>-1.6973558720607986E-2</v>
      </c>
      <c r="AD8" s="47">
        <f t="array" ref="AD8">SKEW(IF($E$11:$E$1003=0,$K$11:$K$1003))</f>
        <v>-2.0709155845820396E-2</v>
      </c>
    </row>
    <row r="9" spans="1:30">
      <c r="A9" t="s">
        <v>65</v>
      </c>
      <c r="B9" s="45">
        <v>4.0000000000000002E-4</v>
      </c>
      <c r="E9" s="49">
        <f t="shared" si="0"/>
        <v>6</v>
      </c>
      <c r="F9" s="49">
        <v>6</v>
      </c>
      <c r="G9" s="49">
        <v>0.33207982001848235</v>
      </c>
      <c r="H9" s="49">
        <f t="shared" si="3"/>
        <v>-0.43417737684687607</v>
      </c>
      <c r="I9" s="49">
        <f t="shared" si="4"/>
        <v>100.34675692779112</v>
      </c>
      <c r="J9" s="49">
        <f t="shared" si="5"/>
        <v>-3.7719555800794688E-3</v>
      </c>
      <c r="K9" s="49"/>
      <c r="L9" s="53">
        <f t="shared" si="1"/>
        <v>-3.8104171185410073E-3</v>
      </c>
      <c r="M9" s="49"/>
      <c r="N9" s="57">
        <f t="shared" si="6"/>
        <v>0</v>
      </c>
      <c r="P9">
        <f t="shared" si="7"/>
        <v>0</v>
      </c>
      <c r="R9">
        <f t="shared" si="8"/>
        <v>0</v>
      </c>
      <c r="T9" s="57">
        <f t="shared" si="9"/>
        <v>4.3719555800794691E-3</v>
      </c>
      <c r="V9">
        <f t="shared" si="10"/>
        <v>101.35112825608932</v>
      </c>
      <c r="W9">
        <f t="shared" si="2"/>
        <v>-9.9098189194342916E-3</v>
      </c>
      <c r="AA9" t="s">
        <v>56</v>
      </c>
      <c r="AB9" s="47">
        <f>KURT($J$4:$J$1003)</f>
        <v>-0.11253150902800346</v>
      </c>
      <c r="AC9" s="47">
        <f>AB9/10</f>
        <v>-1.1253150902800347E-2</v>
      </c>
      <c r="AD9" s="47">
        <f t="array" ref="AD9">KURT(IF($E$11:$E$1003=0,$K$11:$K$1003))</f>
        <v>-0.37566623120586362</v>
      </c>
    </row>
    <row r="10" spans="1:30">
      <c r="A10" t="s">
        <v>66</v>
      </c>
      <c r="B10" s="45">
        <v>0.01</v>
      </c>
      <c r="E10" s="49">
        <f t="shared" si="0"/>
        <v>7</v>
      </c>
      <c r="F10" s="49">
        <v>7</v>
      </c>
      <c r="G10" s="49">
        <v>0.19807324668003712</v>
      </c>
      <c r="H10" s="49">
        <f t="shared" si="3"/>
        <v>-0.8485234951306897</v>
      </c>
      <c r="I10" s="49">
        <f t="shared" si="4"/>
        <v>99.553183478423151</v>
      </c>
      <c r="J10" s="49">
        <f t="shared" si="5"/>
        <v>-7.9397484224427353E-3</v>
      </c>
      <c r="K10" s="49"/>
      <c r="L10" s="53">
        <f t="shared" si="1"/>
        <v>-7.9782099609042745E-3</v>
      </c>
      <c r="M10" s="49"/>
      <c r="N10" s="57">
        <f t="shared" si="6"/>
        <v>0</v>
      </c>
      <c r="P10">
        <f t="shared" si="7"/>
        <v>0</v>
      </c>
      <c r="R10">
        <f t="shared" si="8"/>
        <v>0</v>
      </c>
      <c r="T10" s="57">
        <f t="shared" si="9"/>
        <v>8.5397484224427351E-3</v>
      </c>
      <c r="V10">
        <f t="shared" si="10"/>
        <v>101.35112825608932</v>
      </c>
      <c r="W10">
        <f t="shared" si="2"/>
        <v>-1.773976085518467E-2</v>
      </c>
    </row>
    <row r="11" spans="1:30">
      <c r="A11" t="s">
        <v>82</v>
      </c>
      <c r="B11" s="32">
        <v>5.9999999999999995E-4</v>
      </c>
      <c r="E11" s="49">
        <f t="shared" si="0"/>
        <v>8</v>
      </c>
      <c r="F11" s="49">
        <v>8</v>
      </c>
      <c r="G11" s="49">
        <v>0.1050419656099526</v>
      </c>
      <c r="H11" s="49">
        <f t="shared" si="3"/>
        <v>-1.2533346832419867</v>
      </c>
      <c r="I11" s="49">
        <f t="shared" si="4"/>
        <v>98.36288343054639</v>
      </c>
      <c r="J11" s="49">
        <f t="shared" si="5"/>
        <v>-1.2028476696257985E-2</v>
      </c>
      <c r="K11" s="49"/>
      <c r="L11" s="53">
        <f t="shared" si="1"/>
        <v>-1.2066938234719524E-2</v>
      </c>
      <c r="M11" s="49"/>
      <c r="N11" s="57">
        <f t="shared" si="6"/>
        <v>0</v>
      </c>
      <c r="P11">
        <f t="shared" si="7"/>
        <v>0</v>
      </c>
      <c r="R11">
        <f t="shared" si="8"/>
        <v>0</v>
      </c>
      <c r="T11" s="57">
        <f t="shared" si="9"/>
        <v>1.2628476696257985E-2</v>
      </c>
      <c r="V11">
        <f t="shared" si="10"/>
        <v>101.35112825608932</v>
      </c>
      <c r="W11">
        <f t="shared" si="2"/>
        <v>-2.9484080512575814E-2</v>
      </c>
      <c r="AA11" t="s">
        <v>63</v>
      </c>
      <c r="AB11">
        <f>(AVERAGE($J$4:$J$1003)-$B$8)/($B$3*AB7)</f>
        <v>-2.6411290841865151E-2</v>
      </c>
      <c r="AC11">
        <f t="shared" ref="AC11:AC17" si="11">AB11*SQRT(10)</f>
        <v>-8.3519835005439885E-2</v>
      </c>
      <c r="AD11">
        <f t="array" ref="AD11">(AVERAGE(IF($E$14:$E$1003=0,$K$14:$K$1003))-$B$8*10)/($B$3*AD7)</f>
        <v>-5.5745385779498668E-2</v>
      </c>
    </row>
    <row r="12" spans="1:30">
      <c r="E12" s="49">
        <f t="shared" si="0"/>
        <v>9</v>
      </c>
      <c r="F12" s="49">
        <v>9</v>
      </c>
      <c r="G12" s="49">
        <v>0.11887612779310086</v>
      </c>
      <c r="H12" s="49">
        <f t="shared" si="3"/>
        <v>-1.1806236716815712</v>
      </c>
      <c r="I12" s="49">
        <f t="shared" si="4"/>
        <v>97.258335761980589</v>
      </c>
      <c r="J12" s="49">
        <f t="shared" si="5"/>
        <v>-1.1292838389564694E-2</v>
      </c>
      <c r="K12" s="49"/>
      <c r="L12" s="53">
        <f t="shared" si="1"/>
        <v>-1.1331299928026234E-2</v>
      </c>
      <c r="M12" s="49"/>
      <c r="N12" s="57">
        <f t="shared" si="6"/>
        <v>0</v>
      </c>
      <c r="P12">
        <f t="shared" si="7"/>
        <v>0</v>
      </c>
      <c r="R12">
        <f t="shared" si="8"/>
        <v>0</v>
      </c>
      <c r="T12" s="57">
        <f t="shared" si="9"/>
        <v>1.1892838389564694E-2</v>
      </c>
      <c r="V12">
        <f t="shared" si="10"/>
        <v>101.35112825608932</v>
      </c>
      <c r="W12">
        <f t="shared" si="2"/>
        <v>-4.0382308165008853E-2</v>
      </c>
      <c r="AA12" t="s">
        <v>68</v>
      </c>
      <c r="AB12">
        <f>(AVERAGE(J4:J1003)-$B$8)/AB7</f>
        <v>-1.3205645420932575E-2</v>
      </c>
      <c r="AC12">
        <f t="shared" si="11"/>
        <v>-4.1759917502719943E-2</v>
      </c>
      <c r="AD12">
        <f t="array" ref="AD12">(AVERAGE(IF($E$14:$E$1003=0,$K$14:$K$1003))-$B$8*10)/(AD7)</f>
        <v>-2.7872692889749334E-2</v>
      </c>
    </row>
    <row r="13" spans="1:30">
      <c r="A13" t="s">
        <v>67</v>
      </c>
      <c r="B13" s="52">
        <f>B3</f>
        <v>0.5</v>
      </c>
      <c r="E13" s="49">
        <f t="shared" si="0"/>
        <v>0</v>
      </c>
      <c r="F13" s="49">
        <v>10</v>
      </c>
      <c r="G13" s="49">
        <v>9.3964070818644552E-2</v>
      </c>
      <c r="H13" s="49">
        <f t="shared" si="3"/>
        <v>-1.3167329891179884</v>
      </c>
      <c r="I13" s="49">
        <f t="shared" si="4"/>
        <v>96.033813748659668</v>
      </c>
      <c r="J13" s="49">
        <f t="shared" si="5"/>
        <v>-1.2670337602238135E-2</v>
      </c>
      <c r="K13" s="49"/>
      <c r="L13" s="53">
        <f t="shared" si="1"/>
        <v>-1.2708799140699674E-2</v>
      </c>
      <c r="M13" s="49"/>
      <c r="N13" s="57">
        <f t="shared" si="6"/>
        <v>0</v>
      </c>
      <c r="P13">
        <f t="shared" si="7"/>
        <v>0</v>
      </c>
      <c r="R13">
        <f t="shared" si="8"/>
        <v>0</v>
      </c>
      <c r="T13" s="57">
        <f t="shared" si="9"/>
        <v>1.3270337602238134E-2</v>
      </c>
      <c r="V13">
        <f t="shared" si="10"/>
        <v>101.35112825608932</v>
      </c>
      <c r="W13">
        <f t="shared" si="2"/>
        <v>-5.246428529136956E-2</v>
      </c>
      <c r="AA13" t="s">
        <v>69</v>
      </c>
      <c r="AB13">
        <f>AVERAGE(L3:L1003)/_xlfn.STDEV.S(L3:L1003)</f>
        <v>-1.3203035972597641E-2</v>
      </c>
      <c r="AC13">
        <f t="shared" si="11"/>
        <v>-4.1751665702545016E-2</v>
      </c>
      <c r="AD13">
        <f>AVERAGE(M14:M1003)/_xlfn.STDEV.S(M14:M1003)</f>
        <v>-3.9436640228838728E-2</v>
      </c>
    </row>
    <row r="14" spans="1:30">
      <c r="B14" s="51"/>
      <c r="E14" s="49">
        <f t="shared" si="0"/>
        <v>1</v>
      </c>
      <c r="F14" s="49">
        <v>11</v>
      </c>
      <c r="G14" s="49">
        <v>0.64501253556469629</v>
      </c>
      <c r="H14" s="49">
        <f t="shared" si="3"/>
        <v>0.37188976092775039</v>
      </c>
      <c r="I14" s="49">
        <f t="shared" si="4"/>
        <v>96.446357792335888</v>
      </c>
      <c r="J14" s="49">
        <f t="shared" si="5"/>
        <v>4.2866199888027231E-3</v>
      </c>
      <c r="K14" s="49">
        <f>LN(I14/I4)</f>
        <v>-3.7744950896760075E-2</v>
      </c>
      <c r="L14" s="53">
        <f>J14-$B$8</f>
        <v>4.2481584503411846E-3</v>
      </c>
      <c r="M14" s="53">
        <f>K14-$B$8*10</f>
        <v>-3.8129566281375461E-2</v>
      </c>
      <c r="N14" s="57">
        <f t="shared" si="6"/>
        <v>3.6866199888027232E-3</v>
      </c>
      <c r="O14" s="57">
        <f>MAX(0,K14-$B$11*10)</f>
        <v>0</v>
      </c>
      <c r="P14">
        <f t="shared" si="7"/>
        <v>1.3591166941839791E-5</v>
      </c>
      <c r="Q14">
        <f t="shared" si="7"/>
        <v>0</v>
      </c>
      <c r="R14">
        <f t="shared" si="8"/>
        <v>5.0105467718941354E-8</v>
      </c>
      <c r="T14" s="57">
        <f t="shared" si="9"/>
        <v>0</v>
      </c>
      <c r="U14" s="57">
        <f>MAX(0,$B$11*10-K14)</f>
        <v>4.3744950896760074E-2</v>
      </c>
      <c r="V14">
        <f t="shared" si="10"/>
        <v>101.35112825608932</v>
      </c>
      <c r="W14">
        <f t="shared" si="2"/>
        <v>-4.8393841767210427E-2</v>
      </c>
      <c r="Z14" s="57"/>
      <c r="AA14" t="s">
        <v>73</v>
      </c>
      <c r="AB14">
        <f>_xlfn.PERCENTILE.EXC(J4:J1003,0.05)</f>
        <v>-1.6117332009817978E-2</v>
      </c>
      <c r="AC14">
        <f t="shared" si="11"/>
        <v>-5.0967478956164124E-2</v>
      </c>
      <c r="AD14">
        <f>_xlfn.PERCENTILE.EXC(K14:K1003,0.05)</f>
        <v>-5.7148955988502843E-2</v>
      </c>
    </row>
    <row r="15" spans="1:30">
      <c r="E15" s="49">
        <f t="shared" si="0"/>
        <v>2</v>
      </c>
      <c r="F15" s="49">
        <v>12</v>
      </c>
      <c r="G15" s="49">
        <v>5.9322515045922009E-3</v>
      </c>
      <c r="H15" s="49">
        <f t="shared" si="3"/>
        <v>-2.5161489475848815</v>
      </c>
      <c r="I15" s="49">
        <f t="shared" si="4"/>
        <v>94.075265905255648</v>
      </c>
      <c r="J15" s="49">
        <f t="shared" si="5"/>
        <v>-2.4891812988352396E-2</v>
      </c>
      <c r="K15" s="49">
        <f t="shared" ref="K15:K78" si="12">LN(I15/I5)</f>
        <v>-6.4284307558823153E-2</v>
      </c>
      <c r="L15" s="53">
        <f t="shared" si="1"/>
        <v>-2.4930274526813935E-2</v>
      </c>
      <c r="M15" s="53">
        <f t="shared" ref="M15:M78" si="13">K15-$B$8*10</f>
        <v>-6.4668922943438539E-2</v>
      </c>
      <c r="N15" s="57">
        <f t="shared" si="6"/>
        <v>0</v>
      </c>
      <c r="O15" s="57">
        <f t="shared" ref="O15:O78" si="14">MAX(0,K15-$B$11*10)</f>
        <v>0</v>
      </c>
      <c r="P15">
        <f t="shared" si="7"/>
        <v>0</v>
      </c>
      <c r="Q15">
        <f t="shared" si="7"/>
        <v>0</v>
      </c>
      <c r="R15">
        <f t="shared" si="8"/>
        <v>0</v>
      </c>
      <c r="S15">
        <f>O15^3</f>
        <v>0</v>
      </c>
      <c r="T15" s="57">
        <f t="shared" si="9"/>
        <v>2.5491812988352396E-2</v>
      </c>
      <c r="U15" s="57">
        <f>MAX(0,$B$11*10-K15)</f>
        <v>7.0284307558823159E-2</v>
      </c>
      <c r="V15">
        <f t="shared" si="10"/>
        <v>101.35112825608932</v>
      </c>
      <c r="W15">
        <f t="shared" si="2"/>
        <v>-7.1788666549911173E-2</v>
      </c>
      <c r="Z15" s="57"/>
      <c r="AA15" t="s">
        <v>74</v>
      </c>
      <c r="AB15">
        <f>AVERAGEIF(J4:J1003,"&lt;"&amp;AB14,J4:J1003)</f>
        <v>-2.0285662093344842E-2</v>
      </c>
      <c r="AC15">
        <f t="shared" si="11"/>
        <v>-6.4148896059508922E-2</v>
      </c>
      <c r="AD15">
        <f>AVERAGEIF(K14:K1003,"&lt;"&amp;AD14,K14:K1003)</f>
        <v>-6.9730704910986777E-2</v>
      </c>
    </row>
    <row r="16" spans="1:30">
      <c r="E16" s="49">
        <f t="shared" si="0"/>
        <v>3</v>
      </c>
      <c r="F16" s="49">
        <v>13</v>
      </c>
      <c r="G16" s="49">
        <v>0.90358347067428868</v>
      </c>
      <c r="H16" s="49">
        <f t="shared" si="3"/>
        <v>1.3022437941265586</v>
      </c>
      <c r="I16" s="49">
        <f t="shared" si="4"/>
        <v>95.354629409183303</v>
      </c>
      <c r="J16" s="49">
        <f t="shared" si="5"/>
        <v>1.3507719616334454E-2</v>
      </c>
      <c r="K16" s="49">
        <f t="shared" si="12"/>
        <v>-6.0988122495273377E-2</v>
      </c>
      <c r="L16" s="53">
        <f t="shared" si="1"/>
        <v>1.3469258077872914E-2</v>
      </c>
      <c r="M16" s="53">
        <f t="shared" si="13"/>
        <v>-6.1372737879888763E-2</v>
      </c>
      <c r="N16" s="57">
        <f t="shared" si="6"/>
        <v>1.2907719616334454E-2</v>
      </c>
      <c r="O16" s="57">
        <f t="shared" si="14"/>
        <v>0</v>
      </c>
      <c r="P16">
        <f t="shared" si="7"/>
        <v>1.6660922569390526E-4</v>
      </c>
      <c r="Q16">
        <f t="shared" si="7"/>
        <v>0</v>
      </c>
      <c r="R16">
        <f t="shared" si="8"/>
        <v>2.1505451707515153E-6</v>
      </c>
      <c r="S16">
        <f>O16^3</f>
        <v>0</v>
      </c>
      <c r="T16" s="57">
        <f t="shared" si="9"/>
        <v>0</v>
      </c>
      <c r="U16" s="57">
        <f t="shared" ref="U16:U79" si="15">MAX(0,$B$11*10-K16)</f>
        <v>6.6988122495273375E-2</v>
      </c>
      <c r="V16">
        <f t="shared" si="10"/>
        <v>101.35112825608932</v>
      </c>
      <c r="W16">
        <f t="shared" si="2"/>
        <v>-5.9165585525149229E-2</v>
      </c>
      <c r="Z16" s="57"/>
      <c r="AA16" t="s">
        <v>75</v>
      </c>
      <c r="AB16">
        <f>(AB6-$B$8)/AB14</f>
        <v>7.9092029305585024E-3</v>
      </c>
      <c r="AC16">
        <f t="shared" si="11"/>
        <v>2.501109573704343E-2</v>
      </c>
      <c r="AD16">
        <f>(AD6-B8*10)/AD14</f>
        <v>2.3477332795046317E-2</v>
      </c>
    </row>
    <row r="17" spans="5:30">
      <c r="E17" s="49">
        <f t="shared" si="0"/>
        <v>4</v>
      </c>
      <c r="F17" s="49">
        <v>14</v>
      </c>
      <c r="G17" s="49">
        <v>8.7075964362388292E-2</v>
      </c>
      <c r="H17" s="49">
        <f t="shared" si="3"/>
        <v>-1.3589831483313617</v>
      </c>
      <c r="I17" s="49">
        <f t="shared" si="4"/>
        <v>94.113788350556277</v>
      </c>
      <c r="J17" s="49">
        <f t="shared" si="5"/>
        <v>-1.3098318060106575E-2</v>
      </c>
      <c r="K17" s="49">
        <f t="shared" si="12"/>
        <v>-7.0740315339630905E-2</v>
      </c>
      <c r="L17" s="53">
        <f t="shared" si="1"/>
        <v>-1.3136779598568115E-2</v>
      </c>
      <c r="M17" s="53">
        <f t="shared" si="13"/>
        <v>-7.1124930724246291E-2</v>
      </c>
      <c r="N17" s="57">
        <f t="shared" si="6"/>
        <v>0</v>
      </c>
      <c r="O17" s="57">
        <f t="shared" si="14"/>
        <v>0</v>
      </c>
      <c r="P17">
        <f t="shared" si="7"/>
        <v>0</v>
      </c>
      <c r="Q17">
        <f t="shared" si="7"/>
        <v>0</v>
      </c>
      <c r="R17">
        <f t="shared" si="8"/>
        <v>0</v>
      </c>
      <c r="S17">
        <f>O17^3</f>
        <v>0</v>
      </c>
      <c r="T17" s="57">
        <f t="shared" si="9"/>
        <v>1.3698318060106575E-2</v>
      </c>
      <c r="U17" s="57">
        <f t="shared" si="15"/>
        <v>7.674031533963091E-2</v>
      </c>
      <c r="V17">
        <f t="shared" si="10"/>
        <v>101.35112825608932</v>
      </c>
      <c r="W17">
        <f t="shared" si="2"/>
        <v>-7.1408577586290642E-2</v>
      </c>
      <c r="Z17" s="57"/>
      <c r="AA17" t="s">
        <v>76</v>
      </c>
      <c r="AB17">
        <f>(AB6-$B$8)/AB15</f>
        <v>6.2840073436231476E-3</v>
      </c>
      <c r="AC17">
        <f t="shared" si="11"/>
        <v>1.9871776039073523E-2</v>
      </c>
      <c r="AD17">
        <f>(AD6-B8*10)/AD15</f>
        <v>1.9241237563054337E-2</v>
      </c>
    </row>
    <row r="18" spans="5:30">
      <c r="E18" s="49">
        <f t="shared" si="0"/>
        <v>5</v>
      </c>
      <c r="F18" s="49">
        <v>15</v>
      </c>
      <c r="G18" s="49">
        <v>0.8127816080917295</v>
      </c>
      <c r="H18" s="49">
        <f t="shared" si="3"/>
        <v>0.8881932969260572</v>
      </c>
      <c r="I18" s="49">
        <f t="shared" si="4"/>
        <v>95.003997126525192</v>
      </c>
      <c r="J18" s="49">
        <f t="shared" si="5"/>
        <v>9.4144011756225766E-3</v>
      </c>
      <c r="K18" s="49">
        <f t="shared" si="12"/>
        <v>-5.8484746958282444E-2</v>
      </c>
      <c r="L18" s="53">
        <f t="shared" si="1"/>
        <v>9.3759396371610373E-3</v>
      </c>
      <c r="M18" s="53">
        <f t="shared" si="13"/>
        <v>-5.886936234289783E-2</v>
      </c>
      <c r="N18" s="57">
        <f t="shared" si="6"/>
        <v>8.8144011756225767E-3</v>
      </c>
      <c r="O18" s="57">
        <f t="shared" si="14"/>
        <v>0</v>
      </c>
      <c r="P18">
        <f t="shared" si="7"/>
        <v>7.7693668084816665E-5</v>
      </c>
      <c r="Q18">
        <f t="shared" si="7"/>
        <v>0</v>
      </c>
      <c r="R18">
        <f t="shared" si="8"/>
        <v>6.8482315930523831E-7</v>
      </c>
      <c r="S18">
        <f>O18^3</f>
        <v>0</v>
      </c>
      <c r="T18" s="57">
        <f t="shared" si="9"/>
        <v>0</v>
      </c>
      <c r="U18" s="57">
        <f t="shared" si="15"/>
        <v>6.4484746958282449E-2</v>
      </c>
      <c r="V18">
        <f t="shared" si="10"/>
        <v>101.35112825608932</v>
      </c>
      <c r="W18">
        <f t="shared" si="2"/>
        <v>-6.2625164995958368E-2</v>
      </c>
      <c r="Z18" s="57"/>
    </row>
    <row r="19" spans="5:30">
      <c r="E19" s="49">
        <f t="shared" si="0"/>
        <v>6</v>
      </c>
      <c r="F19" s="49">
        <v>16</v>
      </c>
      <c r="G19" s="49">
        <v>0.31993094924773868</v>
      </c>
      <c r="H19" s="49">
        <f t="shared" si="3"/>
        <v>-0.46789189686742128</v>
      </c>
      <c r="I19" s="49">
        <f t="shared" si="4"/>
        <v>94.614291120612236</v>
      </c>
      <c r="J19" s="49">
        <f t="shared" si="5"/>
        <v>-4.1104321551479819E-3</v>
      </c>
      <c r="K19" s="49">
        <f t="shared" si="12"/>
        <v>-5.882322353335085E-2</v>
      </c>
      <c r="L19" s="53">
        <f t="shared" si="1"/>
        <v>-4.1488936936095204E-3</v>
      </c>
      <c r="M19" s="53">
        <f t="shared" si="13"/>
        <v>-5.9207838917966236E-2</v>
      </c>
      <c r="N19" s="57">
        <f t="shared" si="6"/>
        <v>0</v>
      </c>
      <c r="O19" s="57">
        <f t="shared" si="14"/>
        <v>0</v>
      </c>
      <c r="P19">
        <f t="shared" si="7"/>
        <v>0</v>
      </c>
      <c r="Q19">
        <f t="shared" si="7"/>
        <v>0</v>
      </c>
      <c r="R19">
        <f t="shared" si="8"/>
        <v>0</v>
      </c>
      <c r="S19">
        <f>O19^3</f>
        <v>0</v>
      </c>
      <c r="T19" s="57">
        <f t="shared" si="9"/>
        <v>4.7104321551479818E-3</v>
      </c>
      <c r="U19" s="57">
        <f t="shared" si="15"/>
        <v>6.4823223533350849E-2</v>
      </c>
      <c r="V19">
        <f t="shared" si="10"/>
        <v>101.35112825608932</v>
      </c>
      <c r="W19">
        <f t="shared" si="2"/>
        <v>-6.6470272718175974E-2</v>
      </c>
      <c r="Z19" s="57"/>
      <c r="AA19" s="56" t="s">
        <v>77</v>
      </c>
      <c r="AB19">
        <f t="array" ref="AB19">SUM(IF(J4:J1003 &gt;$B$11, J4:J1003 -$B$11,""))/-SUM(IF(J4:J1003 &lt;$B$11, J4:J1003-$B$11,""))</f>
        <v>0.83681360405005323</v>
      </c>
      <c r="AC19">
        <f>AB19*1</f>
        <v>0.83681360405005323</v>
      </c>
      <c r="AD19">
        <f t="array" ref="AD19">SUM(IF(K14:K1003 &gt;$B$11*10, K14:K1003 -$B$11*10,""))/-SUM(IF(K14:K1003 &lt;$B$11*10, K14:K1003-$B$11*10,""))</f>
        <v>0.601084182994859</v>
      </c>
    </row>
    <row r="20" spans="5:30">
      <c r="E20" s="49">
        <f t="shared" si="0"/>
        <v>7</v>
      </c>
      <c r="F20" s="49">
        <v>17</v>
      </c>
      <c r="G20" s="49">
        <v>0.58079095145165527</v>
      </c>
      <c r="H20" s="49">
        <f t="shared" si="3"/>
        <v>0.20391733657364183</v>
      </c>
      <c r="I20" s="49">
        <f t="shared" si="4"/>
        <v>94.861811231037606</v>
      </c>
      <c r="J20" s="49">
        <f t="shared" si="5"/>
        <v>2.6126804188288809E-3</v>
      </c>
      <c r="K20" s="49">
        <f t="shared" si="12"/>
        <v>-4.8270794692079205E-2</v>
      </c>
      <c r="L20" s="53">
        <f t="shared" si="1"/>
        <v>2.5742188803673425E-3</v>
      </c>
      <c r="M20" s="53">
        <f t="shared" si="13"/>
        <v>-4.8655410076694591E-2</v>
      </c>
      <c r="N20" s="57">
        <f t="shared" si="6"/>
        <v>2.0126804188288811E-3</v>
      </c>
      <c r="O20" s="57">
        <f t="shared" si="14"/>
        <v>0</v>
      </c>
      <c r="P20">
        <f t="shared" si="7"/>
        <v>4.0508824683372004E-6</v>
      </c>
      <c r="Q20">
        <f t="shared" si="7"/>
        <v>0</v>
      </c>
      <c r="R20">
        <f t="shared" ref="R20:R83" si="16">N20^3</f>
        <v>8.1531318229994882E-9</v>
      </c>
      <c r="S20">
        <f t="shared" ref="S20:S83" si="17">O20^3</f>
        <v>0</v>
      </c>
      <c r="T20" s="57">
        <f t="shared" si="9"/>
        <v>0</v>
      </c>
      <c r="U20" s="57">
        <f t="shared" si="15"/>
        <v>5.4270794692079204E-2</v>
      </c>
      <c r="V20">
        <f t="shared" si="10"/>
        <v>101.35112825608932</v>
      </c>
      <c r="W20">
        <f t="shared" si="2"/>
        <v>-6.4028068919517248E-2</v>
      </c>
      <c r="Z20" s="57"/>
      <c r="AA20" s="56" t="s">
        <v>78</v>
      </c>
      <c r="AB20">
        <f>(AB6-$B$8)/_xlfn.STDEV.S(N4:N1003)</f>
        <v>-2.4006294229752773E-2</v>
      </c>
      <c r="AC20">
        <f>AB20*SQRT(10)</f>
        <v>-7.5914567946176265E-2</v>
      </c>
      <c r="AD20" s="54">
        <f>(AD6-$B$8*10)/_xlfn.STDEV.S(O14:O1003)</f>
        <v>-7.5618755876112054E-2</v>
      </c>
    </row>
    <row r="21" spans="5:30">
      <c r="E21" s="49">
        <f t="shared" si="0"/>
        <v>8</v>
      </c>
      <c r="F21" s="49">
        <v>18</v>
      </c>
      <c r="G21" s="49">
        <v>0.38583440289813598</v>
      </c>
      <c r="H21" s="49">
        <f t="shared" si="3"/>
        <v>-0.29019271936040059</v>
      </c>
      <c r="I21" s="49">
        <f t="shared" si="4"/>
        <v>94.641257129409624</v>
      </c>
      <c r="J21" s="49">
        <f t="shared" si="5"/>
        <v>-2.3277111354527988E-3</v>
      </c>
      <c r="K21" s="49">
        <f t="shared" si="12"/>
        <v>-3.8570029131274011E-2</v>
      </c>
      <c r="L21" s="53">
        <f t="shared" si="1"/>
        <v>-2.3661726739143372E-3</v>
      </c>
      <c r="M21" s="53">
        <f t="shared" si="13"/>
        <v>-3.8954644515889397E-2</v>
      </c>
      <c r="N21" s="57">
        <f t="shared" si="6"/>
        <v>0</v>
      </c>
      <c r="O21" s="57">
        <f t="shared" si="14"/>
        <v>0</v>
      </c>
      <c r="P21">
        <f t="shared" si="7"/>
        <v>0</v>
      </c>
      <c r="Q21">
        <f t="shared" si="7"/>
        <v>0</v>
      </c>
      <c r="R21">
        <f t="shared" si="16"/>
        <v>0</v>
      </c>
      <c r="S21">
        <f t="shared" si="17"/>
        <v>0</v>
      </c>
      <c r="T21" s="57">
        <f t="shared" si="9"/>
        <v>2.9277111354527987E-3</v>
      </c>
      <c r="U21" s="57">
        <f t="shared" si="15"/>
        <v>4.457002913127401E-2</v>
      </c>
      <c r="V21">
        <f t="shared" si="10"/>
        <v>101.35112825608932</v>
      </c>
      <c r="W21">
        <f t="shared" si="2"/>
        <v>-6.6204207512377267E-2</v>
      </c>
      <c r="Z21" s="57"/>
      <c r="AA21" s="56" t="s">
        <v>79</v>
      </c>
      <c r="AB21">
        <f>(AB6-$B$8)/(AVERAGE(R4:R1003)^(1/3))</f>
        <v>-1.5178269726149754E-2</v>
      </c>
      <c r="AC21">
        <f>AB21*SQRT(10)</f>
        <v>-4.7997903275013395E-2</v>
      </c>
      <c r="AD21">
        <f>(AD6-$B$8*10)/(AVERAGE(S15:S1003)^(1/3))</f>
        <v>-4.8359086876508958E-2</v>
      </c>
    </row>
    <row r="22" spans="5:30">
      <c r="E22" s="49">
        <f t="shared" si="0"/>
        <v>9</v>
      </c>
      <c r="F22" s="49">
        <v>19</v>
      </c>
      <c r="G22" s="49">
        <v>0.15772324623814138</v>
      </c>
      <c r="H22" s="49">
        <f t="shared" si="3"/>
        <v>-1.0038591840487399</v>
      </c>
      <c r="I22" s="49">
        <f t="shared" si="4"/>
        <v>93.745792903083824</v>
      </c>
      <c r="J22" s="49">
        <f t="shared" si="5"/>
        <v>-9.5067147165582878E-3</v>
      </c>
      <c r="K22" s="49">
        <f t="shared" si="12"/>
        <v>-3.6783905458267527E-2</v>
      </c>
      <c r="L22" s="53">
        <f t="shared" si="1"/>
        <v>-9.5451762550198271E-3</v>
      </c>
      <c r="M22" s="53">
        <f t="shared" si="13"/>
        <v>-3.7168520842882913E-2</v>
      </c>
      <c r="N22" s="57">
        <f t="shared" si="6"/>
        <v>0</v>
      </c>
      <c r="O22" s="57">
        <f t="shared" si="14"/>
        <v>0</v>
      </c>
      <c r="P22">
        <f t="shared" si="7"/>
        <v>0</v>
      </c>
      <c r="Q22">
        <f t="shared" si="7"/>
        <v>0</v>
      </c>
      <c r="R22">
        <f t="shared" si="16"/>
        <v>0</v>
      </c>
      <c r="S22">
        <f t="shared" si="17"/>
        <v>0</v>
      </c>
      <c r="T22" s="57">
        <f t="shared" si="9"/>
        <v>1.0106714716558288E-2</v>
      </c>
      <c r="U22" s="57">
        <f t="shared" si="15"/>
        <v>4.2783905458267525E-2</v>
      </c>
      <c r="V22">
        <f t="shared" si="10"/>
        <v>101.35112825608932</v>
      </c>
      <c r="W22">
        <f t="shared" si="2"/>
        <v>-7.5039473993705252E-2</v>
      </c>
      <c r="Z22" s="57"/>
      <c r="AA22" s="56" t="s">
        <v>80</v>
      </c>
      <c r="AB22" s="55">
        <f>AVERAGE(T4:T1003)/AVERAGE(N4:N1003)</f>
        <v>1.1950092531480716</v>
      </c>
      <c r="AC22" s="55"/>
      <c r="AD22" s="55">
        <f>AVERAGE(U14:U1003)/AVERAGE(O14:O1003)</f>
        <v>1.6636604793318159</v>
      </c>
    </row>
    <row r="23" spans="5:30">
      <c r="E23" s="49">
        <f t="shared" si="0"/>
        <v>0</v>
      </c>
      <c r="F23" s="49">
        <v>20</v>
      </c>
      <c r="G23" s="49">
        <v>0.40333576320300557</v>
      </c>
      <c r="H23" s="49">
        <f t="shared" si="3"/>
        <v>-0.24472221432965569</v>
      </c>
      <c r="I23" s="49">
        <f t="shared" si="4"/>
        <v>93.570460234140739</v>
      </c>
      <c r="J23" s="49">
        <f t="shared" si="5"/>
        <v>-1.8720502595163556E-3</v>
      </c>
      <c r="K23" s="49">
        <f t="shared" si="12"/>
        <v>-2.5985618115545714E-2</v>
      </c>
      <c r="L23" s="53">
        <f t="shared" si="1"/>
        <v>-1.910511797977894E-3</v>
      </c>
      <c r="M23" s="53">
        <f t="shared" si="13"/>
        <v>-2.63702335001611E-2</v>
      </c>
      <c r="N23" s="57">
        <f t="shared" si="6"/>
        <v>0</v>
      </c>
      <c r="O23" s="57">
        <f t="shared" si="14"/>
        <v>0</v>
      </c>
      <c r="P23">
        <f t="shared" si="7"/>
        <v>0</v>
      </c>
      <c r="Q23">
        <f t="shared" si="7"/>
        <v>0</v>
      </c>
      <c r="R23">
        <f t="shared" si="16"/>
        <v>0</v>
      </c>
      <c r="S23">
        <f t="shared" si="17"/>
        <v>0</v>
      </c>
      <c r="T23" s="57">
        <f t="shared" si="9"/>
        <v>2.4720502595163554E-3</v>
      </c>
      <c r="U23" s="57">
        <f t="shared" si="15"/>
        <v>3.1985618115545712E-2</v>
      </c>
      <c r="V23">
        <f t="shared" si="10"/>
        <v>101.35112825608932</v>
      </c>
      <c r="W23">
        <f t="shared" si="2"/>
        <v>-7.6769426801927207E-2</v>
      </c>
      <c r="Z23" s="57"/>
      <c r="AA23" s="56" t="s">
        <v>81</v>
      </c>
      <c r="AB23">
        <f>AVERAGE(T4:T1003)/(AVERAGE(P4:P1003)^0.5)</f>
        <v>0.66221719783381561</v>
      </c>
      <c r="AD23">
        <f>AVERAGE(U14:U1003)/(AVERAGE(Q14:Q1003)^0.5)</f>
        <v>0.84657370827277889</v>
      </c>
    </row>
    <row r="24" spans="5:30">
      <c r="E24" s="49">
        <f t="shared" si="0"/>
        <v>1</v>
      </c>
      <c r="F24" s="49">
        <v>21</v>
      </c>
      <c r="G24" s="49">
        <v>8.6648372574513188E-2</v>
      </c>
      <c r="H24" s="49">
        <f t="shared" si="3"/>
        <v>-1.3616868115410887</v>
      </c>
      <c r="I24" s="49">
        <f t="shared" si="4"/>
        <v>92.350306575461531</v>
      </c>
      <c r="J24" s="49">
        <f t="shared" si="5"/>
        <v>-1.3125711531249921E-2</v>
      </c>
      <c r="K24" s="49">
        <f t="shared" si="12"/>
        <v>-4.3397949635598412E-2</v>
      </c>
      <c r="L24" s="53">
        <f t="shared" si="1"/>
        <v>-1.316417306971146E-2</v>
      </c>
      <c r="M24" s="53">
        <f t="shared" si="13"/>
        <v>-4.3782565020213798E-2</v>
      </c>
      <c r="N24" s="57">
        <f t="shared" si="6"/>
        <v>0</v>
      </c>
      <c r="O24" s="57">
        <f t="shared" si="14"/>
        <v>0</v>
      </c>
      <c r="P24">
        <f t="shared" si="7"/>
        <v>0</v>
      </c>
      <c r="Q24">
        <f t="shared" si="7"/>
        <v>0</v>
      </c>
      <c r="R24">
        <f t="shared" si="16"/>
        <v>0</v>
      </c>
      <c r="S24">
        <f t="shared" si="17"/>
        <v>0</v>
      </c>
      <c r="T24" s="57">
        <f t="shared" si="9"/>
        <v>1.3725711531249921E-2</v>
      </c>
      <c r="U24" s="57">
        <f t="shared" si="15"/>
        <v>4.9397949635598411E-2</v>
      </c>
      <c r="V24">
        <f t="shared" si="10"/>
        <v>101.35112825608932</v>
      </c>
      <c r="W24">
        <f t="shared" si="2"/>
        <v>-8.8808302734281711E-2</v>
      </c>
      <c r="Z24" s="57"/>
      <c r="AA24" s="56" t="s">
        <v>92</v>
      </c>
      <c r="AB24">
        <f>MIN(W3:W1003)</f>
        <v>-0.37730761689451592</v>
      </c>
    </row>
    <row r="25" spans="5:30">
      <c r="E25" s="49">
        <f t="shared" si="0"/>
        <v>2</v>
      </c>
      <c r="F25" s="49">
        <v>22</v>
      </c>
      <c r="G25" s="49">
        <v>2.3978200640763836E-2</v>
      </c>
      <c r="H25" s="49">
        <f t="shared" si="3"/>
        <v>-1.9777545657997908</v>
      </c>
      <c r="I25" s="49">
        <f t="shared" si="4"/>
        <v>90.577123193659531</v>
      </c>
      <c r="J25" s="49">
        <f t="shared" si="5"/>
        <v>-1.9387348569024222E-2</v>
      </c>
      <c r="K25" s="49">
        <f t="shared" si="12"/>
        <v>-3.789348521627027E-2</v>
      </c>
      <c r="L25" s="53">
        <f t="shared" si="1"/>
        <v>-1.9425810107485762E-2</v>
      </c>
      <c r="M25" s="53">
        <f t="shared" si="13"/>
        <v>-3.8278100600885656E-2</v>
      </c>
      <c r="N25" s="57">
        <f t="shared" si="6"/>
        <v>0</v>
      </c>
      <c r="O25" s="57">
        <f t="shared" si="14"/>
        <v>0</v>
      </c>
      <c r="P25">
        <f t="shared" si="7"/>
        <v>0</v>
      </c>
      <c r="Q25">
        <f t="shared" si="7"/>
        <v>0</v>
      </c>
      <c r="R25">
        <f t="shared" si="16"/>
        <v>0</v>
      </c>
      <c r="S25">
        <f t="shared" si="17"/>
        <v>0</v>
      </c>
      <c r="T25" s="57">
        <f t="shared" si="9"/>
        <v>1.9987348569024222E-2</v>
      </c>
      <c r="U25" s="57">
        <f t="shared" si="15"/>
        <v>4.3893485216270269E-2</v>
      </c>
      <c r="V25">
        <f t="shared" si="10"/>
        <v>101.35112825608932</v>
      </c>
      <c r="W25">
        <f t="shared" si="2"/>
        <v>-0.10630375061248985</v>
      </c>
      <c r="Z25" s="57"/>
      <c r="AA25" s="56" t="s">
        <v>89</v>
      </c>
      <c r="AB25">
        <f>AB6/AB24</f>
        <v>2.3591813978190597E-4</v>
      </c>
      <c r="AC25">
        <f>AB25*10</f>
        <v>2.3591813978190595E-3</v>
      </c>
      <c r="AD25">
        <f>AD6/AB24</f>
        <v>2.5366296124462438E-3</v>
      </c>
    </row>
    <row r="26" spans="5:30">
      <c r="E26" s="49">
        <f t="shared" si="0"/>
        <v>3</v>
      </c>
      <c r="F26" s="49">
        <v>23</v>
      </c>
      <c r="G26" s="49">
        <v>7.5207985548269685E-2</v>
      </c>
      <c r="H26" s="49">
        <f t="shared" si="3"/>
        <v>-1.4380637350123748</v>
      </c>
      <c r="I26" s="49">
        <f t="shared" si="4"/>
        <v>89.326822465405755</v>
      </c>
      <c r="J26" s="49">
        <f t="shared" si="5"/>
        <v>-1.3899871446618677E-2</v>
      </c>
      <c r="K26" s="49">
        <f t="shared" si="12"/>
        <v>-6.5301076279223297E-2</v>
      </c>
      <c r="L26" s="53">
        <f t="shared" si="1"/>
        <v>-1.3938332985080217E-2</v>
      </c>
      <c r="M26" s="53">
        <f t="shared" si="13"/>
        <v>-6.5685691663838683E-2</v>
      </c>
      <c r="N26" s="57">
        <f t="shared" si="6"/>
        <v>0</v>
      </c>
      <c r="O26" s="57">
        <f t="shared" si="14"/>
        <v>0</v>
      </c>
      <c r="P26">
        <f t="shared" si="7"/>
        <v>0</v>
      </c>
      <c r="Q26">
        <f t="shared" si="7"/>
        <v>0</v>
      </c>
      <c r="R26">
        <f t="shared" si="16"/>
        <v>0</v>
      </c>
      <c r="S26">
        <f t="shared" si="17"/>
        <v>0</v>
      </c>
      <c r="T26" s="57">
        <f t="shared" si="9"/>
        <v>1.4499871446618677E-2</v>
      </c>
      <c r="U26" s="57">
        <f t="shared" si="15"/>
        <v>7.1301076279223302E-2</v>
      </c>
      <c r="V26">
        <f t="shared" si="10"/>
        <v>101.35112825608932</v>
      </c>
      <c r="W26">
        <f t="shared" si="2"/>
        <v>-0.11864007828606617</v>
      </c>
      <c r="Z26" s="57"/>
    </row>
    <row r="27" spans="5:30">
      <c r="E27" s="49">
        <f t="shared" si="0"/>
        <v>4</v>
      </c>
      <c r="F27" s="49">
        <v>24</v>
      </c>
      <c r="G27" s="49">
        <v>0.29749661776212921</v>
      </c>
      <c r="H27" s="49">
        <f t="shared" si="3"/>
        <v>-0.5316141888671867</v>
      </c>
      <c r="I27" s="49">
        <f t="shared" si="4"/>
        <v>88.903483107983945</v>
      </c>
      <c r="J27" s="49">
        <f t="shared" si="5"/>
        <v>-4.7504845170764105E-3</v>
      </c>
      <c r="K27" s="49">
        <f t="shared" si="12"/>
        <v>-5.6953242736193108E-2</v>
      </c>
      <c r="L27" s="53">
        <f t="shared" si="1"/>
        <v>-4.7889460555379489E-3</v>
      </c>
      <c r="M27" s="53">
        <f t="shared" si="13"/>
        <v>-5.7337858120808494E-2</v>
      </c>
      <c r="N27" s="57">
        <f t="shared" si="6"/>
        <v>0</v>
      </c>
      <c r="O27" s="57">
        <f t="shared" si="14"/>
        <v>0</v>
      </c>
      <c r="P27">
        <f t="shared" si="7"/>
        <v>0</v>
      </c>
      <c r="Q27">
        <f t="shared" si="7"/>
        <v>0</v>
      </c>
      <c r="R27">
        <f t="shared" si="16"/>
        <v>0</v>
      </c>
      <c r="S27">
        <f t="shared" si="17"/>
        <v>0</v>
      </c>
      <c r="T27" s="57">
        <f t="shared" si="9"/>
        <v>5.3504845170764103E-3</v>
      </c>
      <c r="U27" s="57">
        <f t="shared" si="15"/>
        <v>6.2953242736193113E-2</v>
      </c>
      <c r="V27">
        <f t="shared" si="10"/>
        <v>101.35112825608932</v>
      </c>
      <c r="W27">
        <f t="shared" si="2"/>
        <v>-0.12281703580697442</v>
      </c>
      <c r="Z27" s="57"/>
    </row>
    <row r="28" spans="5:30">
      <c r="E28" s="49">
        <f t="shared" si="0"/>
        <v>5</v>
      </c>
      <c r="F28" s="49">
        <v>25</v>
      </c>
      <c r="G28" s="49">
        <v>0.19278396453284385</v>
      </c>
      <c r="H28" s="49">
        <f t="shared" si="3"/>
        <v>-0.86768293748814374</v>
      </c>
      <c r="I28" s="49">
        <f t="shared" si="4"/>
        <v>88.183373225247152</v>
      </c>
      <c r="J28" s="49">
        <f t="shared" si="5"/>
        <v>-8.1328887629672393E-3</v>
      </c>
      <c r="K28" s="49">
        <f t="shared" si="12"/>
        <v>-7.4500532674783029E-2</v>
      </c>
      <c r="L28" s="53">
        <f t="shared" si="1"/>
        <v>-8.1713503014287786E-3</v>
      </c>
      <c r="M28" s="53">
        <f t="shared" si="13"/>
        <v>-7.4885148059398415E-2</v>
      </c>
      <c r="N28" s="57">
        <f t="shared" si="6"/>
        <v>0</v>
      </c>
      <c r="O28" s="57">
        <f t="shared" si="14"/>
        <v>0</v>
      </c>
      <c r="P28">
        <f t="shared" si="7"/>
        <v>0</v>
      </c>
      <c r="Q28">
        <f t="shared" si="7"/>
        <v>0</v>
      </c>
      <c r="R28">
        <f t="shared" si="16"/>
        <v>0</v>
      </c>
      <c r="S28">
        <f t="shared" si="17"/>
        <v>0</v>
      </c>
      <c r="T28" s="57">
        <f t="shared" si="9"/>
        <v>8.7328887629672391E-3</v>
      </c>
      <c r="U28" s="57">
        <f t="shared" si="15"/>
        <v>8.0500532674783035E-2</v>
      </c>
      <c r="V28">
        <f t="shared" si="10"/>
        <v>101.35112825608932</v>
      </c>
      <c r="W28">
        <f t="shared" si="2"/>
        <v>-0.12992213562310329</v>
      </c>
      <c r="Z28" s="57"/>
    </row>
    <row r="29" spans="5:30">
      <c r="E29" s="49">
        <f t="shared" si="0"/>
        <v>6</v>
      </c>
      <c r="F29" s="49">
        <v>26</v>
      </c>
      <c r="G29" s="49">
        <v>0.52772433579570088</v>
      </c>
      <c r="H29" s="49">
        <f t="shared" si="3"/>
        <v>6.9550636115739375E-2</v>
      </c>
      <c r="I29" s="49">
        <f t="shared" si="4"/>
        <v>88.295580345288187</v>
      </c>
      <c r="J29" s="49">
        <f t="shared" si="5"/>
        <v>1.2716205858085111E-3</v>
      </c>
      <c r="K29" s="49">
        <f t="shared" si="12"/>
        <v>-6.911847993382661E-2</v>
      </c>
      <c r="L29" s="53">
        <f t="shared" si="1"/>
        <v>1.2331590473469726E-3</v>
      </c>
      <c r="M29" s="53">
        <f t="shared" si="13"/>
        <v>-6.9503095318441996E-2</v>
      </c>
      <c r="N29" s="57">
        <f t="shared" si="6"/>
        <v>6.7162058580851113E-4</v>
      </c>
      <c r="O29" s="57">
        <f t="shared" si="14"/>
        <v>0</v>
      </c>
      <c r="P29">
        <f t="shared" si="7"/>
        <v>4.5107421128176763E-7</v>
      </c>
      <c r="Q29">
        <f t="shared" si="7"/>
        <v>0</v>
      </c>
      <c r="R29">
        <f t="shared" si="16"/>
        <v>3.029507260241729E-10</v>
      </c>
      <c r="S29">
        <f t="shared" si="17"/>
        <v>0</v>
      </c>
      <c r="T29" s="57">
        <f t="shared" si="9"/>
        <v>0</v>
      </c>
      <c r="U29" s="57">
        <f t="shared" si="15"/>
        <v>7.5118479933826615E-2</v>
      </c>
      <c r="V29">
        <f t="shared" si="10"/>
        <v>101.35112825608932</v>
      </c>
      <c r="W29">
        <f t="shared" si="2"/>
        <v>-0.12881502293504801</v>
      </c>
      <c r="Z29" s="57"/>
    </row>
    <row r="30" spans="5:30">
      <c r="E30" s="49">
        <f t="shared" si="0"/>
        <v>7</v>
      </c>
      <c r="F30" s="49">
        <v>27</v>
      </c>
      <c r="G30" s="49">
        <v>0.14186657772245559</v>
      </c>
      <c r="H30" s="49">
        <f t="shared" si="3"/>
        <v>-1.0719707828061766</v>
      </c>
      <c r="I30" s="49">
        <f t="shared" si="4"/>
        <v>87.400017279369052</v>
      </c>
      <c r="J30" s="49">
        <f t="shared" si="5"/>
        <v>-1.0194573276570681E-2</v>
      </c>
      <c r="K30" s="49">
        <f t="shared" si="12"/>
        <v>-8.1925733629226088E-2</v>
      </c>
      <c r="L30" s="53">
        <f t="shared" si="1"/>
        <v>-1.0233034815032221E-2</v>
      </c>
      <c r="M30" s="53">
        <f t="shared" si="13"/>
        <v>-8.2310349013841475E-2</v>
      </c>
      <c r="N30" s="57">
        <f t="shared" si="6"/>
        <v>0</v>
      </c>
      <c r="O30" s="57">
        <f t="shared" si="14"/>
        <v>0</v>
      </c>
      <c r="P30">
        <f t="shared" si="7"/>
        <v>0</v>
      </c>
      <c r="Q30">
        <f t="shared" si="7"/>
        <v>0</v>
      </c>
      <c r="R30">
        <f t="shared" si="16"/>
        <v>0</v>
      </c>
      <c r="S30">
        <f t="shared" si="17"/>
        <v>0</v>
      </c>
      <c r="T30" s="57">
        <f t="shared" si="9"/>
        <v>1.0794573276570681E-2</v>
      </c>
      <c r="U30" s="57">
        <f t="shared" si="15"/>
        <v>8.7925733629226094E-2</v>
      </c>
      <c r="V30">
        <f t="shared" si="10"/>
        <v>101.35112825608932</v>
      </c>
      <c r="W30">
        <f t="shared" si="2"/>
        <v>-0.13765126463584354</v>
      </c>
      <c r="Z30" s="57"/>
    </row>
    <row r="31" spans="5:30">
      <c r="E31" s="49">
        <f t="shared" si="0"/>
        <v>8</v>
      </c>
      <c r="F31" s="49">
        <v>28</v>
      </c>
      <c r="G31" s="49">
        <v>0.54435943708528167</v>
      </c>
      <c r="H31" s="49">
        <f t="shared" si="3"/>
        <v>0.11142274327170948</v>
      </c>
      <c r="I31" s="49">
        <f t="shared" si="4"/>
        <v>87.547823863133615</v>
      </c>
      <c r="J31" s="49">
        <f t="shared" si="5"/>
        <v>1.6897221247994837E-3</v>
      </c>
      <c r="K31" s="49">
        <f t="shared" si="12"/>
        <v>-7.7908300368973837E-2</v>
      </c>
      <c r="L31" s="53">
        <f t="shared" si="1"/>
        <v>1.6512605863379453E-3</v>
      </c>
      <c r="M31" s="53">
        <f t="shared" si="13"/>
        <v>-7.8292915753589223E-2</v>
      </c>
      <c r="N31" s="57">
        <f t="shared" si="6"/>
        <v>1.0897221247994837E-3</v>
      </c>
      <c r="O31" s="57">
        <f t="shared" si="14"/>
        <v>0</v>
      </c>
      <c r="P31">
        <f t="shared" si="7"/>
        <v>1.1874943092775014E-6</v>
      </c>
      <c r="Q31">
        <f t="shared" si="7"/>
        <v>0</v>
      </c>
      <c r="R31">
        <f t="shared" si="16"/>
        <v>1.294038821893174E-9</v>
      </c>
      <c r="S31">
        <f t="shared" si="17"/>
        <v>0</v>
      </c>
      <c r="T31" s="57">
        <f t="shared" si="9"/>
        <v>0</v>
      </c>
      <c r="U31" s="57">
        <f t="shared" si="15"/>
        <v>8.3908300368973843E-2</v>
      </c>
      <c r="V31">
        <f t="shared" si="10"/>
        <v>101.35112825608932</v>
      </c>
      <c r="W31">
        <f t="shared" si="2"/>
        <v>-0.13619290313254492</v>
      </c>
      <c r="Z31" s="57"/>
    </row>
    <row r="32" spans="5:30">
      <c r="E32" s="49">
        <f t="shared" si="0"/>
        <v>9</v>
      </c>
      <c r="F32" s="49">
        <v>29</v>
      </c>
      <c r="G32" s="49">
        <v>0.63071344461539625</v>
      </c>
      <c r="H32" s="49">
        <f t="shared" si="3"/>
        <v>0.33374351421051524</v>
      </c>
      <c r="I32" s="49">
        <f t="shared" si="4"/>
        <v>87.890517407030302</v>
      </c>
      <c r="J32" s="49">
        <f t="shared" si="5"/>
        <v>3.906717052579012E-3</v>
      </c>
      <c r="K32" s="49">
        <f t="shared" si="12"/>
        <v>-6.4494868599836552E-2</v>
      </c>
      <c r="L32" s="53">
        <f t="shared" si="1"/>
        <v>3.8682555141174736E-3</v>
      </c>
      <c r="M32" s="53">
        <f t="shared" si="13"/>
        <v>-6.4879483984451938E-2</v>
      </c>
      <c r="N32" s="57">
        <f t="shared" si="6"/>
        <v>3.3067170525790121E-3</v>
      </c>
      <c r="O32" s="57">
        <f t="shared" si="14"/>
        <v>0</v>
      </c>
      <c r="P32">
        <f t="shared" si="7"/>
        <v>1.093437766581683E-5</v>
      </c>
      <c r="Q32">
        <f t="shared" si="7"/>
        <v>0</v>
      </c>
      <c r="R32">
        <f t="shared" si="16"/>
        <v>3.6156893086895608E-8</v>
      </c>
      <c r="S32">
        <f t="shared" si="17"/>
        <v>0</v>
      </c>
      <c r="T32" s="57">
        <f t="shared" si="9"/>
        <v>0</v>
      </c>
      <c r="U32" s="57">
        <f t="shared" si="15"/>
        <v>7.0494868599836558E-2</v>
      </c>
      <c r="V32">
        <f t="shared" si="10"/>
        <v>101.35112825608932</v>
      </c>
      <c r="W32">
        <f t="shared" si="2"/>
        <v>-0.13281165272326695</v>
      </c>
      <c r="Z32" s="57"/>
    </row>
    <row r="33" spans="5:26">
      <c r="E33" s="49">
        <f t="shared" si="0"/>
        <v>0</v>
      </c>
      <c r="F33" s="49">
        <v>30</v>
      </c>
      <c r="G33" s="49">
        <v>0.34626096776053195</v>
      </c>
      <c r="H33" s="49">
        <f t="shared" si="3"/>
        <v>-0.39543492898612148</v>
      </c>
      <c r="I33" s="49">
        <f t="shared" si="4"/>
        <v>87.593673669671091</v>
      </c>
      <c r="J33" s="49">
        <f t="shared" si="5"/>
        <v>-3.3831425915773379E-3</v>
      </c>
      <c r="K33" s="49">
        <f t="shared" si="12"/>
        <v>-6.6005960931897659E-2</v>
      </c>
      <c r="L33" s="53">
        <f t="shared" si="1"/>
        <v>-3.4216041300388763E-3</v>
      </c>
      <c r="M33" s="53">
        <f t="shared" si="13"/>
        <v>-6.6390576316513045E-2</v>
      </c>
      <c r="N33" s="57">
        <f t="shared" si="6"/>
        <v>0</v>
      </c>
      <c r="O33" s="57">
        <f t="shared" si="14"/>
        <v>0</v>
      </c>
      <c r="P33">
        <f t="shared" si="7"/>
        <v>0</v>
      </c>
      <c r="Q33">
        <f t="shared" si="7"/>
        <v>0</v>
      </c>
      <c r="R33">
        <f t="shared" si="16"/>
        <v>0</v>
      </c>
      <c r="S33">
        <f t="shared" si="17"/>
        <v>0</v>
      </c>
      <c r="T33" s="57">
        <f t="shared" si="9"/>
        <v>3.9831425915773377E-3</v>
      </c>
      <c r="U33" s="57">
        <f t="shared" si="15"/>
        <v>7.2005960931897664E-2</v>
      </c>
      <c r="V33">
        <f t="shared" si="10"/>
        <v>101.35112825608932</v>
      </c>
      <c r="W33">
        <f t="shared" si="2"/>
        <v>-0.13574051737891399</v>
      </c>
      <c r="Z33" s="57"/>
    </row>
    <row r="34" spans="5:26">
      <c r="E34" s="49">
        <f t="shared" si="0"/>
        <v>1</v>
      </c>
      <c r="F34" s="49">
        <v>31</v>
      </c>
      <c r="G34" s="49">
        <v>0.4985124371910602</v>
      </c>
      <c r="H34" s="49">
        <f t="shared" si="3"/>
        <v>-3.7287756378317481E-3</v>
      </c>
      <c r="I34" s="49">
        <f t="shared" si="4"/>
        <v>87.640942309839517</v>
      </c>
      <c r="J34" s="49">
        <f t="shared" si="5"/>
        <v>5.3948976976563512E-4</v>
      </c>
      <c r="K34" s="49">
        <f t="shared" si="12"/>
        <v>-5.2340759630881938E-2</v>
      </c>
      <c r="L34" s="53">
        <f t="shared" si="1"/>
        <v>5.0102823130409669E-4</v>
      </c>
      <c r="M34" s="53">
        <f t="shared" si="13"/>
        <v>-5.2725375015497324E-2</v>
      </c>
      <c r="N34" s="57">
        <f t="shared" si="6"/>
        <v>0</v>
      </c>
      <c r="O34" s="57">
        <f t="shared" si="14"/>
        <v>0</v>
      </c>
      <c r="P34">
        <f t="shared" si="7"/>
        <v>0</v>
      </c>
      <c r="Q34">
        <f t="shared" si="7"/>
        <v>0</v>
      </c>
      <c r="R34">
        <f t="shared" si="16"/>
        <v>0</v>
      </c>
      <c r="S34">
        <f t="shared" si="17"/>
        <v>0</v>
      </c>
      <c r="T34" s="57">
        <f t="shared" si="9"/>
        <v>6.0510230234364832E-5</v>
      </c>
      <c r="U34" s="57">
        <f t="shared" si="15"/>
        <v>5.8340759630881936E-2</v>
      </c>
      <c r="V34">
        <f t="shared" si="10"/>
        <v>101.35112825608932</v>
      </c>
      <c r="W34">
        <f t="shared" si="2"/>
        <v>-0.13527413243597591</v>
      </c>
      <c r="Z34" s="57"/>
    </row>
    <row r="35" spans="5:26">
      <c r="E35" s="49">
        <f t="shared" si="0"/>
        <v>2</v>
      </c>
      <c r="F35" s="49">
        <v>32</v>
      </c>
      <c r="G35" s="49">
        <v>0.53201963417812992</v>
      </c>
      <c r="H35" s="49">
        <f t="shared" si="3"/>
        <v>8.0347687498637368E-2</v>
      </c>
      <c r="I35" s="49">
        <f t="shared" si="4"/>
        <v>87.7619218623893</v>
      </c>
      <c r="J35" s="49">
        <f t="shared" si="5"/>
        <v>1.3794480757748442E-3</v>
      </c>
      <c r="K35" s="49">
        <f t="shared" si="12"/>
        <v>-3.1573962986082928E-2</v>
      </c>
      <c r="L35" s="53">
        <f t="shared" si="1"/>
        <v>1.3409865373133058E-3</v>
      </c>
      <c r="M35" s="53">
        <f t="shared" si="13"/>
        <v>-3.1958578370698314E-2</v>
      </c>
      <c r="N35" s="57">
        <f t="shared" si="6"/>
        <v>7.7944807577484427E-4</v>
      </c>
      <c r="O35" s="57">
        <f t="shared" si="14"/>
        <v>0</v>
      </c>
      <c r="P35">
        <f t="shared" si="7"/>
        <v>6.0753930282910736E-7</v>
      </c>
      <c r="Q35">
        <f t="shared" si="7"/>
        <v>0</v>
      </c>
      <c r="R35">
        <f t="shared" si="16"/>
        <v>4.7354534054773812E-10</v>
      </c>
      <c r="S35">
        <f t="shared" si="17"/>
        <v>0</v>
      </c>
      <c r="T35" s="57">
        <f t="shared" si="9"/>
        <v>0</v>
      </c>
      <c r="U35" s="57">
        <f t="shared" si="15"/>
        <v>3.7573962986082926E-2</v>
      </c>
      <c r="V35">
        <f t="shared" si="10"/>
        <v>101.35112825608932</v>
      </c>
      <c r="W35">
        <f t="shared" si="2"/>
        <v>-0.13408046488997585</v>
      </c>
      <c r="Z35" s="57"/>
    </row>
    <row r="36" spans="5:26">
      <c r="E36" s="49">
        <f t="shared" si="0"/>
        <v>3</v>
      </c>
      <c r="F36" s="49">
        <v>33</v>
      </c>
      <c r="G36" s="49">
        <v>0.10864266133201095</v>
      </c>
      <c r="H36" s="49">
        <f t="shared" si="3"/>
        <v>-1.2337788498515709</v>
      </c>
      <c r="I36" s="49">
        <f t="shared" si="4"/>
        <v>86.729765710225408</v>
      </c>
      <c r="J36" s="49">
        <f t="shared" si="5"/>
        <v>-1.1830571474022838E-2</v>
      </c>
      <c r="K36" s="49">
        <f t="shared" si="12"/>
        <v>-2.9504663013487104E-2</v>
      </c>
      <c r="L36" s="53">
        <f t="shared" si="1"/>
        <v>-1.1869033012484377E-2</v>
      </c>
      <c r="M36" s="53">
        <f t="shared" si="13"/>
        <v>-2.988927839810249E-2</v>
      </c>
      <c r="N36" s="57">
        <f t="shared" si="6"/>
        <v>0</v>
      </c>
      <c r="O36" s="57">
        <f t="shared" si="14"/>
        <v>0</v>
      </c>
      <c r="P36">
        <f t="shared" si="7"/>
        <v>0</v>
      </c>
      <c r="Q36">
        <f t="shared" si="7"/>
        <v>0</v>
      </c>
      <c r="R36">
        <f t="shared" si="16"/>
        <v>0</v>
      </c>
      <c r="S36">
        <f t="shared" si="17"/>
        <v>0</v>
      </c>
      <c r="T36" s="57">
        <f t="shared" si="9"/>
        <v>1.2430571474022838E-2</v>
      </c>
      <c r="U36" s="57">
        <f t="shared" si="15"/>
        <v>3.5504663013487106E-2</v>
      </c>
      <c r="V36">
        <f t="shared" si="10"/>
        <v>101.35112825608932</v>
      </c>
      <c r="W36">
        <f t="shared" si="2"/>
        <v>-0.14426442800833295</v>
      </c>
      <c r="Z36" s="57"/>
    </row>
    <row r="37" spans="5:26">
      <c r="E37" s="49">
        <f t="shared" si="0"/>
        <v>4</v>
      </c>
      <c r="F37" s="49">
        <v>34</v>
      </c>
      <c r="G37" s="49">
        <v>0.4060149728754483</v>
      </c>
      <c r="H37" s="49">
        <f t="shared" si="3"/>
        <v>-0.23780808740928905</v>
      </c>
      <c r="I37" s="49">
        <f t="shared" si="4"/>
        <v>86.573551716469723</v>
      </c>
      <c r="J37" s="49">
        <f t="shared" si="5"/>
        <v>-1.8027818322636127E-3</v>
      </c>
      <c r="K37" s="49">
        <f t="shared" si="12"/>
        <v>-2.6556960328674276E-2</v>
      </c>
      <c r="L37" s="53">
        <f t="shared" si="1"/>
        <v>-1.8412433707251511E-3</v>
      </c>
      <c r="M37" s="53">
        <f t="shared" si="13"/>
        <v>-2.6941575713289662E-2</v>
      </c>
      <c r="N37" s="57">
        <f t="shared" si="6"/>
        <v>0</v>
      </c>
      <c r="O37" s="57">
        <f t="shared" si="14"/>
        <v>0</v>
      </c>
      <c r="P37">
        <f t="shared" si="7"/>
        <v>0</v>
      </c>
      <c r="Q37">
        <f t="shared" si="7"/>
        <v>0</v>
      </c>
      <c r="R37">
        <f t="shared" si="16"/>
        <v>0</v>
      </c>
      <c r="S37">
        <f t="shared" si="17"/>
        <v>0</v>
      </c>
      <c r="T37" s="57">
        <f t="shared" si="9"/>
        <v>2.4027818322636127E-3</v>
      </c>
      <c r="U37" s="57">
        <f t="shared" si="15"/>
        <v>3.2556960328674278E-2</v>
      </c>
      <c r="V37">
        <f t="shared" si="10"/>
        <v>101.35112825608932</v>
      </c>
      <c r="W37">
        <f t="shared" si="2"/>
        <v>-0.14580574280614131</v>
      </c>
      <c r="Z37" s="57"/>
    </row>
    <row r="38" spans="5:26">
      <c r="E38" s="49">
        <f t="shared" si="0"/>
        <v>5</v>
      </c>
      <c r="F38" s="49">
        <v>35</v>
      </c>
      <c r="G38" s="49">
        <v>0.37972385267977538</v>
      </c>
      <c r="H38" s="49">
        <f t="shared" si="3"/>
        <v>-0.30620613001836045</v>
      </c>
      <c r="I38" s="49">
        <f t="shared" si="4"/>
        <v>86.358404473975696</v>
      </c>
      <c r="J38" s="49">
        <f t="shared" si="5"/>
        <v>-2.4882313048077147E-3</v>
      </c>
      <c r="K38" s="49">
        <f t="shared" si="12"/>
        <v>-2.0912302870514713E-2</v>
      </c>
      <c r="L38" s="53">
        <f t="shared" si="1"/>
        <v>-2.5266928432692531E-3</v>
      </c>
      <c r="M38" s="53">
        <f t="shared" si="13"/>
        <v>-2.1296918255130099E-2</v>
      </c>
      <c r="N38" s="57">
        <f t="shared" si="6"/>
        <v>0</v>
      </c>
      <c r="O38" s="57">
        <f t="shared" si="14"/>
        <v>0</v>
      </c>
      <c r="P38">
        <f t="shared" si="7"/>
        <v>0</v>
      </c>
      <c r="Q38">
        <f t="shared" si="7"/>
        <v>0</v>
      </c>
      <c r="R38">
        <f t="shared" si="16"/>
        <v>0</v>
      </c>
      <c r="S38">
        <f t="shared" si="17"/>
        <v>0</v>
      </c>
      <c r="T38" s="57">
        <f t="shared" si="9"/>
        <v>3.0882313048077145E-3</v>
      </c>
      <c r="U38" s="57">
        <f t="shared" si="15"/>
        <v>2.6912302870514711E-2</v>
      </c>
      <c r="V38">
        <f t="shared" si="10"/>
        <v>101.35112825608932</v>
      </c>
      <c r="W38">
        <f t="shared" si="2"/>
        <v>-0.14792853360478347</v>
      </c>
      <c r="Z38" s="57"/>
    </row>
    <row r="39" spans="5:26">
      <c r="E39" s="49">
        <f t="shared" si="0"/>
        <v>6</v>
      </c>
      <c r="F39" s="49">
        <v>36</v>
      </c>
      <c r="G39" s="49">
        <v>0.40373082660550885</v>
      </c>
      <c r="H39" s="49">
        <f t="shared" si="3"/>
        <v>-0.24370196266004179</v>
      </c>
      <c r="I39" s="49">
        <f t="shared" si="4"/>
        <v>86.197769503778019</v>
      </c>
      <c r="J39" s="49">
        <f t="shared" si="5"/>
        <v>-1.861828677547617E-3</v>
      </c>
      <c r="K39" s="49">
        <f t="shared" si="12"/>
        <v>-2.4045752133871001E-2</v>
      </c>
      <c r="L39" s="53">
        <f t="shared" si="1"/>
        <v>-1.9002902160091554E-3</v>
      </c>
      <c r="M39" s="53">
        <f t="shared" si="13"/>
        <v>-2.4430367518486387E-2</v>
      </c>
      <c r="N39" s="57">
        <f t="shared" si="6"/>
        <v>0</v>
      </c>
      <c r="O39" s="57">
        <f t="shared" si="14"/>
        <v>0</v>
      </c>
      <c r="P39">
        <f t="shared" si="7"/>
        <v>0</v>
      </c>
      <c r="Q39">
        <f t="shared" si="7"/>
        <v>0</v>
      </c>
      <c r="R39">
        <f t="shared" si="16"/>
        <v>0</v>
      </c>
      <c r="S39">
        <f t="shared" si="17"/>
        <v>0</v>
      </c>
      <c r="T39" s="57">
        <f t="shared" si="9"/>
        <v>2.4618286775476171E-3</v>
      </c>
      <c r="U39" s="57">
        <f t="shared" si="15"/>
        <v>3.0045752133871E-2</v>
      </c>
      <c r="V39">
        <f t="shared" si="10"/>
        <v>101.35112825608932</v>
      </c>
      <c r="W39">
        <f t="shared" si="2"/>
        <v>-0.14951346879950367</v>
      </c>
      <c r="Z39" s="57"/>
    </row>
    <row r="40" spans="5:26">
      <c r="E40" s="49">
        <f t="shared" si="0"/>
        <v>7</v>
      </c>
      <c r="F40" s="49">
        <v>37</v>
      </c>
      <c r="G40" s="49">
        <v>0.75508588951754918</v>
      </c>
      <c r="H40" s="49">
        <f t="shared" si="3"/>
        <v>0.69058206591453952</v>
      </c>
      <c r="I40" s="49">
        <f t="shared" si="4"/>
        <v>86.842765323595486</v>
      </c>
      <c r="J40" s="49">
        <f t="shared" si="5"/>
        <v>7.4548868866273921E-3</v>
      </c>
      <c r="K40" s="49">
        <f t="shared" si="12"/>
        <v>-6.3962919706729371E-3</v>
      </c>
      <c r="L40" s="53">
        <f t="shared" si="1"/>
        <v>7.4164253481658537E-3</v>
      </c>
      <c r="M40" s="53">
        <f t="shared" si="13"/>
        <v>-6.7809073552883214E-3</v>
      </c>
      <c r="N40" s="57">
        <f t="shared" si="6"/>
        <v>6.8548868866273923E-3</v>
      </c>
      <c r="O40" s="57">
        <f t="shared" si="14"/>
        <v>0</v>
      </c>
      <c r="P40">
        <f t="shared" si="7"/>
        <v>4.698947422845618E-5</v>
      </c>
      <c r="Q40">
        <f t="shared" si="7"/>
        <v>0</v>
      </c>
      <c r="R40">
        <f t="shared" si="16"/>
        <v>3.2210753069816008E-7</v>
      </c>
      <c r="S40">
        <f t="shared" si="17"/>
        <v>0</v>
      </c>
      <c r="T40" s="57">
        <f t="shared" si="9"/>
        <v>0</v>
      </c>
      <c r="U40" s="57">
        <f t="shared" si="15"/>
        <v>1.2396291970672936E-2</v>
      </c>
      <c r="V40">
        <f t="shared" si="10"/>
        <v>101.35112825608932</v>
      </c>
      <c r="W40">
        <f t="shared" si="2"/>
        <v>-0.14314949603555258</v>
      </c>
      <c r="Z40" s="57"/>
    </row>
    <row r="41" spans="5:26">
      <c r="E41" s="49">
        <f t="shared" si="0"/>
        <v>8</v>
      </c>
      <c r="F41" s="49">
        <v>38</v>
      </c>
      <c r="G41" s="49">
        <v>0.57241768693123252</v>
      </c>
      <c r="H41" s="49">
        <f t="shared" si="3"/>
        <v>0.18253278712581425</v>
      </c>
      <c r="I41" s="49">
        <f t="shared" si="4"/>
        <v>87.051383438936767</v>
      </c>
      <c r="J41" s="49">
        <f t="shared" si="5"/>
        <v>2.3993701560401535E-3</v>
      </c>
      <c r="K41" s="49">
        <f t="shared" si="12"/>
        <v>-5.6866439394322012E-3</v>
      </c>
      <c r="L41" s="53">
        <f t="shared" si="1"/>
        <v>2.3609086175786151E-3</v>
      </c>
      <c r="M41" s="53">
        <f t="shared" si="13"/>
        <v>-6.0712593240475855E-3</v>
      </c>
      <c r="N41" s="57">
        <f t="shared" si="6"/>
        <v>1.7993701560401537E-3</v>
      </c>
      <c r="O41" s="57">
        <f t="shared" si="14"/>
        <v>0</v>
      </c>
      <c r="P41">
        <f t="shared" si="7"/>
        <v>3.2377329584479672E-6</v>
      </c>
      <c r="Q41">
        <f t="shared" si="7"/>
        <v>0</v>
      </c>
      <c r="R41">
        <f t="shared" si="16"/>
        <v>5.8258800586588673E-9</v>
      </c>
      <c r="S41">
        <f t="shared" si="17"/>
        <v>0</v>
      </c>
      <c r="T41" s="57">
        <f t="shared" si="9"/>
        <v>0</v>
      </c>
      <c r="U41" s="57">
        <f t="shared" si="15"/>
        <v>1.16866439394322E-2</v>
      </c>
      <c r="V41">
        <f t="shared" si="10"/>
        <v>101.35112825608932</v>
      </c>
      <c r="W41">
        <f t="shared" si="2"/>
        <v>-0.14109112609995447</v>
      </c>
      <c r="Z41" s="57"/>
    </row>
    <row r="42" spans="5:26">
      <c r="E42" s="49">
        <f t="shared" si="0"/>
        <v>9</v>
      </c>
      <c r="F42" s="49">
        <v>39</v>
      </c>
      <c r="G42" s="49">
        <v>0.68850080162433669</v>
      </c>
      <c r="H42" s="49">
        <f t="shared" si="3"/>
        <v>0.49160529890342214</v>
      </c>
      <c r="I42" s="49">
        <f t="shared" si="4"/>
        <v>87.529554604675312</v>
      </c>
      <c r="J42" s="49">
        <f t="shared" si="5"/>
        <v>5.4779446924535383E-3</v>
      </c>
      <c r="K42" s="49">
        <f t="shared" si="12"/>
        <v>-4.1154162995576523E-3</v>
      </c>
      <c r="L42" s="53">
        <f t="shared" si="1"/>
        <v>5.4394831539919999E-3</v>
      </c>
      <c r="M42" s="53">
        <f t="shared" si="13"/>
        <v>-4.5000316841730366E-3</v>
      </c>
      <c r="N42" s="57">
        <f t="shared" si="6"/>
        <v>4.8779446924535385E-3</v>
      </c>
      <c r="O42" s="57">
        <f t="shared" si="14"/>
        <v>0</v>
      </c>
      <c r="P42">
        <f t="shared" si="7"/>
        <v>2.3794344422635645E-5</v>
      </c>
      <c r="Q42">
        <f t="shared" si="7"/>
        <v>0</v>
      </c>
      <c r="R42">
        <f t="shared" si="16"/>
        <v>1.16067496086807E-7</v>
      </c>
      <c r="S42">
        <f t="shared" si="17"/>
        <v>0</v>
      </c>
      <c r="T42" s="57">
        <f t="shared" si="9"/>
        <v>0</v>
      </c>
      <c r="U42" s="57">
        <f t="shared" si="15"/>
        <v>1.0115416299557652E-2</v>
      </c>
      <c r="V42">
        <f t="shared" si="10"/>
        <v>101.35112825608932</v>
      </c>
      <c r="W42">
        <f t="shared" si="2"/>
        <v>-0.13637316021278326</v>
      </c>
      <c r="Z42" s="57"/>
    </row>
    <row r="43" spans="5:26">
      <c r="E43" s="49">
        <f t="shared" si="0"/>
        <v>0</v>
      </c>
      <c r="F43" s="49">
        <v>40</v>
      </c>
      <c r="G43" s="49">
        <v>0.12814963261877332</v>
      </c>
      <c r="H43" s="49">
        <f t="shared" si="3"/>
        <v>-1.1351815333132622</v>
      </c>
      <c r="I43" s="49">
        <f t="shared" si="4"/>
        <v>86.586433084575916</v>
      </c>
      <c r="J43" s="49">
        <f t="shared" si="5"/>
        <v>-1.0833361789025702E-2</v>
      </c>
      <c r="K43" s="49">
        <f t="shared" si="12"/>
        <v>-1.1565635497006007E-2</v>
      </c>
      <c r="L43" s="53">
        <f t="shared" si="1"/>
        <v>-1.0871823327487241E-2</v>
      </c>
      <c r="M43" s="53">
        <f t="shared" si="13"/>
        <v>-1.1950250881621391E-2</v>
      </c>
      <c r="N43" s="57">
        <f t="shared" si="6"/>
        <v>0</v>
      </c>
      <c r="O43" s="57">
        <f t="shared" si="14"/>
        <v>0</v>
      </c>
      <c r="P43">
        <f t="shared" si="7"/>
        <v>0</v>
      </c>
      <c r="Q43">
        <f t="shared" si="7"/>
        <v>0</v>
      </c>
      <c r="R43">
        <f t="shared" si="16"/>
        <v>0</v>
      </c>
      <c r="S43">
        <f t="shared" si="17"/>
        <v>0</v>
      </c>
      <c r="T43" s="57">
        <f t="shared" si="9"/>
        <v>1.1433361789025702E-2</v>
      </c>
      <c r="U43" s="57">
        <f t="shared" si="15"/>
        <v>1.7565635497006005E-2</v>
      </c>
      <c r="V43">
        <f t="shared" si="10"/>
        <v>101.35112825608932</v>
      </c>
      <c r="W43">
        <f t="shared" si="2"/>
        <v>-0.14567864636106134</v>
      </c>
      <c r="Z43" s="57"/>
    </row>
    <row r="44" spans="5:26">
      <c r="E44" s="49">
        <f t="shared" si="0"/>
        <v>1</v>
      </c>
      <c r="F44" s="49">
        <v>41</v>
      </c>
      <c r="G44" s="49">
        <v>0.61765506924864599</v>
      </c>
      <c r="H44" s="49">
        <f t="shared" si="3"/>
        <v>0.29932790952875959</v>
      </c>
      <c r="I44" s="49">
        <f t="shared" si="4"/>
        <v>86.895564156058441</v>
      </c>
      <c r="J44" s="49">
        <f t="shared" si="5"/>
        <v>3.5638441289415302E-3</v>
      </c>
      <c r="K44" s="49">
        <f t="shared" si="12"/>
        <v>-8.541281137830049E-3</v>
      </c>
      <c r="L44" s="53">
        <f t="shared" si="1"/>
        <v>3.5253825904799918E-3</v>
      </c>
      <c r="M44" s="53">
        <f t="shared" si="13"/>
        <v>-8.9258965224454333E-3</v>
      </c>
      <c r="N44" s="57">
        <f t="shared" si="6"/>
        <v>2.9638441289415304E-3</v>
      </c>
      <c r="O44" s="57">
        <f t="shared" si="14"/>
        <v>0</v>
      </c>
      <c r="P44">
        <f t="shared" si="7"/>
        <v>8.7843720206611785E-6</v>
      </c>
      <c r="Q44">
        <f t="shared" si="7"/>
        <v>0</v>
      </c>
      <c r="R44">
        <f t="shared" si="16"/>
        <v>2.6035509439874881E-8</v>
      </c>
      <c r="S44">
        <f t="shared" si="17"/>
        <v>0</v>
      </c>
      <c r="T44" s="57">
        <f t="shared" si="9"/>
        <v>0</v>
      </c>
      <c r="U44" s="57">
        <f t="shared" si="15"/>
        <v>1.4541281137830049E-2</v>
      </c>
      <c r="V44">
        <f t="shared" si="10"/>
        <v>101.35112825608932</v>
      </c>
      <c r="W44">
        <f t="shared" si="2"/>
        <v>-0.14262854640853367</v>
      </c>
      <c r="Z44" s="57"/>
    </row>
    <row r="45" spans="5:26">
      <c r="E45" s="49">
        <f t="shared" si="0"/>
        <v>2</v>
      </c>
      <c r="F45" s="49">
        <v>42</v>
      </c>
      <c r="G45" s="49">
        <v>4.8277967013210965E-2</v>
      </c>
      <c r="H45" s="49">
        <f t="shared" si="3"/>
        <v>-1.6617847848791547</v>
      </c>
      <c r="I45" s="49">
        <f t="shared" si="4"/>
        <v>85.50167894842204</v>
      </c>
      <c r="J45" s="49">
        <f t="shared" si="5"/>
        <v>-1.6170973010094101E-2</v>
      </c>
      <c r="K45" s="49">
        <f t="shared" si="12"/>
        <v>-2.6091702223698977E-2</v>
      </c>
      <c r="L45" s="53">
        <f t="shared" si="1"/>
        <v>-1.620943454855564E-2</v>
      </c>
      <c r="M45" s="53">
        <f t="shared" si="13"/>
        <v>-2.6476317608314363E-2</v>
      </c>
      <c r="N45" s="57">
        <f t="shared" si="6"/>
        <v>0</v>
      </c>
      <c r="O45" s="57">
        <f t="shared" si="14"/>
        <v>0</v>
      </c>
      <c r="P45">
        <f t="shared" si="7"/>
        <v>0</v>
      </c>
      <c r="Q45">
        <f t="shared" si="7"/>
        <v>0</v>
      </c>
      <c r="R45">
        <f t="shared" si="16"/>
        <v>0</v>
      </c>
      <c r="S45">
        <f t="shared" si="17"/>
        <v>0</v>
      </c>
      <c r="T45" s="57">
        <f t="shared" si="9"/>
        <v>1.6770973010094101E-2</v>
      </c>
      <c r="U45" s="57">
        <f t="shared" si="15"/>
        <v>3.2091702223698976E-2</v>
      </c>
      <c r="V45">
        <f t="shared" si="10"/>
        <v>101.35112825608932</v>
      </c>
      <c r="W45">
        <f t="shared" si="2"/>
        <v>-0.15638157739714187</v>
      </c>
      <c r="Z45" s="57"/>
    </row>
    <row r="46" spans="5:26">
      <c r="E46" s="49">
        <f t="shared" si="0"/>
        <v>3</v>
      </c>
      <c r="F46" s="49">
        <v>43</v>
      </c>
      <c r="G46" s="49">
        <v>3.4262281454291998E-2</v>
      </c>
      <c r="H46" s="49">
        <f t="shared" si="3"/>
        <v>-1.821541640617351</v>
      </c>
      <c r="I46" s="49">
        <f t="shared" si="4"/>
        <v>83.993558154650586</v>
      </c>
      <c r="J46" s="49">
        <f t="shared" si="5"/>
        <v>-1.7795905306086358E-2</v>
      </c>
      <c r="K46" s="49">
        <f t="shared" si="12"/>
        <v>-3.2057036055762517E-2</v>
      </c>
      <c r="L46" s="53">
        <f t="shared" si="1"/>
        <v>-1.7834366844547898E-2</v>
      </c>
      <c r="M46" s="53">
        <f t="shared" si="13"/>
        <v>-3.2441651440377903E-2</v>
      </c>
      <c r="N46" s="57">
        <f t="shared" si="6"/>
        <v>0</v>
      </c>
      <c r="O46" s="57">
        <f t="shared" si="14"/>
        <v>0</v>
      </c>
      <c r="P46">
        <f t="shared" si="7"/>
        <v>0</v>
      </c>
      <c r="Q46">
        <f t="shared" si="7"/>
        <v>0</v>
      </c>
      <c r="R46">
        <f t="shared" si="16"/>
        <v>0</v>
      </c>
      <c r="S46">
        <f t="shared" si="17"/>
        <v>0</v>
      </c>
      <c r="T46" s="57">
        <f t="shared" si="9"/>
        <v>1.8395905306086358E-2</v>
      </c>
      <c r="U46" s="57">
        <f t="shared" si="15"/>
        <v>3.8057036055762515E-2</v>
      </c>
      <c r="V46">
        <f t="shared" si="10"/>
        <v>101.35112825608932</v>
      </c>
      <c r="W46">
        <f t="shared" si="2"/>
        <v>-0.17126173531665514</v>
      </c>
      <c r="Z46" s="57"/>
    </row>
    <row r="47" spans="5:26">
      <c r="E47" s="49">
        <f t="shared" si="0"/>
        <v>4</v>
      </c>
      <c r="F47" s="49">
        <v>44</v>
      </c>
      <c r="G47" s="49">
        <v>0.11118060520609452</v>
      </c>
      <c r="H47" s="49">
        <f t="shared" si="3"/>
        <v>-1.2202735044143034</v>
      </c>
      <c r="I47" s="49">
        <f t="shared" si="4"/>
        <v>83.017064841086864</v>
      </c>
      <c r="J47" s="49">
        <f t="shared" si="5"/>
        <v>-1.1693920108742588E-2</v>
      </c>
      <c r="K47" s="49">
        <f t="shared" si="12"/>
        <v>-4.1948174332241593E-2</v>
      </c>
      <c r="L47" s="53">
        <f t="shared" si="1"/>
        <v>-1.1732381647204127E-2</v>
      </c>
      <c r="M47" s="53">
        <f t="shared" si="13"/>
        <v>-4.2332789716856979E-2</v>
      </c>
      <c r="N47" s="57">
        <f t="shared" si="6"/>
        <v>0</v>
      </c>
      <c r="O47" s="57">
        <f t="shared" si="14"/>
        <v>0</v>
      </c>
      <c r="P47">
        <f t="shared" si="7"/>
        <v>0</v>
      </c>
      <c r="Q47">
        <f t="shared" si="7"/>
        <v>0</v>
      </c>
      <c r="R47">
        <f t="shared" si="16"/>
        <v>0</v>
      </c>
      <c r="S47">
        <f t="shared" si="17"/>
        <v>0</v>
      </c>
      <c r="T47" s="57">
        <f t="shared" si="9"/>
        <v>1.2293920108742588E-2</v>
      </c>
      <c r="U47" s="57">
        <f t="shared" si="15"/>
        <v>4.7948174332241592E-2</v>
      </c>
      <c r="V47">
        <f t="shared" si="10"/>
        <v>101.35112825608932</v>
      </c>
      <c r="W47">
        <f t="shared" si="2"/>
        <v>-0.18089649055190388</v>
      </c>
      <c r="Z47" s="57"/>
    </row>
    <row r="48" spans="5:26">
      <c r="E48" s="49">
        <f t="shared" si="0"/>
        <v>5</v>
      </c>
      <c r="F48" s="49">
        <v>45</v>
      </c>
      <c r="G48" s="49">
        <v>6.248716738246507E-2</v>
      </c>
      <c r="H48" s="49">
        <f t="shared" si="3"/>
        <v>-1.5342248965482734</v>
      </c>
      <c r="I48" s="49">
        <f t="shared" si="4"/>
        <v>81.791290824396526</v>
      </c>
      <c r="J48" s="49">
        <f t="shared" si="5"/>
        <v>-1.4875418357681769E-2</v>
      </c>
      <c r="K48" s="49">
        <f t="shared" si="12"/>
        <v>-5.4335361385115556E-2</v>
      </c>
      <c r="L48" s="53">
        <f t="shared" si="1"/>
        <v>-1.4913879896143309E-2</v>
      </c>
      <c r="M48" s="53">
        <f t="shared" si="13"/>
        <v>-5.4719976769730942E-2</v>
      </c>
      <c r="N48" s="57">
        <f t="shared" si="6"/>
        <v>0</v>
      </c>
      <c r="O48" s="57">
        <f t="shared" si="14"/>
        <v>0</v>
      </c>
      <c r="P48">
        <f t="shared" si="7"/>
        <v>0</v>
      </c>
      <c r="Q48">
        <f t="shared" si="7"/>
        <v>0</v>
      </c>
      <c r="R48">
        <f t="shared" si="16"/>
        <v>0</v>
      </c>
      <c r="S48">
        <f t="shared" si="17"/>
        <v>0</v>
      </c>
      <c r="T48" s="57">
        <f t="shared" si="9"/>
        <v>1.5475418357681769E-2</v>
      </c>
      <c r="U48" s="57">
        <f t="shared" si="15"/>
        <v>6.0335361385115555E-2</v>
      </c>
      <c r="V48">
        <f t="shared" si="10"/>
        <v>101.35112825608932</v>
      </c>
      <c r="W48">
        <f t="shared" si="2"/>
        <v>-0.19299082080536795</v>
      </c>
      <c r="Z48" s="57"/>
    </row>
    <row r="49" spans="5:26">
      <c r="E49" s="49">
        <f t="shared" si="0"/>
        <v>6</v>
      </c>
      <c r="F49" s="49">
        <v>46</v>
      </c>
      <c r="G49" s="49">
        <v>0.3264457830769214</v>
      </c>
      <c r="H49" s="49">
        <f t="shared" si="3"/>
        <v>-0.44974881858709914</v>
      </c>
      <c r="I49" s="49">
        <f t="shared" si="4"/>
        <v>81.470622743374577</v>
      </c>
      <c r="J49" s="49">
        <f t="shared" si="5"/>
        <v>-3.9282706710338363E-3</v>
      </c>
      <c r="K49" s="49">
        <f t="shared" si="12"/>
        <v>-5.6401803378601761E-2</v>
      </c>
      <c r="L49" s="53">
        <f t="shared" si="1"/>
        <v>-3.9667322094953748E-3</v>
      </c>
      <c r="M49" s="53">
        <f t="shared" si="13"/>
        <v>-5.6786418763217147E-2</v>
      </c>
      <c r="N49" s="57">
        <f t="shared" si="6"/>
        <v>0</v>
      </c>
      <c r="O49" s="57">
        <f t="shared" si="14"/>
        <v>0</v>
      </c>
      <c r="P49">
        <f t="shared" si="7"/>
        <v>0</v>
      </c>
      <c r="Q49">
        <f t="shared" si="7"/>
        <v>0</v>
      </c>
      <c r="R49">
        <f t="shared" si="16"/>
        <v>0</v>
      </c>
      <c r="S49">
        <f t="shared" si="17"/>
        <v>0</v>
      </c>
      <c r="T49" s="57">
        <f t="shared" si="9"/>
        <v>4.5282706710338362E-3</v>
      </c>
      <c r="U49" s="57">
        <f t="shared" si="15"/>
        <v>6.240180337860176E-2</v>
      </c>
      <c r="V49">
        <f t="shared" si="10"/>
        <v>101.35112825608932</v>
      </c>
      <c r="W49">
        <f t="shared" si="2"/>
        <v>-0.19615475283591921</v>
      </c>
      <c r="Z49" s="57"/>
    </row>
    <row r="50" spans="5:26">
      <c r="E50" s="49">
        <f t="shared" si="0"/>
        <v>7</v>
      </c>
      <c r="F50" s="49">
        <v>47</v>
      </c>
      <c r="G50" s="49">
        <v>5.8255766269002973E-2</v>
      </c>
      <c r="H50" s="49">
        <f t="shared" si="3"/>
        <v>-1.569585678249497</v>
      </c>
      <c r="I50" s="49">
        <f t="shared" si="4"/>
        <v>80.23887379916583</v>
      </c>
      <c r="J50" s="49">
        <f t="shared" si="5"/>
        <v>-1.5234389979051235E-2</v>
      </c>
      <c r="K50" s="49">
        <f t="shared" si="12"/>
        <v>-7.9091080244280354E-2</v>
      </c>
      <c r="L50" s="53">
        <f t="shared" si="1"/>
        <v>-1.5272851517512774E-2</v>
      </c>
      <c r="M50" s="53">
        <f t="shared" si="13"/>
        <v>-7.947569562889574E-2</v>
      </c>
      <c r="N50" s="57">
        <f t="shared" si="6"/>
        <v>0</v>
      </c>
      <c r="O50" s="57">
        <f t="shared" si="14"/>
        <v>0</v>
      </c>
      <c r="P50">
        <f t="shared" si="7"/>
        <v>0</v>
      </c>
      <c r="Q50">
        <f t="shared" si="7"/>
        <v>0</v>
      </c>
      <c r="R50">
        <f t="shared" si="16"/>
        <v>0</v>
      </c>
      <c r="S50">
        <f t="shared" si="17"/>
        <v>0</v>
      </c>
      <c r="T50" s="57">
        <f t="shared" si="9"/>
        <v>1.5834389979051237E-2</v>
      </c>
      <c r="U50" s="57">
        <f t="shared" si="15"/>
        <v>8.5091080244280359E-2</v>
      </c>
      <c r="V50">
        <f t="shared" si="10"/>
        <v>101.35112825608932</v>
      </c>
      <c r="W50">
        <f t="shared" si="2"/>
        <v>-0.20830803583733207</v>
      </c>
      <c r="Z50" s="57"/>
    </row>
    <row r="51" spans="5:26">
      <c r="E51" s="49">
        <f t="shared" si="0"/>
        <v>8</v>
      </c>
      <c r="F51" s="49">
        <v>48</v>
      </c>
      <c r="G51" s="49">
        <v>0.32491529048509826</v>
      </c>
      <c r="H51" s="49">
        <f t="shared" si="3"/>
        <v>-0.45399756280462006</v>
      </c>
      <c r="I51" s="49">
        <f t="shared" si="4"/>
        <v>79.920882925656798</v>
      </c>
      <c r="J51" s="49">
        <f t="shared" si="5"/>
        <v>-3.9709262533665331E-3</v>
      </c>
      <c r="K51" s="49">
        <f t="shared" si="12"/>
        <v>-8.5461376653686957E-2</v>
      </c>
      <c r="L51" s="53">
        <f t="shared" si="1"/>
        <v>-4.0093877918280715E-3</v>
      </c>
      <c r="M51" s="53">
        <f t="shared" si="13"/>
        <v>-8.5845992038302343E-2</v>
      </c>
      <c r="N51" s="57">
        <f t="shared" si="6"/>
        <v>0</v>
      </c>
      <c r="O51" s="57">
        <f t="shared" si="14"/>
        <v>0</v>
      </c>
      <c r="P51">
        <f t="shared" si="7"/>
        <v>0</v>
      </c>
      <c r="Q51">
        <f t="shared" si="7"/>
        <v>0</v>
      </c>
      <c r="R51">
        <f t="shared" si="16"/>
        <v>0</v>
      </c>
      <c r="S51">
        <f t="shared" si="17"/>
        <v>0</v>
      </c>
      <c r="T51" s="57">
        <f t="shared" si="9"/>
        <v>4.5709262533665329E-3</v>
      </c>
      <c r="U51" s="57">
        <f t="shared" si="15"/>
        <v>9.1461376653686963E-2</v>
      </c>
      <c r="V51">
        <f t="shared" si="10"/>
        <v>101.35112825608932</v>
      </c>
      <c r="W51">
        <f t="shared" si="2"/>
        <v>-0.21144555269561063</v>
      </c>
      <c r="Z51" s="57"/>
    </row>
    <row r="52" spans="5:26">
      <c r="E52" s="49">
        <f t="shared" si="0"/>
        <v>9</v>
      </c>
      <c r="F52" s="49">
        <v>49</v>
      </c>
      <c r="G52" s="49">
        <v>0.75143519633157874</v>
      </c>
      <c r="H52" s="49">
        <f t="shared" si="3"/>
        <v>0.67901302783685213</v>
      </c>
      <c r="I52" s="49">
        <f t="shared" si="4"/>
        <v>80.509664334372133</v>
      </c>
      <c r="J52" s="49">
        <f t="shared" si="5"/>
        <v>7.3400491641619188E-3</v>
      </c>
      <c r="K52" s="49">
        <f t="shared" si="12"/>
        <v>-8.3599272181978601E-2</v>
      </c>
      <c r="L52" s="53">
        <f t="shared" si="1"/>
        <v>7.3015876257003804E-3</v>
      </c>
      <c r="M52" s="53">
        <f t="shared" si="13"/>
        <v>-8.3983887566593987E-2</v>
      </c>
      <c r="N52" s="57">
        <f t="shared" si="6"/>
        <v>6.740049164161919E-3</v>
      </c>
      <c r="O52" s="57">
        <f t="shared" si="14"/>
        <v>0</v>
      </c>
      <c r="P52">
        <f t="shared" si="7"/>
        <v>4.542826273531978E-5</v>
      </c>
      <c r="Q52">
        <f t="shared" si="7"/>
        <v>0</v>
      </c>
      <c r="R52">
        <f t="shared" si="16"/>
        <v>3.0618872427852015E-7</v>
      </c>
      <c r="S52">
        <f t="shared" si="17"/>
        <v>0</v>
      </c>
      <c r="T52" s="57">
        <f t="shared" si="9"/>
        <v>0</v>
      </c>
      <c r="U52" s="57">
        <f t="shared" si="15"/>
        <v>8.9599272181978606E-2</v>
      </c>
      <c r="V52">
        <f t="shared" si="10"/>
        <v>101.35112825608932</v>
      </c>
      <c r="W52">
        <f t="shared" si="2"/>
        <v>-0.20563623000876663</v>
      </c>
      <c r="Z52" s="57"/>
    </row>
    <row r="53" spans="5:26">
      <c r="E53" s="49">
        <f t="shared" si="0"/>
        <v>0</v>
      </c>
      <c r="F53" s="49">
        <v>50</v>
      </c>
      <c r="G53" s="49">
        <v>0.42118104737705309</v>
      </c>
      <c r="H53" s="49">
        <f t="shared" si="3"/>
        <v>-0.19887299457430557</v>
      </c>
      <c r="I53" s="49">
        <f t="shared" si="4"/>
        <v>80.396000237258477</v>
      </c>
      <c r="J53" s="49">
        <f t="shared" si="5"/>
        <v>-1.4128044071355184E-3</v>
      </c>
      <c r="K53" s="49">
        <f t="shared" si="12"/>
        <v>-7.417871480008835E-2</v>
      </c>
      <c r="L53" s="53">
        <f t="shared" si="1"/>
        <v>-1.4512659455970568E-3</v>
      </c>
      <c r="M53" s="53">
        <f t="shared" si="13"/>
        <v>-7.4563330184703736E-2</v>
      </c>
      <c r="N53" s="57">
        <f t="shared" si="6"/>
        <v>0</v>
      </c>
      <c r="O53" s="57">
        <f t="shared" si="14"/>
        <v>0</v>
      </c>
      <c r="P53">
        <f t="shared" si="7"/>
        <v>0</v>
      </c>
      <c r="Q53">
        <f t="shared" si="7"/>
        <v>0</v>
      </c>
      <c r="R53">
        <f t="shared" si="16"/>
        <v>0</v>
      </c>
      <c r="S53">
        <f t="shared" si="17"/>
        <v>0</v>
      </c>
      <c r="T53" s="57">
        <f t="shared" si="9"/>
        <v>2.0128044071355184E-3</v>
      </c>
      <c r="U53" s="57">
        <f t="shared" si="15"/>
        <v>8.0178714800088355E-2</v>
      </c>
      <c r="V53">
        <f t="shared" si="10"/>
        <v>101.35112825608932</v>
      </c>
      <c r="W53">
        <f t="shared" si="2"/>
        <v>-0.20675771823558198</v>
      </c>
      <c r="Z53" s="57"/>
    </row>
    <row r="54" spans="5:26">
      <c r="E54" s="49">
        <f t="shared" si="0"/>
        <v>1</v>
      </c>
      <c r="F54" s="49">
        <v>51</v>
      </c>
      <c r="G54" s="49">
        <v>0.68137922351562386</v>
      </c>
      <c r="H54" s="49">
        <f t="shared" si="3"/>
        <v>0.47155906226327454</v>
      </c>
      <c r="I54" s="49">
        <f t="shared" si="4"/>
        <v>80.821497169903665</v>
      </c>
      <c r="J54" s="49">
        <f t="shared" si="5"/>
        <v>5.2785575692762552E-3</v>
      </c>
      <c r="K54" s="49">
        <f t="shared" si="12"/>
        <v>-7.2464001359753658E-2</v>
      </c>
      <c r="L54" s="53">
        <f t="shared" si="1"/>
        <v>5.2400960308147167E-3</v>
      </c>
      <c r="M54" s="53">
        <f t="shared" si="13"/>
        <v>-7.2848616744369044E-2</v>
      </c>
      <c r="N54" s="57">
        <f t="shared" si="6"/>
        <v>4.6785575692762553E-3</v>
      </c>
      <c r="O54" s="57">
        <f t="shared" si="14"/>
        <v>0</v>
      </c>
      <c r="P54">
        <f t="shared" si="7"/>
        <v>2.1888900929032143E-5</v>
      </c>
      <c r="Q54">
        <f t="shared" si="7"/>
        <v>0</v>
      </c>
      <c r="R54">
        <f t="shared" si="16"/>
        <v>1.0240848312466139E-7</v>
      </c>
      <c r="S54">
        <f t="shared" si="17"/>
        <v>0</v>
      </c>
      <c r="T54" s="57">
        <f t="shared" si="9"/>
        <v>0</v>
      </c>
      <c r="U54" s="57">
        <f t="shared" si="15"/>
        <v>7.8464001359753663E-2</v>
      </c>
      <c r="V54">
        <f t="shared" si="10"/>
        <v>101.35112825608932</v>
      </c>
      <c r="W54">
        <f t="shared" si="2"/>
        <v>-0.20255947259227683</v>
      </c>
      <c r="Z54" s="57"/>
    </row>
    <row r="55" spans="5:26">
      <c r="E55" s="49">
        <f t="shared" si="0"/>
        <v>2</v>
      </c>
      <c r="F55" s="49">
        <v>52</v>
      </c>
      <c r="G55" s="49">
        <v>0.86819800558930804</v>
      </c>
      <c r="H55" s="49">
        <f t="shared" si="3"/>
        <v>1.1179133826620273</v>
      </c>
      <c r="I55" s="49">
        <f t="shared" si="4"/>
        <v>81.771639289662616</v>
      </c>
      <c r="J55" s="49">
        <f t="shared" si="5"/>
        <v>1.168749131736483E-2</v>
      </c>
      <c r="K55" s="49">
        <f t="shared" si="12"/>
        <v>-4.4605537032294786E-2</v>
      </c>
      <c r="L55" s="53">
        <f t="shared" si="1"/>
        <v>1.1649029778903291E-2</v>
      </c>
      <c r="M55" s="53">
        <f t="shared" si="13"/>
        <v>-4.4990152416910172E-2</v>
      </c>
      <c r="N55" s="57">
        <f t="shared" si="6"/>
        <v>1.108749131736483E-2</v>
      </c>
      <c r="O55" s="57">
        <f t="shared" si="14"/>
        <v>0</v>
      </c>
      <c r="P55">
        <f t="shared" si="7"/>
        <v>1.2293246371264049E-4</v>
      </c>
      <c r="Q55">
        <f t="shared" si="7"/>
        <v>0</v>
      </c>
      <c r="R55">
        <f t="shared" si="16"/>
        <v>1.3630126240361685E-6</v>
      </c>
      <c r="S55">
        <f t="shared" si="17"/>
        <v>0</v>
      </c>
      <c r="T55" s="57">
        <f t="shared" si="9"/>
        <v>0</v>
      </c>
      <c r="U55" s="57">
        <f t="shared" si="15"/>
        <v>5.0605537032294784E-2</v>
      </c>
      <c r="V55">
        <f t="shared" si="10"/>
        <v>101.35112825608932</v>
      </c>
      <c r="W55">
        <f t="shared" si="2"/>
        <v>-0.19318471637488005</v>
      </c>
      <c r="Z55" s="57"/>
    </row>
    <row r="56" spans="5:26">
      <c r="E56" s="49">
        <f t="shared" si="0"/>
        <v>3</v>
      </c>
      <c r="F56" s="49">
        <v>53</v>
      </c>
      <c r="G56" s="49">
        <v>0.84997575046360252</v>
      </c>
      <c r="H56" s="49">
        <f t="shared" si="3"/>
        <v>1.0363293907078284</v>
      </c>
      <c r="I56" s="49">
        <f t="shared" si="4"/>
        <v>82.666238766629021</v>
      </c>
      <c r="J56" s="49">
        <f t="shared" si="5"/>
        <v>1.0880805732073605E-2</v>
      </c>
      <c r="K56" s="49">
        <f t="shared" si="12"/>
        <v>-1.5928825994134751E-2</v>
      </c>
      <c r="L56" s="53">
        <f t="shared" si="1"/>
        <v>1.0842344193612066E-2</v>
      </c>
      <c r="M56" s="53">
        <f t="shared" si="13"/>
        <v>-1.6313441378750137E-2</v>
      </c>
      <c r="N56" s="57">
        <f t="shared" si="6"/>
        <v>1.0280805732073605E-2</v>
      </c>
      <c r="O56" s="57">
        <f t="shared" si="14"/>
        <v>0</v>
      </c>
      <c r="P56">
        <f t="shared" si="7"/>
        <v>1.0569496650063751E-4</v>
      </c>
      <c r="Q56">
        <f t="shared" si="7"/>
        <v>0</v>
      </c>
      <c r="R56">
        <f t="shared" si="16"/>
        <v>1.0866294174510817E-6</v>
      </c>
      <c r="S56">
        <f t="shared" si="17"/>
        <v>0</v>
      </c>
      <c r="T56" s="57">
        <f t="shared" si="9"/>
        <v>0</v>
      </c>
      <c r="U56" s="57">
        <f t="shared" si="15"/>
        <v>2.1928825994134749E-2</v>
      </c>
      <c r="V56">
        <f t="shared" si="10"/>
        <v>101.35112825608932</v>
      </c>
      <c r="W56">
        <f t="shared" si="2"/>
        <v>-0.18435798210601259</v>
      </c>
      <c r="Z56" s="57"/>
    </row>
    <row r="57" spans="5:26">
      <c r="E57" s="49">
        <f t="shared" si="0"/>
        <v>4</v>
      </c>
      <c r="F57" s="49">
        <v>54</v>
      </c>
      <c r="G57" s="49">
        <v>0.47685336629245234</v>
      </c>
      <c r="H57" s="49">
        <f t="shared" si="3"/>
        <v>-5.8052597252517969E-2</v>
      </c>
      <c r="I57" s="49">
        <f t="shared" si="4"/>
        <v>82.665940928800921</v>
      </c>
      <c r="J57" s="49">
        <f t="shared" si="5"/>
        <v>-3.6029020926389053E-6</v>
      </c>
      <c r="K57" s="49">
        <f t="shared" si="12"/>
        <v>-4.2385087874846732E-3</v>
      </c>
      <c r="L57" s="53">
        <f t="shared" si="1"/>
        <v>-4.206444055417737E-5</v>
      </c>
      <c r="M57" s="53">
        <f t="shared" si="13"/>
        <v>-4.6231241721000575E-3</v>
      </c>
      <c r="N57" s="57">
        <f t="shared" si="6"/>
        <v>0</v>
      </c>
      <c r="O57" s="57">
        <f t="shared" si="14"/>
        <v>0</v>
      </c>
      <c r="P57">
        <f t="shared" si="7"/>
        <v>0</v>
      </c>
      <c r="Q57">
        <f t="shared" si="7"/>
        <v>0</v>
      </c>
      <c r="R57">
        <f t="shared" si="16"/>
        <v>0</v>
      </c>
      <c r="S57">
        <f t="shared" si="17"/>
        <v>0</v>
      </c>
      <c r="T57" s="57">
        <f t="shared" si="9"/>
        <v>6.0360290209263883E-4</v>
      </c>
      <c r="U57" s="57">
        <f t="shared" si="15"/>
        <v>1.0238508787484672E-2</v>
      </c>
      <c r="V57">
        <f t="shared" si="10"/>
        <v>101.35112825608932</v>
      </c>
      <c r="W57">
        <f t="shared" si="2"/>
        <v>-0.18436092077905181</v>
      </c>
      <c r="Z57" s="57"/>
    </row>
    <row r="58" spans="5:26">
      <c r="E58" s="49">
        <f t="shared" si="0"/>
        <v>5</v>
      </c>
      <c r="F58" s="49">
        <v>55</v>
      </c>
      <c r="G58" s="49">
        <v>0.53028214437283483</v>
      </c>
      <c r="H58" s="49">
        <f t="shared" si="3"/>
        <v>7.5979118421018774E-2</v>
      </c>
      <c r="I58" s="49">
        <f t="shared" si="4"/>
        <v>82.776441670950433</v>
      </c>
      <c r="J58" s="49">
        <f t="shared" si="5"/>
        <v>1.3358216539771069E-3</v>
      </c>
      <c r="K58" s="49">
        <f t="shared" si="12"/>
        <v>1.1972731224173971E-2</v>
      </c>
      <c r="L58" s="53">
        <f t="shared" si="1"/>
        <v>1.2973601155155685E-3</v>
      </c>
      <c r="M58" s="53">
        <f t="shared" si="13"/>
        <v>1.1588115839558587E-2</v>
      </c>
      <c r="N58" s="57">
        <f t="shared" si="6"/>
        <v>7.3582165397710695E-4</v>
      </c>
      <c r="O58" s="57">
        <f t="shared" si="14"/>
        <v>5.9727312241739721E-3</v>
      </c>
      <c r="P58">
        <f t="shared" si="7"/>
        <v>5.4143350646160533E-7</v>
      </c>
      <c r="Q58">
        <f t="shared" si="7"/>
        <v>3.5673518276222715E-5</v>
      </c>
      <c r="R58">
        <f t="shared" si="16"/>
        <v>3.9839849824320308E-10</v>
      </c>
      <c r="S58">
        <f t="shared" si="17"/>
        <v>2.1306833648453626E-7</v>
      </c>
      <c r="T58" s="57">
        <f t="shared" si="9"/>
        <v>0</v>
      </c>
      <c r="U58" s="57">
        <f t="shared" si="15"/>
        <v>0</v>
      </c>
      <c r="V58">
        <f t="shared" si="10"/>
        <v>101.35112825608932</v>
      </c>
      <c r="W58">
        <f t="shared" si="2"/>
        <v>-0.18327064438991972</v>
      </c>
      <c r="Z58" s="57"/>
    </row>
    <row r="59" spans="5:26">
      <c r="E59" s="49">
        <f t="shared" si="0"/>
        <v>6</v>
      </c>
      <c r="F59" s="49">
        <v>56</v>
      </c>
      <c r="G59" s="49">
        <v>0.65517571759878912</v>
      </c>
      <c r="H59" s="49">
        <f t="shared" si="3"/>
        <v>0.3993320360861799</v>
      </c>
      <c r="I59" s="49">
        <f t="shared" si="4"/>
        <v>83.154750160300267</v>
      </c>
      <c r="J59" s="49">
        <f t="shared" si="5"/>
        <v>4.5598315863225151E-3</v>
      </c>
      <c r="K59" s="49">
        <f t="shared" si="12"/>
        <v>2.0460833481530449E-2</v>
      </c>
      <c r="L59" s="53">
        <f t="shared" si="1"/>
        <v>4.5213700478609767E-3</v>
      </c>
      <c r="M59" s="53">
        <f t="shared" si="13"/>
        <v>2.0076218096915063E-2</v>
      </c>
      <c r="N59" s="57">
        <f t="shared" si="6"/>
        <v>3.9598315863225153E-3</v>
      </c>
      <c r="O59" s="57">
        <f t="shared" si="14"/>
        <v>1.446083348153045E-2</v>
      </c>
      <c r="P59">
        <f t="shared" si="7"/>
        <v>1.5680266192037487E-5</v>
      </c>
      <c r="Q59">
        <f t="shared" si="7"/>
        <v>2.0911570498055208E-4</v>
      </c>
      <c r="R59">
        <f t="shared" si="16"/>
        <v>6.2091213349175107E-8</v>
      </c>
      <c r="S59">
        <f t="shared" si="17"/>
        <v>3.0239873880966115E-6</v>
      </c>
      <c r="T59" s="57">
        <f t="shared" si="9"/>
        <v>0</v>
      </c>
      <c r="U59" s="57">
        <f t="shared" si="15"/>
        <v>0</v>
      </c>
      <c r="V59">
        <f t="shared" si="10"/>
        <v>101.35112825608932</v>
      </c>
      <c r="W59">
        <f t="shared" si="2"/>
        <v>-0.17953799241199658</v>
      </c>
      <c r="Z59" s="57"/>
    </row>
    <row r="60" spans="5:26">
      <c r="E60" s="49">
        <f t="shared" si="0"/>
        <v>7</v>
      </c>
      <c r="F60" s="49">
        <v>57</v>
      </c>
      <c r="G60" s="49">
        <v>0.42210715767791396</v>
      </c>
      <c r="H60" s="49">
        <f t="shared" si="3"/>
        <v>-0.19650577197793395</v>
      </c>
      <c r="I60" s="49">
        <f t="shared" si="4"/>
        <v>83.039320170884693</v>
      </c>
      <c r="J60" s="49">
        <f t="shared" si="5"/>
        <v>-1.3890989942861099E-3</v>
      </c>
      <c r="K60" s="49">
        <f t="shared" si="12"/>
        <v>3.4306124466295537E-2</v>
      </c>
      <c r="L60" s="53">
        <f t="shared" si="1"/>
        <v>-1.4275605327476483E-3</v>
      </c>
      <c r="M60" s="53">
        <f t="shared" si="13"/>
        <v>3.3921509081680151E-2</v>
      </c>
      <c r="N60" s="57">
        <f t="shared" si="6"/>
        <v>0</v>
      </c>
      <c r="O60" s="57">
        <f t="shared" si="14"/>
        <v>2.8306124466295539E-2</v>
      </c>
      <c r="P60">
        <f t="shared" si="7"/>
        <v>0</v>
      </c>
      <c r="Q60">
        <f t="shared" si="7"/>
        <v>8.012366823014149E-4</v>
      </c>
      <c r="R60">
        <f t="shared" si="16"/>
        <v>0</v>
      </c>
      <c r="S60">
        <f t="shared" si="17"/>
        <v>2.2679905256185545E-5</v>
      </c>
      <c r="T60" s="57">
        <f t="shared" si="9"/>
        <v>1.98909899428611E-3</v>
      </c>
      <c r="U60" s="57">
        <f t="shared" si="15"/>
        <v>0</v>
      </c>
      <c r="V60">
        <f t="shared" si="10"/>
        <v>101.35112825608932</v>
      </c>
      <c r="W60">
        <f t="shared" si="2"/>
        <v>-0.18067690414787693</v>
      </c>
      <c r="Z60" s="57"/>
    </row>
    <row r="61" spans="5:26">
      <c r="E61" s="49">
        <f t="shared" si="0"/>
        <v>8</v>
      </c>
      <c r="F61" s="49">
        <v>58</v>
      </c>
      <c r="G61" s="49">
        <v>0.83216543950255384</v>
      </c>
      <c r="H61" s="49">
        <f t="shared" si="3"/>
        <v>0.96275772402298165</v>
      </c>
      <c r="I61" s="49">
        <f t="shared" si="4"/>
        <v>83.886694939904643</v>
      </c>
      <c r="J61" s="49">
        <f t="shared" si="5"/>
        <v>1.0152785919295618E-2</v>
      </c>
      <c r="K61" s="49">
        <f t="shared" si="12"/>
        <v>4.8429836638957537E-2</v>
      </c>
      <c r="L61" s="53">
        <f t="shared" si="1"/>
        <v>1.0114324380834079E-2</v>
      </c>
      <c r="M61" s="53">
        <f t="shared" si="13"/>
        <v>4.8045221254342151E-2</v>
      </c>
      <c r="N61" s="57">
        <f t="shared" si="6"/>
        <v>9.5527859192956182E-3</v>
      </c>
      <c r="O61" s="57">
        <f t="shared" si="14"/>
        <v>4.2429836638957538E-2</v>
      </c>
      <c r="P61">
        <f t="shared" si="7"/>
        <v>9.1255718819892626E-5</v>
      </c>
      <c r="Q61">
        <f t="shared" si="7"/>
        <v>1.8002910372086234E-3</v>
      </c>
      <c r="R61">
        <f t="shared" si="16"/>
        <v>8.7174634579787045E-7</v>
      </c>
      <c r="S61">
        <f t="shared" si="17"/>
        <v>7.6386054611341325E-5</v>
      </c>
      <c r="T61" s="57">
        <f t="shared" si="9"/>
        <v>0</v>
      </c>
      <c r="U61" s="57">
        <f t="shared" si="15"/>
        <v>0</v>
      </c>
      <c r="V61">
        <f t="shared" si="10"/>
        <v>101.35112825608932</v>
      </c>
      <c r="W61">
        <f t="shared" si="2"/>
        <v>-0.17231612135640328</v>
      </c>
      <c r="Z61" s="57"/>
    </row>
    <row r="62" spans="5:26">
      <c r="E62" s="49">
        <f t="shared" si="0"/>
        <v>9</v>
      </c>
      <c r="F62" s="49">
        <v>59</v>
      </c>
      <c r="G62" s="49">
        <v>0.1725644764517138</v>
      </c>
      <c r="H62" s="49">
        <f t="shared" si="3"/>
        <v>-0.94407963959038688</v>
      </c>
      <c r="I62" s="49">
        <f t="shared" si="4"/>
        <v>83.143133902809339</v>
      </c>
      <c r="J62" s="49">
        <f t="shared" si="5"/>
        <v>-8.9033911380278236E-3</v>
      </c>
      <c r="K62" s="49">
        <f t="shared" si="12"/>
        <v>3.2186396336767828E-2</v>
      </c>
      <c r="L62" s="53">
        <f t="shared" si="1"/>
        <v>-8.9418526764893629E-3</v>
      </c>
      <c r="M62" s="53">
        <f t="shared" si="13"/>
        <v>3.1801780952152442E-2</v>
      </c>
      <c r="N62" s="57">
        <f t="shared" si="6"/>
        <v>0</v>
      </c>
      <c r="O62" s="57">
        <f t="shared" si="14"/>
        <v>2.618639633676783E-2</v>
      </c>
      <c r="P62">
        <f t="shared" si="7"/>
        <v>0</v>
      </c>
      <c r="Q62">
        <f t="shared" si="7"/>
        <v>6.8572735310628761E-4</v>
      </c>
      <c r="R62">
        <f t="shared" si="16"/>
        <v>0</v>
      </c>
      <c r="S62">
        <f t="shared" si="17"/>
        <v>1.7956728247403989E-5</v>
      </c>
      <c r="T62" s="57">
        <f t="shared" si="9"/>
        <v>9.5033911380278235E-3</v>
      </c>
      <c r="U62" s="57">
        <f t="shared" si="15"/>
        <v>0</v>
      </c>
      <c r="V62">
        <f t="shared" si="10"/>
        <v>101.35112825608932</v>
      </c>
      <c r="W62">
        <f t="shared" si="2"/>
        <v>-0.17965260640486283</v>
      </c>
      <c r="Z62" s="57"/>
    </row>
    <row r="63" spans="5:26">
      <c r="E63" s="49">
        <f t="shared" si="0"/>
        <v>0</v>
      </c>
      <c r="F63" s="49">
        <v>60</v>
      </c>
      <c r="G63" s="49">
        <v>0.67433716571724067</v>
      </c>
      <c r="H63" s="49">
        <f t="shared" si="3"/>
        <v>0.45192131480325975</v>
      </c>
      <c r="I63" s="49">
        <f t="shared" si="4"/>
        <v>83.566842639347769</v>
      </c>
      <c r="J63" s="49">
        <f t="shared" si="5"/>
        <v>5.0831948713896645E-3</v>
      </c>
      <c r="K63" s="49">
        <f t="shared" si="12"/>
        <v>3.8682395615292936E-2</v>
      </c>
      <c r="L63" s="53">
        <f t="shared" si="1"/>
        <v>5.0447333329281261E-3</v>
      </c>
      <c r="M63" s="53">
        <f t="shared" si="13"/>
        <v>3.829778023067755E-2</v>
      </c>
      <c r="N63" s="57">
        <f t="shared" si="6"/>
        <v>4.4831948713896647E-3</v>
      </c>
      <c r="O63" s="57">
        <f t="shared" si="14"/>
        <v>3.2682395615292938E-2</v>
      </c>
      <c r="P63">
        <f t="shared" si="7"/>
        <v>2.0099036254854592E-5</v>
      </c>
      <c r="Q63">
        <f t="shared" si="7"/>
        <v>1.0681389831545191E-3</v>
      </c>
      <c r="R63">
        <f t="shared" si="16"/>
        <v>9.0107896257639042E-8</v>
      </c>
      <c r="S63">
        <f t="shared" si="17"/>
        <v>3.4909340819572712E-5</v>
      </c>
      <c r="T63" s="57">
        <f t="shared" si="9"/>
        <v>0</v>
      </c>
      <c r="U63" s="57">
        <f t="shared" si="15"/>
        <v>0</v>
      </c>
      <c r="V63">
        <f t="shared" si="10"/>
        <v>101.35112825608932</v>
      </c>
      <c r="W63">
        <f t="shared" si="2"/>
        <v>-0.17547200433531485</v>
      </c>
      <c r="Z63" s="57"/>
    </row>
    <row r="64" spans="5:26">
      <c r="E64" s="49">
        <f t="shared" si="0"/>
        <v>1</v>
      </c>
      <c r="F64" s="49">
        <v>61</v>
      </c>
      <c r="G64" s="49">
        <v>0.6598001845796635</v>
      </c>
      <c r="H64" s="49">
        <f t="shared" si="3"/>
        <v>0.4119178583495639</v>
      </c>
      <c r="I64" s="49">
        <f t="shared" si="4"/>
        <v>83.959281027822342</v>
      </c>
      <c r="J64" s="49">
        <f t="shared" si="5"/>
        <v>4.6851093755070393E-3</v>
      </c>
      <c r="K64" s="49">
        <f t="shared" si="12"/>
        <v>3.8088947421523675E-2</v>
      </c>
      <c r="L64" s="53">
        <f t="shared" si="1"/>
        <v>4.6466478370455009E-3</v>
      </c>
      <c r="M64" s="53">
        <f t="shared" si="13"/>
        <v>3.7704332036908289E-2</v>
      </c>
      <c r="N64" s="57">
        <f t="shared" si="6"/>
        <v>4.0851093755070395E-3</v>
      </c>
      <c r="O64" s="57">
        <f t="shared" si="14"/>
        <v>3.2088947421523677E-2</v>
      </c>
      <c r="P64">
        <f t="shared" si="7"/>
        <v>1.6688118609855516E-5</v>
      </c>
      <c r="Q64">
        <f t="shared" si="7"/>
        <v>1.0297005466213111E-3</v>
      </c>
      <c r="R64">
        <f t="shared" si="16"/>
        <v>6.8172789792694275E-8</v>
      </c>
      <c r="S64">
        <f t="shared" si="17"/>
        <v>3.3042006700445442E-5</v>
      </c>
      <c r="T64" s="57">
        <f t="shared" si="9"/>
        <v>0</v>
      </c>
      <c r="U64" s="57">
        <f t="shared" si="15"/>
        <v>0</v>
      </c>
      <c r="V64">
        <f t="shared" si="10"/>
        <v>101.35112825608932</v>
      </c>
      <c r="W64">
        <f t="shared" si="2"/>
        <v>-0.17159993704581236</v>
      </c>
      <c r="Z64" s="57"/>
    </row>
    <row r="65" spans="5:26">
      <c r="E65" s="49">
        <f t="shared" si="0"/>
        <v>2</v>
      </c>
      <c r="F65" s="49">
        <v>62</v>
      </c>
      <c r="G65" s="49">
        <v>0.87961434229012592</v>
      </c>
      <c r="H65" s="49">
        <f t="shared" si="3"/>
        <v>1.173061072869003</v>
      </c>
      <c r="I65" s="49">
        <f t="shared" si="4"/>
        <v>84.992612717367237</v>
      </c>
      <c r="J65" s="49">
        <f t="shared" si="5"/>
        <v>1.2232411860619906E-2</v>
      </c>
      <c r="K65" s="49">
        <f t="shared" si="12"/>
        <v>3.8633867964778773E-2</v>
      </c>
      <c r="L65" s="53">
        <f t="shared" si="1"/>
        <v>1.2193950322158366E-2</v>
      </c>
      <c r="M65" s="53">
        <f t="shared" si="13"/>
        <v>3.8249252580163387E-2</v>
      </c>
      <c r="N65" s="57">
        <f t="shared" si="6"/>
        <v>1.1632411860619906E-2</v>
      </c>
      <c r="O65" s="57">
        <f t="shared" si="14"/>
        <v>3.2633867964778775E-2</v>
      </c>
      <c r="P65">
        <f t="shared" si="7"/>
        <v>1.3531300569509066E-4</v>
      </c>
      <c r="Q65">
        <f t="shared" si="7"/>
        <v>1.0649693383426144E-3</v>
      </c>
      <c r="R65">
        <f t="shared" si="16"/>
        <v>1.5740166123437014E-6</v>
      </c>
      <c r="S65">
        <f t="shared" si="17"/>
        <v>3.475406877401069E-5</v>
      </c>
      <c r="T65" s="57">
        <f t="shared" si="9"/>
        <v>0</v>
      </c>
      <c r="U65" s="57">
        <f t="shared" si="15"/>
        <v>0</v>
      </c>
      <c r="V65">
        <f t="shared" si="10"/>
        <v>101.35112825608932</v>
      </c>
      <c r="W65">
        <f t="shared" si="2"/>
        <v>-0.16140437526643167</v>
      </c>
      <c r="Z65" s="57"/>
    </row>
    <row r="66" spans="5:26">
      <c r="E66" s="49">
        <f t="shared" si="0"/>
        <v>3</v>
      </c>
      <c r="F66" s="49">
        <v>63</v>
      </c>
      <c r="G66" s="49">
        <v>0.37517594976832558</v>
      </c>
      <c r="H66" s="49">
        <f t="shared" si="3"/>
        <v>-0.31817538987112109</v>
      </c>
      <c r="I66" s="49">
        <f t="shared" si="4"/>
        <v>84.771221340136734</v>
      </c>
      <c r="J66" s="49">
        <f t="shared" si="5"/>
        <v>-2.6082292965105796E-3</v>
      </c>
      <c r="K66" s="49">
        <f t="shared" si="12"/>
        <v>2.5144832936194638E-2</v>
      </c>
      <c r="L66" s="53">
        <f t="shared" si="1"/>
        <v>-2.6466908349721181E-3</v>
      </c>
      <c r="M66" s="53">
        <f t="shared" si="13"/>
        <v>2.4760217551579252E-2</v>
      </c>
      <c r="N66" s="57">
        <f t="shared" si="6"/>
        <v>0</v>
      </c>
      <c r="O66" s="57">
        <f t="shared" si="14"/>
        <v>1.914483293619464E-2</v>
      </c>
      <c r="P66">
        <f t="shared" si="7"/>
        <v>0</v>
      </c>
      <c r="Q66">
        <f t="shared" si="7"/>
        <v>3.6652462815480309E-4</v>
      </c>
      <c r="R66">
        <f t="shared" si="16"/>
        <v>0</v>
      </c>
      <c r="S66">
        <f t="shared" si="17"/>
        <v>7.0170527730245671E-6</v>
      </c>
      <c r="T66" s="57">
        <f t="shared" si="9"/>
        <v>3.2082292965105795E-3</v>
      </c>
      <c r="U66" s="57">
        <f t="shared" si="15"/>
        <v>0</v>
      </c>
      <c r="V66">
        <f t="shared" si="10"/>
        <v>101.35112825608932</v>
      </c>
      <c r="W66">
        <f t="shared" si="2"/>
        <v>-0.16358877499675437</v>
      </c>
      <c r="Z66" s="57"/>
    </row>
    <row r="67" spans="5:26">
      <c r="E67" s="49">
        <f t="shared" si="0"/>
        <v>4</v>
      </c>
      <c r="F67" s="49">
        <v>64</v>
      </c>
      <c r="G67" s="49">
        <v>0.77695364311461523</v>
      </c>
      <c r="H67" s="49">
        <f t="shared" si="3"/>
        <v>0.76194519609716604</v>
      </c>
      <c r="I67" s="49">
        <f t="shared" si="4"/>
        <v>85.466038062660871</v>
      </c>
      <c r="J67" s="49">
        <f t="shared" si="5"/>
        <v>8.1629671807535199E-3</v>
      </c>
      <c r="K67" s="49">
        <f t="shared" si="12"/>
        <v>3.3311403019040821E-2</v>
      </c>
      <c r="L67" s="53">
        <f t="shared" ref="L67:L130" si="18">J67-$B$8</f>
        <v>8.1245056422919806E-3</v>
      </c>
      <c r="M67" s="53">
        <f t="shared" si="13"/>
        <v>3.2926787634425435E-2</v>
      </c>
      <c r="N67" s="57">
        <f t="shared" si="6"/>
        <v>7.5629671807535201E-3</v>
      </c>
      <c r="O67" s="57">
        <f t="shared" si="14"/>
        <v>2.7311403019040822E-2</v>
      </c>
      <c r="P67">
        <f t="shared" si="7"/>
        <v>5.7198472577154848E-5</v>
      </c>
      <c r="Q67">
        <f t="shared" si="7"/>
        <v>7.4591273486847211E-4</v>
      </c>
      <c r="R67">
        <f t="shared" si="16"/>
        <v>4.3259017089025235E-7</v>
      </c>
      <c r="S67">
        <f t="shared" si="17"/>
        <v>2.0371923319027787E-5</v>
      </c>
      <c r="T67" s="57">
        <f t="shared" si="9"/>
        <v>0</v>
      </c>
      <c r="U67" s="57">
        <f t="shared" si="15"/>
        <v>0</v>
      </c>
      <c r="V67">
        <f t="shared" si="10"/>
        <v>101.35112825608932</v>
      </c>
      <c r="W67">
        <f t="shared" si="2"/>
        <v>-0.15673323491072291</v>
      </c>
      <c r="Z67" s="57"/>
    </row>
    <row r="68" spans="5:26">
      <c r="E68" s="49">
        <f t="shared" ref="E68:E131" si="19">MOD(F68,10)</f>
        <v>5</v>
      </c>
      <c r="F68" s="49">
        <v>65</v>
      </c>
      <c r="G68" s="49">
        <v>0.7924601566859325</v>
      </c>
      <c r="H68" s="49">
        <f t="shared" si="3"/>
        <v>0.81498711319368389</v>
      </c>
      <c r="I68" s="49">
        <f t="shared" si="4"/>
        <v>86.211882588680297</v>
      </c>
      <c r="J68" s="49">
        <f t="shared" si="5"/>
        <v>8.6889358356640051E-3</v>
      </c>
      <c r="K68" s="49">
        <f t="shared" si="12"/>
        <v>4.0664517200727786E-2</v>
      </c>
      <c r="L68" s="53">
        <f t="shared" si="18"/>
        <v>8.6504742972024658E-3</v>
      </c>
      <c r="M68" s="53">
        <f t="shared" si="13"/>
        <v>4.02799018161124E-2</v>
      </c>
      <c r="N68" s="57">
        <f t="shared" si="6"/>
        <v>8.0889358356640052E-3</v>
      </c>
      <c r="O68" s="57">
        <f t="shared" si="14"/>
        <v>3.4664517200727787E-2</v>
      </c>
      <c r="P68">
        <f t="shared" si="7"/>
        <v>6.5430882953489337E-5</v>
      </c>
      <c r="Q68">
        <f t="shared" si="7"/>
        <v>1.2016287527595525E-3</v>
      </c>
      <c r="R68">
        <f t="shared" si="16"/>
        <v>5.2926621388161699E-7</v>
      </c>
      <c r="S68">
        <f t="shared" si="17"/>
        <v>4.1653880568922584E-5</v>
      </c>
      <c r="T68" s="57">
        <f t="shared" si="9"/>
        <v>0</v>
      </c>
      <c r="U68" s="57">
        <f t="shared" si="15"/>
        <v>0</v>
      </c>
      <c r="V68">
        <f t="shared" si="10"/>
        <v>101.35112825608932</v>
      </c>
      <c r="W68">
        <f t="shared" ref="W68:W131" si="20">MIN(0,(I68-V68)/V68)</f>
        <v>-0.14937421938861781</v>
      </c>
      <c r="Z68" s="57"/>
    </row>
    <row r="69" spans="5:26">
      <c r="E69" s="49">
        <f t="shared" si="19"/>
        <v>6</v>
      </c>
      <c r="F69" s="49">
        <v>66</v>
      </c>
      <c r="G69" s="49">
        <v>0.60516270983153952</v>
      </c>
      <c r="H69" s="49">
        <f t="shared" ref="H69:H132" si="21">_xlfn.NORM.INV(G69,0,1)</f>
        <v>0.26673321229116653</v>
      </c>
      <c r="I69" s="49">
        <f t="shared" ref="I69:I132" si="22">I68*(1+$B$2*$B$4+$B$5*SQRT($B$2)*H69)</f>
        <v>86.491575937056155</v>
      </c>
      <c r="J69" s="49">
        <f t="shared" ref="J69:J132" si="23">LN(I69/I68)</f>
        <v>3.2390039584466431E-3</v>
      </c>
      <c r="K69" s="49">
        <f t="shared" si="12"/>
        <v>3.9343689572852003E-2</v>
      </c>
      <c r="L69" s="53">
        <f t="shared" si="18"/>
        <v>3.2005424199851047E-3</v>
      </c>
      <c r="M69" s="53">
        <f t="shared" si="13"/>
        <v>3.8959074188236617E-2</v>
      </c>
      <c r="N69" s="57">
        <f t="shared" ref="N69:N132" si="24">MAX(0,J69-$B$11)</f>
        <v>2.6390039584466432E-3</v>
      </c>
      <c r="O69" s="57">
        <f t="shared" si="14"/>
        <v>3.3343689572852005E-2</v>
      </c>
      <c r="P69">
        <f t="shared" ref="P69:Q132" si="25">N69^2</f>
        <v>6.9643418926970525E-6</v>
      </c>
      <c r="Q69">
        <f t="shared" si="25"/>
        <v>1.1118016343307194E-3</v>
      </c>
      <c r="R69">
        <f t="shared" si="16"/>
        <v>1.837892582280331E-8</v>
      </c>
      <c r="S69">
        <f t="shared" si="17"/>
        <v>3.7071568561713028E-5</v>
      </c>
      <c r="T69" s="57">
        <f t="shared" ref="T69:T132" si="26">MAX(0,$B$11-J69)</f>
        <v>0</v>
      </c>
      <c r="U69" s="57">
        <f t="shared" si="15"/>
        <v>0</v>
      </c>
      <c r="V69">
        <f t="shared" ref="V69:V132" si="27">IF(V68&lt;I69,I69,V68)</f>
        <v>101.35112825608932</v>
      </c>
      <c r="W69">
        <f t="shared" si="20"/>
        <v>-0.14661457227675595</v>
      </c>
      <c r="Z69" s="57"/>
    </row>
    <row r="70" spans="5:26">
      <c r="E70" s="49">
        <f t="shared" si="19"/>
        <v>7</v>
      </c>
      <c r="F70" s="49">
        <v>67</v>
      </c>
      <c r="G70" s="49">
        <v>0.98251889538136516</v>
      </c>
      <c r="H70" s="49">
        <f t="shared" si="21"/>
        <v>2.1087958239420312</v>
      </c>
      <c r="I70" s="49">
        <f t="shared" si="22"/>
        <v>88.365405664595983</v>
      </c>
      <c r="J70" s="49">
        <f t="shared" si="23"/>
        <v>2.1433533230456638E-2</v>
      </c>
      <c r="K70" s="49">
        <f t="shared" si="12"/>
        <v>6.2166321797594709E-2</v>
      </c>
      <c r="L70" s="53">
        <f t="shared" si="18"/>
        <v>2.1395071691995098E-2</v>
      </c>
      <c r="M70" s="53">
        <f t="shared" si="13"/>
        <v>6.1781706412979323E-2</v>
      </c>
      <c r="N70" s="57">
        <f t="shared" si="24"/>
        <v>2.0833533230456638E-2</v>
      </c>
      <c r="O70" s="57">
        <f t="shared" si="14"/>
        <v>5.6166321797594711E-2</v>
      </c>
      <c r="P70">
        <f t="shared" si="25"/>
        <v>4.3403610686454098E-4</v>
      </c>
      <c r="Q70">
        <f t="shared" si="25"/>
        <v>3.1546557042709629E-3</v>
      </c>
      <c r="R70">
        <f t="shared" si="16"/>
        <v>9.0425056555804421E-6</v>
      </c>
      <c r="S70">
        <f t="shared" si="17"/>
        <v>1.7718540744670068E-4</v>
      </c>
      <c r="T70" s="57">
        <f t="shared" si="26"/>
        <v>0</v>
      </c>
      <c r="U70" s="57">
        <f t="shared" si="15"/>
        <v>0</v>
      </c>
      <c r="V70">
        <f t="shared" si="27"/>
        <v>101.35112825608932</v>
      </c>
      <c r="W70">
        <f t="shared" si="20"/>
        <v>-0.12812607826803488</v>
      </c>
      <c r="Z70" s="57"/>
    </row>
    <row r="71" spans="5:26">
      <c r="E71" s="49">
        <f t="shared" si="19"/>
        <v>8</v>
      </c>
      <c r="F71" s="49">
        <v>68</v>
      </c>
      <c r="G71" s="49">
        <v>0.60143889472242384</v>
      </c>
      <c r="H71" s="49">
        <f t="shared" si="21"/>
        <v>0.25707327150528686</v>
      </c>
      <c r="I71" s="49">
        <f t="shared" si="22"/>
        <v>88.643549545546449</v>
      </c>
      <c r="J71" s="49">
        <f t="shared" si="23"/>
        <v>3.1427122943861897E-3</v>
      </c>
      <c r="K71" s="49">
        <f t="shared" si="12"/>
        <v>5.515624817268535E-2</v>
      </c>
      <c r="L71" s="53">
        <f t="shared" si="18"/>
        <v>3.1042507559246512E-3</v>
      </c>
      <c r="M71" s="53">
        <f t="shared" si="13"/>
        <v>5.4771632788069964E-2</v>
      </c>
      <c r="N71" s="57">
        <f t="shared" si="24"/>
        <v>2.5427122943861898E-3</v>
      </c>
      <c r="O71" s="57">
        <f t="shared" si="14"/>
        <v>4.9156248172685352E-2</v>
      </c>
      <c r="P71">
        <f t="shared" si="25"/>
        <v>6.4653858120226816E-6</v>
      </c>
      <c r="Q71">
        <f t="shared" si="25"/>
        <v>2.4163367344146318E-3</v>
      </c>
      <c r="R71">
        <f t="shared" si="16"/>
        <v>1.6439615992180113E-8</v>
      </c>
      <c r="S71">
        <f t="shared" si="17"/>
        <v>1.1877804818566174E-4</v>
      </c>
      <c r="T71" s="57">
        <f t="shared" si="26"/>
        <v>0</v>
      </c>
      <c r="U71" s="57">
        <f t="shared" si="15"/>
        <v>0</v>
      </c>
      <c r="V71">
        <f t="shared" si="27"/>
        <v>101.35112825608932</v>
      </c>
      <c r="W71">
        <f t="shared" si="20"/>
        <v>-0.12538171926842251</v>
      </c>
      <c r="Z71" s="57"/>
    </row>
    <row r="72" spans="5:26">
      <c r="E72" s="49">
        <f t="shared" si="19"/>
        <v>9</v>
      </c>
      <c r="F72" s="49">
        <v>69</v>
      </c>
      <c r="G72" s="49">
        <v>0.13677454088328456</v>
      </c>
      <c r="H72" s="49">
        <f t="shared" si="21"/>
        <v>-1.0949259442318522</v>
      </c>
      <c r="I72" s="49">
        <f t="shared" si="22"/>
        <v>87.724108833037448</v>
      </c>
      <c r="J72" s="49">
        <f t="shared" si="23"/>
        <v>-1.0426503934626649E-2</v>
      </c>
      <c r="K72" s="49">
        <f t="shared" si="12"/>
        <v>5.363313537608657E-2</v>
      </c>
      <c r="L72" s="53">
        <f t="shared" si="18"/>
        <v>-1.0464965473088188E-2</v>
      </c>
      <c r="M72" s="53">
        <f t="shared" si="13"/>
        <v>5.3248519991471184E-2</v>
      </c>
      <c r="N72" s="57">
        <f t="shared" si="24"/>
        <v>0</v>
      </c>
      <c r="O72" s="57">
        <f t="shared" si="14"/>
        <v>4.7633135376086572E-2</v>
      </c>
      <c r="P72">
        <f t="shared" si="25"/>
        <v>0</v>
      </c>
      <c r="Q72">
        <f t="shared" si="25"/>
        <v>2.2689155857565902E-3</v>
      </c>
      <c r="R72">
        <f t="shared" si="16"/>
        <v>0</v>
      </c>
      <c r="S72">
        <f t="shared" si="17"/>
        <v>1.0807556325325643E-4</v>
      </c>
      <c r="T72" s="57">
        <f t="shared" si="26"/>
        <v>1.1026503934626649E-2</v>
      </c>
      <c r="U72" s="57">
        <f t="shared" si="15"/>
        <v>0</v>
      </c>
      <c r="V72">
        <f t="shared" si="27"/>
        <v>101.35112825608932</v>
      </c>
      <c r="W72">
        <f t="shared" si="20"/>
        <v>-0.13445355426749425</v>
      </c>
      <c r="Z72" s="57"/>
    </row>
    <row r="73" spans="5:26">
      <c r="E73" s="49">
        <f t="shared" si="19"/>
        <v>0</v>
      </c>
      <c r="F73" s="49">
        <v>70</v>
      </c>
      <c r="G73" s="49">
        <v>0.17639360306357255</v>
      </c>
      <c r="H73" s="49">
        <f t="shared" si="21"/>
        <v>-0.92919660582460706</v>
      </c>
      <c r="I73" s="49">
        <f t="shared" si="22"/>
        <v>86.95958945405927</v>
      </c>
      <c r="J73" s="49">
        <f t="shared" si="23"/>
        <v>-8.7532410622833193E-3</v>
      </c>
      <c r="K73" s="49">
        <f t="shared" si="12"/>
        <v>3.9796699442413513E-2</v>
      </c>
      <c r="L73" s="53">
        <f t="shared" si="18"/>
        <v>-8.7917026007448586E-3</v>
      </c>
      <c r="M73" s="53">
        <f t="shared" si="13"/>
        <v>3.9412084057798127E-2</v>
      </c>
      <c r="N73" s="57">
        <f t="shared" si="24"/>
        <v>0</v>
      </c>
      <c r="O73" s="57">
        <f t="shared" si="14"/>
        <v>3.3796699442413515E-2</v>
      </c>
      <c r="P73">
        <f t="shared" si="25"/>
        <v>0</v>
      </c>
      <c r="Q73">
        <f t="shared" si="25"/>
        <v>1.142216893200834E-3</v>
      </c>
      <c r="R73">
        <f t="shared" si="16"/>
        <v>0</v>
      </c>
      <c r="S73">
        <f t="shared" si="17"/>
        <v>3.8603161037555926E-5</v>
      </c>
      <c r="T73" s="57">
        <f t="shared" si="26"/>
        <v>9.3532410622833191E-3</v>
      </c>
      <c r="U73" s="57">
        <f t="shared" si="15"/>
        <v>0</v>
      </c>
      <c r="V73">
        <f t="shared" si="27"/>
        <v>101.35112825608932</v>
      </c>
      <c r="W73">
        <f t="shared" si="20"/>
        <v>-0.14199682874438441</v>
      </c>
      <c r="Z73" s="57"/>
    </row>
    <row r="74" spans="5:26">
      <c r="E74" s="49">
        <f t="shared" si="19"/>
        <v>1</v>
      </c>
      <c r="F74" s="49">
        <v>71</v>
      </c>
      <c r="G74" s="49">
        <v>0.70910901696187922</v>
      </c>
      <c r="H74" s="49">
        <f t="shared" si="21"/>
        <v>0.55078369006350847</v>
      </c>
      <c r="I74" s="49">
        <f t="shared" si="22"/>
        <v>87.488717683634221</v>
      </c>
      <c r="J74" s="49">
        <f t="shared" si="23"/>
        <v>6.0663225791936538E-3</v>
      </c>
      <c r="K74" s="49">
        <f t="shared" si="12"/>
        <v>4.1177912646100094E-2</v>
      </c>
      <c r="L74" s="53">
        <f t="shared" si="18"/>
        <v>6.0278610407321154E-3</v>
      </c>
      <c r="M74" s="53">
        <f t="shared" si="13"/>
        <v>4.0793297261484708E-2</v>
      </c>
      <c r="N74" s="57">
        <f t="shared" si="24"/>
        <v>5.466322579193654E-3</v>
      </c>
      <c r="O74" s="57">
        <f t="shared" si="14"/>
        <v>3.5177912646100096E-2</v>
      </c>
      <c r="P74">
        <f t="shared" si="25"/>
        <v>2.9880682539802362E-5</v>
      </c>
      <c r="Q74">
        <f t="shared" si="25"/>
        <v>1.2374855381366489E-3</v>
      </c>
      <c r="R74">
        <f t="shared" si="16"/>
        <v>1.6333744964903922E-7</v>
      </c>
      <c r="S74">
        <f t="shared" si="17"/>
        <v>4.3532158161383204E-5</v>
      </c>
      <c r="T74" s="57">
        <f t="shared" si="26"/>
        <v>0</v>
      </c>
      <c r="U74" s="57">
        <f t="shared" si="15"/>
        <v>0</v>
      </c>
      <c r="V74">
        <f t="shared" si="27"/>
        <v>101.35112825608932</v>
      </c>
      <c r="W74">
        <f t="shared" si="20"/>
        <v>-0.13677608538731023</v>
      </c>
      <c r="Z74" s="57"/>
    </row>
    <row r="75" spans="5:26">
      <c r="E75" s="49">
        <f t="shared" si="19"/>
        <v>2</v>
      </c>
      <c r="F75" s="49">
        <v>72</v>
      </c>
      <c r="G75" s="49">
        <v>0.96616243417052594</v>
      </c>
      <c r="H75" s="49">
        <f t="shared" si="21"/>
        <v>1.8271638882533678</v>
      </c>
      <c r="I75" s="49">
        <f t="shared" si="22"/>
        <v>89.137754199647617</v>
      </c>
      <c r="J75" s="49">
        <f t="shared" si="23"/>
        <v>1.8673128828818761E-2</v>
      </c>
      <c r="K75" s="49">
        <f t="shared" si="12"/>
        <v>4.7618629614299045E-2</v>
      </c>
      <c r="L75" s="53">
        <f t="shared" si="18"/>
        <v>1.8634667290357221E-2</v>
      </c>
      <c r="M75" s="53">
        <f t="shared" si="13"/>
        <v>4.7234014229683659E-2</v>
      </c>
      <c r="N75" s="57">
        <f t="shared" si="24"/>
        <v>1.8073128828818761E-2</v>
      </c>
      <c r="O75" s="57">
        <f t="shared" si="14"/>
        <v>4.1618629614299046E-2</v>
      </c>
      <c r="P75">
        <f t="shared" si="25"/>
        <v>3.2663798566307981E-4</v>
      </c>
      <c r="Q75">
        <f t="shared" si="25"/>
        <v>1.7321103309722095E-3</v>
      </c>
      <c r="R75">
        <f t="shared" si="16"/>
        <v>5.9033703952746966E-6</v>
      </c>
      <c r="S75">
        <f t="shared" si="17"/>
        <v>7.2088058315833328E-5</v>
      </c>
      <c r="T75" s="57">
        <f t="shared" si="26"/>
        <v>0</v>
      </c>
      <c r="U75" s="57">
        <f t="shared" si="15"/>
        <v>0</v>
      </c>
      <c r="V75">
        <f t="shared" si="27"/>
        <v>101.35112825608932</v>
      </c>
      <c r="W75">
        <f t="shared" si="20"/>
        <v>-0.12050555594784818</v>
      </c>
      <c r="Z75" s="57"/>
    </row>
    <row r="76" spans="5:26">
      <c r="E76" s="49">
        <f t="shared" si="19"/>
        <v>3</v>
      </c>
      <c r="F76" s="49">
        <v>73</v>
      </c>
      <c r="G76" s="49">
        <v>0.48018827547625498</v>
      </c>
      <c r="H76" s="49">
        <f t="shared" si="21"/>
        <v>-4.9681058490287873E-2</v>
      </c>
      <c r="I76" s="49">
        <f t="shared" si="22"/>
        <v>89.144895247269631</v>
      </c>
      <c r="J76" s="49">
        <f t="shared" si="23"/>
        <v>8.0109283185911896E-5</v>
      </c>
      <c r="K76" s="49">
        <f t="shared" si="12"/>
        <v>5.0306968193995438E-2</v>
      </c>
      <c r="L76" s="53">
        <f t="shared" si="18"/>
        <v>4.1647744724373433E-5</v>
      </c>
      <c r="M76" s="53">
        <f t="shared" si="13"/>
        <v>4.9922352809380052E-2</v>
      </c>
      <c r="N76" s="57">
        <f t="shared" si="24"/>
        <v>0</v>
      </c>
      <c r="O76" s="57">
        <f t="shared" si="14"/>
        <v>4.430696819399544E-2</v>
      </c>
      <c r="P76">
        <f t="shared" si="25"/>
        <v>0</v>
      </c>
      <c r="Q76">
        <f t="shared" si="25"/>
        <v>1.9631074305437235E-3</v>
      </c>
      <c r="R76">
        <f t="shared" si="16"/>
        <v>0</v>
      </c>
      <c r="S76">
        <f t="shared" si="17"/>
        <v>8.697933848649687E-5</v>
      </c>
      <c r="T76" s="57">
        <f t="shared" si="26"/>
        <v>5.1989071681408808E-4</v>
      </c>
      <c r="U76" s="57">
        <f t="shared" si="15"/>
        <v>0</v>
      </c>
      <c r="V76">
        <f t="shared" si="27"/>
        <v>101.35112825608932</v>
      </c>
      <c r="W76">
        <f t="shared" si="20"/>
        <v>-0.12043509745621728</v>
      </c>
      <c r="Z76" s="57"/>
    </row>
    <row r="77" spans="5:26">
      <c r="E77" s="49">
        <f t="shared" si="19"/>
        <v>4</v>
      </c>
      <c r="F77" s="49">
        <v>74</v>
      </c>
      <c r="G77" s="49">
        <v>0.13504478977348167</v>
      </c>
      <c r="H77" s="49">
        <f t="shared" si="21"/>
        <v>-1.1028562878231887</v>
      </c>
      <c r="I77" s="49">
        <f t="shared" si="22"/>
        <v>88.213184912019756</v>
      </c>
      <c r="J77" s="49">
        <f t="shared" si="23"/>
        <v>-1.0506641764714549E-2</v>
      </c>
      <c r="K77" s="49">
        <f t="shared" si="12"/>
        <v>3.1637359248527445E-2</v>
      </c>
      <c r="L77" s="53">
        <f t="shared" si="18"/>
        <v>-1.0545103303176089E-2</v>
      </c>
      <c r="M77" s="53">
        <f t="shared" si="13"/>
        <v>3.1252743863912059E-2</v>
      </c>
      <c r="N77" s="57">
        <f t="shared" si="24"/>
        <v>0</v>
      </c>
      <c r="O77" s="57">
        <f t="shared" si="14"/>
        <v>2.5637359248527447E-2</v>
      </c>
      <c r="P77">
        <f t="shared" si="25"/>
        <v>0</v>
      </c>
      <c r="Q77">
        <f t="shared" si="25"/>
        <v>6.5727418923805579E-4</v>
      </c>
      <c r="R77">
        <f t="shared" si="16"/>
        <v>0</v>
      </c>
      <c r="S77">
        <f t="shared" si="17"/>
        <v>1.6850774514280648E-5</v>
      </c>
      <c r="T77" s="57">
        <f t="shared" si="26"/>
        <v>1.1106641764714549E-2</v>
      </c>
      <c r="U77" s="57">
        <f t="shared" si="15"/>
        <v>0</v>
      </c>
      <c r="V77">
        <f t="shared" si="27"/>
        <v>101.35112825608932</v>
      </c>
      <c r="W77">
        <f t="shared" si="20"/>
        <v>-0.12962799299947825</v>
      </c>
      <c r="Z77" s="57"/>
    </row>
    <row r="78" spans="5:26">
      <c r="E78" s="49">
        <f t="shared" si="19"/>
        <v>5</v>
      </c>
      <c r="F78" s="49">
        <v>75</v>
      </c>
      <c r="G78" s="49">
        <v>0.1043128757557571</v>
      </c>
      <c r="H78" s="49">
        <f t="shared" si="21"/>
        <v>-1.2573532450607288</v>
      </c>
      <c r="I78" s="49">
        <f t="shared" si="22"/>
        <v>87.154925791021668</v>
      </c>
      <c r="J78" s="49">
        <f t="shared" si="23"/>
        <v>-1.2069149432146145E-2</v>
      </c>
      <c r="K78" s="49">
        <f t="shared" si="12"/>
        <v>1.0879273980717242E-2</v>
      </c>
      <c r="L78" s="53">
        <f t="shared" si="18"/>
        <v>-1.2107610970607684E-2</v>
      </c>
      <c r="M78" s="53">
        <f t="shared" si="13"/>
        <v>1.0494658596101858E-2</v>
      </c>
      <c r="N78" s="57">
        <f t="shared" si="24"/>
        <v>0</v>
      </c>
      <c r="O78" s="57">
        <f t="shared" si="14"/>
        <v>4.8792739807172426E-3</v>
      </c>
      <c r="P78">
        <f t="shared" si="25"/>
        <v>0</v>
      </c>
      <c r="Q78">
        <f t="shared" si="25"/>
        <v>2.3807314578904288E-5</v>
      </c>
      <c r="R78">
        <f t="shared" si="16"/>
        <v>0</v>
      </c>
      <c r="S78">
        <f t="shared" si="17"/>
        <v>1.1616241057559797E-7</v>
      </c>
      <c r="T78" s="57">
        <f t="shared" si="26"/>
        <v>1.2669149432146145E-2</v>
      </c>
      <c r="U78" s="57">
        <f t="shared" si="15"/>
        <v>0</v>
      </c>
      <c r="V78">
        <f t="shared" si="27"/>
        <v>101.35112825608932</v>
      </c>
      <c r="W78">
        <f t="shared" si="20"/>
        <v>-0.14006950597725318</v>
      </c>
      <c r="Z78" s="57"/>
    </row>
    <row r="79" spans="5:26">
      <c r="E79" s="49">
        <f t="shared" si="19"/>
        <v>6</v>
      </c>
      <c r="F79" s="49">
        <v>76</v>
      </c>
      <c r="G79" s="49">
        <v>0.47895328709360929</v>
      </c>
      <c r="H79" s="49">
        <f t="shared" si="21"/>
        <v>-5.2780781635030374E-2</v>
      </c>
      <c r="I79" s="49">
        <f t="shared" si="22"/>
        <v>87.159206427912096</v>
      </c>
      <c r="J79" s="49">
        <f t="shared" si="23"/>
        <v>4.9114054457911255E-5</v>
      </c>
      <c r="K79" s="49">
        <f t="shared" ref="K79:K142" si="28">LN(I79/I69)</f>
        <v>7.6893840767285311E-3</v>
      </c>
      <c r="L79" s="53">
        <f t="shared" si="18"/>
        <v>1.0652515996372792E-5</v>
      </c>
      <c r="M79" s="53">
        <f t="shared" ref="M79:M142" si="29">K79-$B$8*10</f>
        <v>7.3047686921131469E-3</v>
      </c>
      <c r="N79" s="57">
        <f t="shared" si="24"/>
        <v>0</v>
      </c>
      <c r="O79" s="57">
        <f t="shared" ref="O79:O142" si="30">MAX(0,K79-$B$11*10)</f>
        <v>1.6893840767285319E-3</v>
      </c>
      <c r="P79">
        <f t="shared" si="25"/>
        <v>0</v>
      </c>
      <c r="Q79">
        <f t="shared" si="25"/>
        <v>2.8540185587039139E-6</v>
      </c>
      <c r="R79">
        <f t="shared" si="16"/>
        <v>0</v>
      </c>
      <c r="S79">
        <f t="shared" si="17"/>
        <v>4.8215335077621068E-9</v>
      </c>
      <c r="T79" s="57">
        <f t="shared" si="26"/>
        <v>5.5088594554208873E-4</v>
      </c>
      <c r="U79" s="57">
        <f t="shared" si="15"/>
        <v>0</v>
      </c>
      <c r="V79">
        <f t="shared" si="27"/>
        <v>101.35112825608932</v>
      </c>
      <c r="W79">
        <f t="shared" si="20"/>
        <v>-0.14002727026696477</v>
      </c>
      <c r="Z79" s="57"/>
    </row>
    <row r="80" spans="5:26">
      <c r="E80" s="49">
        <f t="shared" si="19"/>
        <v>7</v>
      </c>
      <c r="F80" s="49">
        <v>77</v>
      </c>
      <c r="G80" s="49">
        <v>0.52445768983623609</v>
      </c>
      <c r="H80" s="49">
        <f t="shared" si="21"/>
        <v>6.1344790448942227E-2</v>
      </c>
      <c r="I80" s="49">
        <f t="shared" si="22"/>
        <v>87.26295821800683</v>
      </c>
      <c r="J80" s="49">
        <f t="shared" si="23"/>
        <v>1.189663051619503E-3</v>
      </c>
      <c r="K80" s="49">
        <f t="shared" si="28"/>
        <v>-1.2554486102108743E-2</v>
      </c>
      <c r="L80" s="53">
        <f t="shared" si="18"/>
        <v>1.1512015131579646E-3</v>
      </c>
      <c r="M80" s="53">
        <f t="shared" si="29"/>
        <v>-1.2939101486724128E-2</v>
      </c>
      <c r="N80" s="57">
        <f t="shared" si="24"/>
        <v>5.8966305161950309E-4</v>
      </c>
      <c r="O80" s="57">
        <f t="shared" si="30"/>
        <v>0</v>
      </c>
      <c r="P80">
        <f t="shared" si="25"/>
        <v>3.4770251444522475E-7</v>
      </c>
      <c r="Q80">
        <f t="shared" si="25"/>
        <v>0</v>
      </c>
      <c r="R80">
        <f t="shared" si="16"/>
        <v>2.0502732572354557E-10</v>
      </c>
      <c r="S80">
        <f t="shared" si="17"/>
        <v>0</v>
      </c>
      <c r="T80" s="57">
        <f t="shared" si="26"/>
        <v>0</v>
      </c>
      <c r="U80" s="57">
        <f t="shared" ref="U80:U143" si="31">MAX(0,$B$11*10-K80)</f>
        <v>1.8554486102108744E-2</v>
      </c>
      <c r="V80">
        <f t="shared" si="27"/>
        <v>101.35112825608932</v>
      </c>
      <c r="W80">
        <f t="shared" si="20"/>
        <v>-0.13900358368468441</v>
      </c>
      <c r="Z80" s="57"/>
    </row>
    <row r="81" spans="5:26">
      <c r="E81" s="49">
        <f t="shared" si="19"/>
        <v>8</v>
      </c>
      <c r="F81" s="49">
        <v>78</v>
      </c>
      <c r="G81" s="49">
        <v>9.7431966997870378E-2</v>
      </c>
      <c r="H81" s="49">
        <f t="shared" si="21"/>
        <v>-1.2963238531469012</v>
      </c>
      <c r="I81" s="49">
        <f t="shared" si="22"/>
        <v>86.182091690021736</v>
      </c>
      <c r="J81" s="49">
        <f t="shared" si="23"/>
        <v>-1.2463665242738866E-2</v>
      </c>
      <c r="K81" s="49">
        <f t="shared" si="28"/>
        <v>-2.8160863639233855E-2</v>
      </c>
      <c r="L81" s="53">
        <f t="shared" si="18"/>
        <v>-1.2502126781200405E-2</v>
      </c>
      <c r="M81" s="53">
        <f t="shared" si="29"/>
        <v>-2.8545479023849241E-2</v>
      </c>
      <c r="N81" s="57">
        <f t="shared" si="24"/>
        <v>0</v>
      </c>
      <c r="O81" s="57">
        <f t="shared" si="30"/>
        <v>0</v>
      </c>
      <c r="P81">
        <f t="shared" si="25"/>
        <v>0</v>
      </c>
      <c r="Q81">
        <f t="shared" si="25"/>
        <v>0</v>
      </c>
      <c r="R81">
        <f t="shared" si="16"/>
        <v>0</v>
      </c>
      <c r="S81">
        <f t="shared" si="17"/>
        <v>0</v>
      </c>
      <c r="T81" s="57">
        <f t="shared" si="26"/>
        <v>1.3063665242738866E-2</v>
      </c>
      <c r="U81" s="57">
        <f t="shared" si="31"/>
        <v>3.4160863639233853E-2</v>
      </c>
      <c r="V81">
        <f t="shared" si="27"/>
        <v>101.35112825608932</v>
      </c>
      <c r="W81">
        <f t="shared" si="20"/>
        <v>-0.14966815690239946</v>
      </c>
      <c r="Z81" s="57"/>
    </row>
    <row r="82" spans="5:26">
      <c r="E82" s="49">
        <f t="shared" si="19"/>
        <v>9</v>
      </c>
      <c r="F82" s="49">
        <v>79</v>
      </c>
      <c r="G82" s="49">
        <v>8.0307512821362059E-2</v>
      </c>
      <c r="H82" s="49">
        <f t="shared" si="21"/>
        <v>-1.4030060808810028</v>
      </c>
      <c r="I82" s="49">
        <f t="shared" si="22"/>
        <v>85.022672140493768</v>
      </c>
      <c r="J82" s="49">
        <f t="shared" si="23"/>
        <v>-1.3544451081468156E-2</v>
      </c>
      <c r="K82" s="49">
        <f t="shared" si="28"/>
        <v>-3.1278810786075244E-2</v>
      </c>
      <c r="L82" s="53">
        <f t="shared" si="18"/>
        <v>-1.3582912619929695E-2</v>
      </c>
      <c r="M82" s="53">
        <f t="shared" si="29"/>
        <v>-3.166342617069063E-2</v>
      </c>
      <c r="N82" s="57">
        <f t="shared" si="24"/>
        <v>0</v>
      </c>
      <c r="O82" s="57">
        <f t="shared" si="30"/>
        <v>0</v>
      </c>
      <c r="P82">
        <f t="shared" si="25"/>
        <v>0</v>
      </c>
      <c r="Q82">
        <f t="shared" si="25"/>
        <v>0</v>
      </c>
      <c r="R82">
        <f t="shared" si="16"/>
        <v>0</v>
      </c>
      <c r="S82">
        <f t="shared" si="17"/>
        <v>0</v>
      </c>
      <c r="T82" s="57">
        <f t="shared" si="26"/>
        <v>1.4144451081468156E-2</v>
      </c>
      <c r="U82" s="57">
        <f t="shared" si="31"/>
        <v>3.7278810786075242E-2</v>
      </c>
      <c r="V82">
        <f t="shared" si="27"/>
        <v>101.35112825608932</v>
      </c>
      <c r="W82">
        <f t="shared" si="20"/>
        <v>-0.16110778830540073</v>
      </c>
      <c r="Z82" s="57"/>
    </row>
    <row r="83" spans="5:26">
      <c r="E83" s="49">
        <f t="shared" si="19"/>
        <v>0</v>
      </c>
      <c r="F83" s="49">
        <v>80</v>
      </c>
      <c r="G83" s="49">
        <v>0.30597718145257835</v>
      </c>
      <c r="H83" s="49">
        <f t="shared" si="21"/>
        <v>-0.50728571116682597</v>
      </c>
      <c r="I83" s="49">
        <f t="shared" si="22"/>
        <v>84.640415815092339</v>
      </c>
      <c r="J83" s="49">
        <f t="shared" si="23"/>
        <v>-4.506071141420597E-3</v>
      </c>
      <c r="K83" s="49">
        <f t="shared" si="28"/>
        <v>-2.7031640865212432E-2</v>
      </c>
      <c r="L83" s="53">
        <f t="shared" si="18"/>
        <v>-4.5445326798821354E-3</v>
      </c>
      <c r="M83" s="53">
        <f t="shared" si="29"/>
        <v>-2.7416256249827818E-2</v>
      </c>
      <c r="N83" s="57">
        <f t="shared" si="24"/>
        <v>0</v>
      </c>
      <c r="O83" s="57">
        <f t="shared" si="30"/>
        <v>0</v>
      </c>
      <c r="P83">
        <f t="shared" si="25"/>
        <v>0</v>
      </c>
      <c r="Q83">
        <f t="shared" si="25"/>
        <v>0</v>
      </c>
      <c r="R83">
        <f t="shared" si="16"/>
        <v>0</v>
      </c>
      <c r="S83">
        <f t="shared" si="17"/>
        <v>0</v>
      </c>
      <c r="T83" s="57">
        <f t="shared" si="26"/>
        <v>5.1060711414205968E-3</v>
      </c>
      <c r="U83" s="57">
        <f t="shared" si="31"/>
        <v>3.303164086521243E-2</v>
      </c>
      <c r="V83">
        <f t="shared" si="27"/>
        <v>101.35112825608932</v>
      </c>
      <c r="W83">
        <f t="shared" si="20"/>
        <v>-0.16487939235144114</v>
      </c>
      <c r="Z83" s="57"/>
    </row>
    <row r="84" spans="5:26">
      <c r="E84" s="49">
        <f t="shared" si="19"/>
        <v>1</v>
      </c>
      <c r="F84" s="49">
        <v>81</v>
      </c>
      <c r="G84" s="49">
        <v>0.45504895873014883</v>
      </c>
      <c r="H84" s="49">
        <f t="shared" si="21"/>
        <v>-0.11291503361025633</v>
      </c>
      <c r="I84" s="49">
        <f t="shared" si="22"/>
        <v>84.593675070250953</v>
      </c>
      <c r="J84" s="49">
        <f t="shared" si="23"/>
        <v>-5.5237979281054441E-4</v>
      </c>
      <c r="K84" s="49">
        <f t="shared" si="28"/>
        <v>-3.3650343237216648E-2</v>
      </c>
      <c r="L84" s="53">
        <f t="shared" si="18"/>
        <v>-5.9084133127208283E-4</v>
      </c>
      <c r="M84" s="53">
        <f t="shared" si="29"/>
        <v>-3.4034958621832034E-2</v>
      </c>
      <c r="N84" s="57">
        <f t="shared" si="24"/>
        <v>0</v>
      </c>
      <c r="O84" s="57">
        <f t="shared" si="30"/>
        <v>0</v>
      </c>
      <c r="P84">
        <f t="shared" si="25"/>
        <v>0</v>
      </c>
      <c r="Q84">
        <f t="shared" si="25"/>
        <v>0</v>
      </c>
      <c r="R84">
        <f t="shared" ref="R84:R147" si="32">N84^3</f>
        <v>0</v>
      </c>
      <c r="S84">
        <f t="shared" ref="S84:S147" si="33">O84^3</f>
        <v>0</v>
      </c>
      <c r="T84" s="57">
        <f t="shared" si="26"/>
        <v>1.1523797928105445E-3</v>
      </c>
      <c r="U84" s="57">
        <f t="shared" si="31"/>
        <v>3.9650343237216647E-2</v>
      </c>
      <c r="V84">
        <f t="shared" si="27"/>
        <v>101.35112825608932</v>
      </c>
      <c r="W84">
        <f t="shared" si="20"/>
        <v>-0.16534056871568728</v>
      </c>
      <c r="Z84" s="57"/>
    </row>
    <row r="85" spans="5:26">
      <c r="E85" s="49">
        <f t="shared" si="19"/>
        <v>2</v>
      </c>
      <c r="F85" s="49">
        <v>82</v>
      </c>
      <c r="G85" s="49">
        <v>0.67100620511988895</v>
      </c>
      <c r="H85" s="49">
        <f t="shared" si="21"/>
        <v>0.44269329934926505</v>
      </c>
      <c r="I85" s="49">
        <f t="shared" si="22"/>
        <v>85.016969644770001</v>
      </c>
      <c r="J85" s="49">
        <f t="shared" si="23"/>
        <v>4.9913783896640739E-3</v>
      </c>
      <c r="K85" s="49">
        <f t="shared" si="28"/>
        <v>-4.7332093676371353E-2</v>
      </c>
      <c r="L85" s="53">
        <f t="shared" si="18"/>
        <v>4.9529168512025355E-3</v>
      </c>
      <c r="M85" s="53">
        <f t="shared" si="29"/>
        <v>-4.7716709060986739E-2</v>
      </c>
      <c r="N85" s="57">
        <f t="shared" si="24"/>
        <v>4.391378389664074E-3</v>
      </c>
      <c r="O85" s="57">
        <f t="shared" si="30"/>
        <v>0</v>
      </c>
      <c r="P85">
        <f t="shared" si="25"/>
        <v>1.9284204161208637E-5</v>
      </c>
      <c r="Q85">
        <f t="shared" si="25"/>
        <v>0</v>
      </c>
      <c r="R85">
        <f t="shared" si="32"/>
        <v>8.4684237415401625E-8</v>
      </c>
      <c r="S85">
        <f t="shared" si="33"/>
        <v>0</v>
      </c>
      <c r="T85" s="57">
        <f t="shared" si="26"/>
        <v>0</v>
      </c>
      <c r="U85" s="57">
        <f t="shared" si="31"/>
        <v>5.3332093676371352E-2</v>
      </c>
      <c r="V85">
        <f t="shared" si="27"/>
        <v>101.35112825608932</v>
      </c>
      <c r="W85">
        <f t="shared" si="20"/>
        <v>-0.16116405305372558</v>
      </c>
      <c r="Z85" s="57"/>
    </row>
    <row r="86" spans="5:26">
      <c r="E86" s="49">
        <f t="shared" si="19"/>
        <v>3</v>
      </c>
      <c r="F86" s="49">
        <v>83</v>
      </c>
      <c r="G86" s="49">
        <v>0.39786258924304174</v>
      </c>
      <c r="H86" s="49">
        <f t="shared" si="21"/>
        <v>-0.25888343637852929</v>
      </c>
      <c r="I86" s="49">
        <f t="shared" si="22"/>
        <v>84.845923043966863</v>
      </c>
      <c r="J86" s="49">
        <f t="shared" si="23"/>
        <v>-2.0139378990742746E-3</v>
      </c>
      <c r="K86" s="49">
        <f t="shared" si="28"/>
        <v>-4.9426140858631465E-2</v>
      </c>
      <c r="L86" s="53">
        <f t="shared" si="18"/>
        <v>-2.052399437535813E-3</v>
      </c>
      <c r="M86" s="53">
        <f t="shared" si="29"/>
        <v>-4.9810756243246851E-2</v>
      </c>
      <c r="N86" s="57">
        <f t="shared" si="24"/>
        <v>0</v>
      </c>
      <c r="O86" s="57">
        <f t="shared" si="30"/>
        <v>0</v>
      </c>
      <c r="P86">
        <f t="shared" si="25"/>
        <v>0</v>
      </c>
      <c r="Q86">
        <f t="shared" si="25"/>
        <v>0</v>
      </c>
      <c r="R86">
        <f t="shared" si="32"/>
        <v>0</v>
      </c>
      <c r="S86">
        <f t="shared" si="33"/>
        <v>0</v>
      </c>
      <c r="T86" s="57">
        <f t="shared" si="26"/>
        <v>2.6139378990742744E-3</v>
      </c>
      <c r="U86" s="57">
        <f t="shared" si="31"/>
        <v>5.5426140858631463E-2</v>
      </c>
      <c r="V86">
        <f t="shared" si="27"/>
        <v>101.35112825608932</v>
      </c>
      <c r="W86">
        <f t="shared" si="20"/>
        <v>-0.16285171656321257</v>
      </c>
      <c r="Z86" s="57"/>
    </row>
    <row r="87" spans="5:26">
      <c r="E87" s="49">
        <f t="shared" si="19"/>
        <v>4</v>
      </c>
      <c r="F87" s="49">
        <v>84</v>
      </c>
      <c r="G87" s="49">
        <v>0.70931373719633983</v>
      </c>
      <c r="H87" s="49">
        <f t="shared" si="21"/>
        <v>0.55138099559168341</v>
      </c>
      <c r="I87" s="49">
        <f t="shared" si="22"/>
        <v>85.36269691015255</v>
      </c>
      <c r="J87" s="49">
        <f t="shared" si="23"/>
        <v>6.0722594920548647E-3</v>
      </c>
      <c r="K87" s="49">
        <f t="shared" si="28"/>
        <v>-3.2847239601861991E-2</v>
      </c>
      <c r="L87" s="53">
        <f t="shared" si="18"/>
        <v>6.0337979535933263E-3</v>
      </c>
      <c r="M87" s="53">
        <f t="shared" si="29"/>
        <v>-3.3231854986477377E-2</v>
      </c>
      <c r="N87" s="57">
        <f t="shared" si="24"/>
        <v>5.4722594920548649E-3</v>
      </c>
      <c r="O87" s="57">
        <f t="shared" si="30"/>
        <v>0</v>
      </c>
      <c r="P87">
        <f t="shared" si="25"/>
        <v>2.9945623948384569E-5</v>
      </c>
      <c r="Q87">
        <f t="shared" si="25"/>
        <v>0</v>
      </c>
      <c r="R87">
        <f t="shared" si="32"/>
        <v>1.6387022489705293E-7</v>
      </c>
      <c r="S87">
        <f t="shared" si="33"/>
        <v>0</v>
      </c>
      <c r="T87" s="57">
        <f t="shared" si="26"/>
        <v>0</v>
      </c>
      <c r="U87" s="57">
        <f t="shared" si="31"/>
        <v>3.8847239601861989E-2</v>
      </c>
      <c r="V87">
        <f t="shared" si="27"/>
        <v>101.35112825608932</v>
      </c>
      <c r="W87">
        <f t="shared" si="20"/>
        <v>-0.15775286985989884</v>
      </c>
      <c r="Z87" s="57"/>
    </row>
    <row r="88" spans="5:26">
      <c r="E88" s="49">
        <f t="shared" si="19"/>
        <v>5</v>
      </c>
      <c r="F88" s="49">
        <v>85</v>
      </c>
      <c r="G88" s="49">
        <v>0.22011911920603877</v>
      </c>
      <c r="H88" s="49">
        <f t="shared" si="21"/>
        <v>-0.77179097409602171</v>
      </c>
      <c r="I88" s="49">
        <f t="shared" si="22"/>
        <v>84.75312302991091</v>
      </c>
      <c r="J88" s="49">
        <f t="shared" si="23"/>
        <v>-7.1666055448849075E-3</v>
      </c>
      <c r="K88" s="49">
        <f t="shared" si="28"/>
        <v>-2.7944695714600818E-2</v>
      </c>
      <c r="L88" s="53">
        <f t="shared" si="18"/>
        <v>-7.205067083346446E-3</v>
      </c>
      <c r="M88" s="53">
        <f t="shared" si="29"/>
        <v>-2.8329311099216204E-2</v>
      </c>
      <c r="N88" s="57">
        <f t="shared" si="24"/>
        <v>0</v>
      </c>
      <c r="O88" s="57">
        <f t="shared" si="30"/>
        <v>0</v>
      </c>
      <c r="P88">
        <f t="shared" si="25"/>
        <v>0</v>
      </c>
      <c r="Q88">
        <f t="shared" si="25"/>
        <v>0</v>
      </c>
      <c r="R88">
        <f t="shared" si="32"/>
        <v>0</v>
      </c>
      <c r="S88">
        <f t="shared" si="33"/>
        <v>0</v>
      </c>
      <c r="T88" s="57">
        <f t="shared" si="26"/>
        <v>7.7666055448849074E-3</v>
      </c>
      <c r="U88" s="57">
        <f t="shared" si="31"/>
        <v>3.394469571460082E-2</v>
      </c>
      <c r="V88">
        <f t="shared" si="27"/>
        <v>101.35112825608932</v>
      </c>
      <c r="W88">
        <f t="shared" si="20"/>
        <v>-0.16376734538405283</v>
      </c>
      <c r="Z88" s="57"/>
    </row>
    <row r="89" spans="5:26">
      <c r="E89" s="49">
        <f t="shared" si="19"/>
        <v>6</v>
      </c>
      <c r="F89" s="49">
        <v>86</v>
      </c>
      <c r="G89" s="49">
        <v>0.84536887042599929</v>
      </c>
      <c r="H89" s="49">
        <f t="shared" si="21"/>
        <v>1.0167712558455948</v>
      </c>
      <c r="I89" s="49">
        <f t="shared" si="22"/>
        <v>85.66376445582776</v>
      </c>
      <c r="J89" s="49">
        <f t="shared" si="23"/>
        <v>1.0687322213632004E-2</v>
      </c>
      <c r="K89" s="49">
        <f t="shared" si="28"/>
        <v>-1.7306487555426676E-2</v>
      </c>
      <c r="L89" s="53">
        <f t="shared" si="18"/>
        <v>1.0648860675170464E-2</v>
      </c>
      <c r="M89" s="53">
        <f t="shared" si="29"/>
        <v>-1.7691102940042062E-2</v>
      </c>
      <c r="N89" s="57">
        <f t="shared" si="24"/>
        <v>1.0087322213632004E-2</v>
      </c>
      <c r="O89" s="57">
        <f t="shared" si="30"/>
        <v>0</v>
      </c>
      <c r="P89">
        <f t="shared" si="25"/>
        <v>1.0175406944163367E-4</v>
      </c>
      <c r="Q89">
        <f t="shared" si="25"/>
        <v>0</v>
      </c>
      <c r="R89">
        <f t="shared" si="32"/>
        <v>1.0264260850060447E-6</v>
      </c>
      <c r="S89">
        <f t="shared" si="33"/>
        <v>0</v>
      </c>
      <c r="T89" s="57">
        <f t="shared" si="26"/>
        <v>0</v>
      </c>
      <c r="U89" s="57">
        <f t="shared" si="31"/>
        <v>2.3306487555426674E-2</v>
      </c>
      <c r="V89">
        <f t="shared" si="27"/>
        <v>101.35112825608932</v>
      </c>
      <c r="W89">
        <f t="shared" si="20"/>
        <v>-0.15478233020379864</v>
      </c>
      <c r="Z89" s="57"/>
    </row>
    <row r="90" spans="5:26">
      <c r="E90" s="49">
        <f t="shared" si="19"/>
        <v>7</v>
      </c>
      <c r="F90" s="49">
        <v>87</v>
      </c>
      <c r="G90" s="49">
        <v>0.86060715484759731</v>
      </c>
      <c r="H90" s="49">
        <f t="shared" si="21"/>
        <v>1.0830512169011799</v>
      </c>
      <c r="I90" s="49">
        <f t="shared" si="22"/>
        <v>86.640968301780632</v>
      </c>
      <c r="J90" s="49">
        <f t="shared" si="23"/>
        <v>1.1342861076248122E-2</v>
      </c>
      <c r="K90" s="49">
        <f t="shared" si="28"/>
        <v>-7.1532895307980593E-3</v>
      </c>
      <c r="L90" s="53">
        <f t="shared" si="18"/>
        <v>1.1304399537786582E-2</v>
      </c>
      <c r="M90" s="53">
        <f t="shared" si="29"/>
        <v>-7.5379049154134436E-3</v>
      </c>
      <c r="N90" s="57">
        <f t="shared" si="24"/>
        <v>1.0742861076248122E-2</v>
      </c>
      <c r="O90" s="57">
        <f t="shared" si="30"/>
        <v>0</v>
      </c>
      <c r="P90">
        <f t="shared" si="25"/>
        <v>1.1540906410356696E-4</v>
      </c>
      <c r="Q90">
        <f t="shared" si="25"/>
        <v>0</v>
      </c>
      <c r="R90">
        <f t="shared" si="32"/>
        <v>1.2398235426044338E-6</v>
      </c>
      <c r="S90">
        <f t="shared" si="33"/>
        <v>0</v>
      </c>
      <c r="T90" s="57">
        <f t="shared" si="26"/>
        <v>0</v>
      </c>
      <c r="U90" s="57">
        <f t="shared" si="31"/>
        <v>1.3153289530798059E-2</v>
      </c>
      <c r="V90">
        <f t="shared" si="27"/>
        <v>101.35112825608932</v>
      </c>
      <c r="W90">
        <f t="shared" si="20"/>
        <v>-0.14514056436687853</v>
      </c>
      <c r="Z90" s="57"/>
    </row>
    <row r="91" spans="5:26">
      <c r="E91" s="49">
        <f t="shared" si="19"/>
        <v>8</v>
      </c>
      <c r="F91" s="49">
        <v>88</v>
      </c>
      <c r="G91" s="49">
        <v>0.3540248781572285</v>
      </c>
      <c r="H91" s="49">
        <f t="shared" si="21"/>
        <v>-0.37447660865473986</v>
      </c>
      <c r="I91" s="49">
        <f t="shared" si="22"/>
        <v>86.366503315998756</v>
      </c>
      <c r="J91" s="49">
        <f t="shared" si="23"/>
        <v>-3.1728712462085235E-3</v>
      </c>
      <c r="K91" s="49">
        <f t="shared" si="28"/>
        <v>2.1375044657322788E-3</v>
      </c>
      <c r="L91" s="53">
        <f t="shared" si="18"/>
        <v>-3.2113327846700619E-3</v>
      </c>
      <c r="M91" s="53">
        <f t="shared" si="29"/>
        <v>1.7528890811168941E-3</v>
      </c>
      <c r="N91" s="57">
        <f t="shared" si="24"/>
        <v>0</v>
      </c>
      <c r="O91" s="57">
        <f t="shared" si="30"/>
        <v>0</v>
      </c>
      <c r="P91">
        <f t="shared" si="25"/>
        <v>0</v>
      </c>
      <c r="Q91">
        <f t="shared" si="25"/>
        <v>0</v>
      </c>
      <c r="R91">
        <f t="shared" si="32"/>
        <v>0</v>
      </c>
      <c r="S91">
        <f t="shared" si="33"/>
        <v>0</v>
      </c>
      <c r="T91" s="57">
        <f t="shared" si="26"/>
        <v>3.7728712462085233E-3</v>
      </c>
      <c r="U91" s="57">
        <f t="shared" si="31"/>
        <v>3.8624955342677204E-3</v>
      </c>
      <c r="V91">
        <f t="shared" si="27"/>
        <v>101.35112825608932</v>
      </c>
      <c r="W91">
        <f t="shared" si="20"/>
        <v>-0.14784862485426029</v>
      </c>
      <c r="Z91" s="57"/>
    </row>
    <row r="92" spans="5:26">
      <c r="E92" s="49">
        <f t="shared" si="19"/>
        <v>9</v>
      </c>
      <c r="F92" s="49">
        <v>89</v>
      </c>
      <c r="G92" s="49">
        <v>0.5629389137647608</v>
      </c>
      <c r="H92" s="49">
        <f t="shared" si="21"/>
        <v>0.15842467371903909</v>
      </c>
      <c r="I92" s="49">
        <f t="shared" si="22"/>
        <v>86.55315599591583</v>
      </c>
      <c r="J92" s="49">
        <f t="shared" si="23"/>
        <v>2.1588378458792983E-3</v>
      </c>
      <c r="K92" s="49">
        <f t="shared" si="28"/>
        <v>1.7840793393079681E-2</v>
      </c>
      <c r="L92" s="53">
        <f t="shared" si="18"/>
        <v>2.1203763074177599E-3</v>
      </c>
      <c r="M92" s="53">
        <f t="shared" si="29"/>
        <v>1.7456178008464295E-2</v>
      </c>
      <c r="N92" s="57">
        <f t="shared" si="24"/>
        <v>1.5588378458792984E-3</v>
      </c>
      <c r="O92" s="57">
        <f t="shared" si="30"/>
        <v>1.1840793393079682E-2</v>
      </c>
      <c r="P92">
        <f t="shared" si="25"/>
        <v>2.4299754297456115E-6</v>
      </c>
      <c r="Q92">
        <f t="shared" si="25"/>
        <v>1.4020438817759944E-4</v>
      </c>
      <c r="R92">
        <f t="shared" si="32"/>
        <v>3.7879376644442714E-9</v>
      </c>
      <c r="S92">
        <f t="shared" si="33"/>
        <v>1.6601311932140986E-6</v>
      </c>
      <c r="T92" s="57">
        <f t="shared" si="26"/>
        <v>0</v>
      </c>
      <c r="U92" s="57">
        <f t="shared" si="31"/>
        <v>0</v>
      </c>
      <c r="V92">
        <f t="shared" si="27"/>
        <v>101.35112825608932</v>
      </c>
      <c r="W92">
        <f t="shared" si="20"/>
        <v>-0.14600698102523996</v>
      </c>
      <c r="Z92" s="57"/>
    </row>
    <row r="93" spans="5:26">
      <c r="E93" s="49">
        <f t="shared" si="19"/>
        <v>0</v>
      </c>
      <c r="F93" s="49">
        <v>90</v>
      </c>
      <c r="G93" s="49">
        <v>0.99307379817659436</v>
      </c>
      <c r="H93" s="49">
        <f t="shared" si="21"/>
        <v>2.461068186374717</v>
      </c>
      <c r="I93" s="49">
        <f t="shared" si="22"/>
        <v>88.73322269550917</v>
      </c>
      <c r="J93" s="49">
        <f t="shared" si="23"/>
        <v>2.487562505297914E-2</v>
      </c>
      <c r="K93" s="49">
        <f t="shared" si="28"/>
        <v>4.7222489587479315E-2</v>
      </c>
      <c r="L93" s="53">
        <f t="shared" si="18"/>
        <v>2.4837163514517601E-2</v>
      </c>
      <c r="M93" s="53">
        <f t="shared" si="29"/>
        <v>4.6837874202863929E-2</v>
      </c>
      <c r="N93" s="57">
        <f t="shared" si="24"/>
        <v>2.4275625052979141E-2</v>
      </c>
      <c r="O93" s="57">
        <f t="shared" si="30"/>
        <v>4.1222489587479316E-2</v>
      </c>
      <c r="P93">
        <f t="shared" si="25"/>
        <v>5.8930597171282851E-4</v>
      </c>
      <c r="Q93">
        <f t="shared" si="25"/>
        <v>1.6992936477898406E-3</v>
      </c>
      <c r="R93">
        <f t="shared" si="32"/>
        <v>1.4305770810782157E-5</v>
      </c>
      <c r="S93">
        <f t="shared" si="33"/>
        <v>7.0049114702086445E-5</v>
      </c>
      <c r="T93" s="57">
        <f t="shared" si="26"/>
        <v>0</v>
      </c>
      <c r="U93" s="57">
        <f t="shared" si="31"/>
        <v>0</v>
      </c>
      <c r="V93">
        <f t="shared" si="27"/>
        <v>101.35112825608932</v>
      </c>
      <c r="W93">
        <f t="shared" si="20"/>
        <v>-0.12449694224121331</v>
      </c>
      <c r="Z93" s="57"/>
    </row>
    <row r="94" spans="5:26">
      <c r="E94" s="49">
        <f t="shared" si="19"/>
        <v>1</v>
      </c>
      <c r="F94" s="49">
        <v>91</v>
      </c>
      <c r="G94" s="49">
        <v>0.2968255525281922</v>
      </c>
      <c r="H94" s="49">
        <f t="shared" si="21"/>
        <v>-0.53355260702032292</v>
      </c>
      <c r="I94" s="49">
        <f t="shared" si="22"/>
        <v>88.310976516386916</v>
      </c>
      <c r="J94" s="49">
        <f t="shared" si="23"/>
        <v>-4.7699611916002605E-3</v>
      </c>
      <c r="K94" s="49">
        <f t="shared" si="28"/>
        <v>4.3004908188689725E-2</v>
      </c>
      <c r="L94" s="53">
        <f t="shared" si="18"/>
        <v>-4.8084227300617989E-3</v>
      </c>
      <c r="M94" s="53">
        <f t="shared" si="29"/>
        <v>4.2620292804074339E-2</v>
      </c>
      <c r="N94" s="57">
        <f t="shared" si="24"/>
        <v>0</v>
      </c>
      <c r="O94" s="57">
        <f t="shared" si="30"/>
        <v>3.7004908188689727E-2</v>
      </c>
      <c r="P94">
        <f t="shared" si="25"/>
        <v>0</v>
      </c>
      <c r="Q94">
        <f t="shared" si="25"/>
        <v>1.3693632300533559E-3</v>
      </c>
      <c r="R94">
        <f t="shared" si="32"/>
        <v>0</v>
      </c>
      <c r="S94">
        <f t="shared" si="33"/>
        <v>5.0673160605092045E-5</v>
      </c>
      <c r="T94" s="57">
        <f t="shared" si="26"/>
        <v>5.3699611916002603E-3</v>
      </c>
      <c r="U94" s="57">
        <f t="shared" si="31"/>
        <v>0</v>
      </c>
      <c r="V94">
        <f t="shared" si="27"/>
        <v>101.35112825608932</v>
      </c>
      <c r="W94">
        <f t="shared" si="20"/>
        <v>-0.12866311371249028</v>
      </c>
      <c r="Z94" s="57"/>
    </row>
    <row r="95" spans="5:26">
      <c r="E95" s="49">
        <f t="shared" si="19"/>
        <v>2</v>
      </c>
      <c r="F95" s="49">
        <v>92</v>
      </c>
      <c r="G95" s="49">
        <v>0.68018219973834282</v>
      </c>
      <c r="H95" s="49">
        <f t="shared" si="21"/>
        <v>0.46820835134705108</v>
      </c>
      <c r="I95" s="49">
        <f t="shared" si="22"/>
        <v>88.775404523890671</v>
      </c>
      <c r="J95" s="49">
        <f t="shared" si="23"/>
        <v>5.2452263078513707E-3</v>
      </c>
      <c r="K95" s="49">
        <f t="shared" si="28"/>
        <v>4.3258756106876954E-2</v>
      </c>
      <c r="L95" s="53">
        <f t="shared" si="18"/>
        <v>5.2067647693898322E-3</v>
      </c>
      <c r="M95" s="53">
        <f t="shared" si="29"/>
        <v>4.2874140722261568E-2</v>
      </c>
      <c r="N95" s="57">
        <f t="shared" si="24"/>
        <v>4.6452263078513708E-3</v>
      </c>
      <c r="O95" s="57">
        <f t="shared" si="30"/>
        <v>3.7258756106876956E-2</v>
      </c>
      <c r="P95">
        <f t="shared" si="25"/>
        <v>2.1578127451154477E-5</v>
      </c>
      <c r="Q95">
        <f t="shared" si="25"/>
        <v>1.3882149066317408E-3</v>
      </c>
      <c r="R95">
        <f t="shared" si="32"/>
        <v>1.0023528531027263E-7</v>
      </c>
      <c r="S95">
        <f t="shared" si="33"/>
        <v>5.1723160630122999E-5</v>
      </c>
      <c r="T95" s="57">
        <f t="shared" si="26"/>
        <v>0</v>
      </c>
      <c r="U95" s="57">
        <f t="shared" si="31"/>
        <v>0</v>
      </c>
      <c r="V95">
        <f t="shared" si="27"/>
        <v>101.35112825608932</v>
      </c>
      <c r="W95">
        <f t="shared" si="20"/>
        <v>-0.12408074728505142</v>
      </c>
      <c r="Z95" s="57"/>
    </row>
    <row r="96" spans="5:26">
      <c r="E96" s="49">
        <f t="shared" si="19"/>
        <v>3</v>
      </c>
      <c r="F96" s="49">
        <v>93</v>
      </c>
      <c r="G96" s="49">
        <v>0.17335665321074001</v>
      </c>
      <c r="H96" s="49">
        <f t="shared" si="21"/>
        <v>-0.94098351643413169</v>
      </c>
      <c r="I96" s="49">
        <f t="shared" si="22"/>
        <v>87.991259180206143</v>
      </c>
      <c r="J96" s="49">
        <f t="shared" si="23"/>
        <v>-8.8721535036062824E-3</v>
      </c>
      <c r="K96" s="49">
        <f t="shared" si="28"/>
        <v>3.6400540502344793E-2</v>
      </c>
      <c r="L96" s="53">
        <f t="shared" si="18"/>
        <v>-8.9106150420678217E-3</v>
      </c>
      <c r="M96" s="53">
        <f t="shared" si="29"/>
        <v>3.6015925117729407E-2</v>
      </c>
      <c r="N96" s="57">
        <f t="shared" si="24"/>
        <v>0</v>
      </c>
      <c r="O96" s="57">
        <f t="shared" si="30"/>
        <v>3.0400540502344794E-2</v>
      </c>
      <c r="P96">
        <f t="shared" si="25"/>
        <v>0</v>
      </c>
      <c r="Q96">
        <f t="shared" si="25"/>
        <v>9.2419286283470625E-4</v>
      </c>
      <c r="R96">
        <f t="shared" si="32"/>
        <v>0</v>
      </c>
      <c r="S96">
        <f t="shared" si="33"/>
        <v>2.8095962558584476E-5</v>
      </c>
      <c r="T96" s="57">
        <f t="shared" si="26"/>
        <v>9.4721535036062822E-3</v>
      </c>
      <c r="U96" s="57">
        <f t="shared" si="31"/>
        <v>0</v>
      </c>
      <c r="V96">
        <f t="shared" si="27"/>
        <v>101.35112825608932</v>
      </c>
      <c r="W96">
        <f t="shared" si="20"/>
        <v>-0.13181766503995976</v>
      </c>
      <c r="Z96" s="57"/>
    </row>
    <row r="97" spans="5:26">
      <c r="E97" s="49">
        <f t="shared" si="19"/>
        <v>4</v>
      </c>
      <c r="F97" s="49">
        <v>94</v>
      </c>
      <c r="G97" s="49">
        <v>0.97353157864989992</v>
      </c>
      <c r="H97" s="49">
        <f t="shared" si="21"/>
        <v>1.9354357758073177</v>
      </c>
      <c r="I97" s="49">
        <f t="shared" si="22"/>
        <v>89.745037677951771</v>
      </c>
      <c r="J97" s="49">
        <f t="shared" si="23"/>
        <v>1.9735253296206953E-2</v>
      </c>
      <c r="K97" s="49">
        <f t="shared" si="28"/>
        <v>5.0063534306496765E-2</v>
      </c>
      <c r="L97" s="53">
        <f t="shared" si="18"/>
        <v>1.9696791757745413E-2</v>
      </c>
      <c r="M97" s="53">
        <f t="shared" si="29"/>
        <v>4.9678918921881379E-2</v>
      </c>
      <c r="N97" s="57">
        <f t="shared" si="24"/>
        <v>1.9135253296206953E-2</v>
      </c>
      <c r="O97" s="57">
        <f t="shared" si="30"/>
        <v>4.4063534306496767E-2</v>
      </c>
      <c r="P97">
        <f t="shared" si="25"/>
        <v>3.6615791870999906E-4</v>
      </c>
      <c r="Q97">
        <f t="shared" si="25"/>
        <v>1.9415950555798176E-3</v>
      </c>
      <c r="R97">
        <f t="shared" si="32"/>
        <v>7.0065245209277871E-6</v>
      </c>
      <c r="S97">
        <f t="shared" si="33"/>
        <v>8.5553540340865787E-5</v>
      </c>
      <c r="T97" s="57">
        <f t="shared" si="26"/>
        <v>0</v>
      </c>
      <c r="U97" s="57">
        <f t="shared" si="31"/>
        <v>0</v>
      </c>
      <c r="V97">
        <f t="shared" si="27"/>
        <v>101.35112825608932</v>
      </c>
      <c r="W97">
        <f t="shared" si="20"/>
        <v>-0.11451367910588842</v>
      </c>
      <c r="Z97" s="57"/>
    </row>
    <row r="98" spans="5:26">
      <c r="E98" s="49">
        <f t="shared" si="19"/>
        <v>5</v>
      </c>
      <c r="F98" s="49">
        <v>95</v>
      </c>
      <c r="G98" s="49">
        <v>0.93806768576408439</v>
      </c>
      <c r="H98" s="49">
        <f t="shared" si="21"/>
        <v>1.5387529160564064</v>
      </c>
      <c r="I98" s="49">
        <f t="shared" si="22"/>
        <v>91.177768045512906</v>
      </c>
      <c r="J98" s="49">
        <f t="shared" si="23"/>
        <v>1.5838360588968137E-2</v>
      </c>
      <c r="K98" s="49">
        <f t="shared" si="28"/>
        <v>7.3068500440349793E-2</v>
      </c>
      <c r="L98" s="53">
        <f t="shared" si="18"/>
        <v>1.5799899050506598E-2</v>
      </c>
      <c r="M98" s="53">
        <f t="shared" si="29"/>
        <v>7.2683885055734407E-2</v>
      </c>
      <c r="N98" s="57">
        <f t="shared" si="24"/>
        <v>1.5238360588968138E-2</v>
      </c>
      <c r="O98" s="57">
        <f t="shared" si="30"/>
        <v>6.7068500440349788E-2</v>
      </c>
      <c r="P98">
        <f t="shared" si="25"/>
        <v>2.3220763343941736E-4</v>
      </c>
      <c r="Q98">
        <f t="shared" si="25"/>
        <v>4.4981837513171996E-3</v>
      </c>
      <c r="R98">
        <f t="shared" si="32"/>
        <v>3.5384636498607772E-6</v>
      </c>
      <c r="S98">
        <f t="shared" si="33"/>
        <v>3.0168643890599186E-4</v>
      </c>
      <c r="T98" s="57">
        <f t="shared" si="26"/>
        <v>0</v>
      </c>
      <c r="U98" s="57">
        <f t="shared" si="31"/>
        <v>0</v>
      </c>
      <c r="V98">
        <f t="shared" si="27"/>
        <v>101.35112825608932</v>
      </c>
      <c r="W98">
        <f t="shared" si="20"/>
        <v>-0.10037737502902627</v>
      </c>
      <c r="Z98" s="57"/>
    </row>
    <row r="99" spans="5:26">
      <c r="E99" s="49">
        <f t="shared" si="19"/>
        <v>6</v>
      </c>
      <c r="F99" s="49">
        <v>96</v>
      </c>
      <c r="G99" s="49">
        <v>0.7776911015106841</v>
      </c>
      <c r="H99" s="49">
        <f t="shared" si="21"/>
        <v>0.76441865208934778</v>
      </c>
      <c r="I99" s="49">
        <f t="shared" si="22"/>
        <v>91.927350469499345</v>
      </c>
      <c r="J99" s="49">
        <f t="shared" si="23"/>
        <v>8.187500354177684E-3</v>
      </c>
      <c r="K99" s="49">
        <f t="shared" si="28"/>
        <v>7.0568678580895425E-2</v>
      </c>
      <c r="L99" s="53">
        <f t="shared" si="18"/>
        <v>8.1490388157161447E-3</v>
      </c>
      <c r="M99" s="53">
        <f t="shared" si="29"/>
        <v>7.0184063196280039E-2</v>
      </c>
      <c r="N99" s="57">
        <f t="shared" si="24"/>
        <v>7.5875003541776842E-3</v>
      </c>
      <c r="O99" s="57">
        <f t="shared" si="30"/>
        <v>6.4568678580895419E-2</v>
      </c>
      <c r="P99">
        <f t="shared" si="25"/>
        <v>5.7570161624646486E-5</v>
      </c>
      <c r="Q99">
        <f t="shared" si="25"/>
        <v>4.1691142536829833E-3</v>
      </c>
      <c r="R99">
        <f t="shared" si="32"/>
        <v>4.3681362171707174E-7</v>
      </c>
      <c r="S99">
        <f t="shared" si="33"/>
        <v>2.6919419821308624E-4</v>
      </c>
      <c r="T99" s="57">
        <f t="shared" si="26"/>
        <v>0</v>
      </c>
      <c r="U99" s="57">
        <f t="shared" si="31"/>
        <v>0</v>
      </c>
      <c r="V99">
        <f t="shared" si="27"/>
        <v>101.35112825608932</v>
      </c>
      <c r="W99">
        <f t="shared" si="20"/>
        <v>-9.2981478832464659E-2</v>
      </c>
      <c r="Z99" s="57"/>
    </row>
    <row r="100" spans="5:26">
      <c r="E100" s="49">
        <f t="shared" si="19"/>
        <v>7</v>
      </c>
      <c r="F100" s="49">
        <v>97</v>
      </c>
      <c r="G100" s="49">
        <v>0.5532598943891841</v>
      </c>
      <c r="H100" s="49">
        <f t="shared" si="21"/>
        <v>0.13390181984136679</v>
      </c>
      <c r="I100" s="49">
        <f t="shared" si="22"/>
        <v>92.103477874596194</v>
      </c>
      <c r="J100" s="49">
        <f t="shared" si="23"/>
        <v>1.9141082008533341E-3</v>
      </c>
      <c r="K100" s="49">
        <f t="shared" si="28"/>
        <v>6.1139925705500489E-2</v>
      </c>
      <c r="L100" s="53">
        <f t="shared" si="18"/>
        <v>1.8756466623917956E-3</v>
      </c>
      <c r="M100" s="53">
        <f t="shared" si="29"/>
        <v>6.0755310320885103E-2</v>
      </c>
      <c r="N100" s="57">
        <f t="shared" si="24"/>
        <v>1.314108200853334E-3</v>
      </c>
      <c r="O100" s="57">
        <f t="shared" si="30"/>
        <v>5.5139925705500491E-2</v>
      </c>
      <c r="P100">
        <f t="shared" si="25"/>
        <v>1.7268803635499865E-6</v>
      </c>
      <c r="Q100">
        <f t="shared" si="25"/>
        <v>3.0404114068081139E-3</v>
      </c>
      <c r="R100">
        <f t="shared" si="32"/>
        <v>2.269307647633624E-9</v>
      </c>
      <c r="S100">
        <f t="shared" si="33"/>
        <v>1.6764805908555563E-4</v>
      </c>
      <c r="T100" s="57">
        <f t="shared" si="26"/>
        <v>0</v>
      </c>
      <c r="U100" s="57">
        <f t="shared" si="31"/>
        <v>0</v>
      </c>
      <c r="V100">
        <f t="shared" si="27"/>
        <v>101.35112825608932</v>
      </c>
      <c r="W100">
        <f t="shared" si="20"/>
        <v>-9.1243684610264983E-2</v>
      </c>
      <c r="Z100" s="57"/>
    </row>
    <row r="101" spans="5:26">
      <c r="E101" s="49">
        <f t="shared" si="19"/>
        <v>8</v>
      </c>
      <c r="F101" s="49">
        <v>98</v>
      </c>
      <c r="G101" s="49">
        <v>0.71892728609475953</v>
      </c>
      <c r="H101" s="49">
        <f t="shared" si="21"/>
        <v>0.57965776862530027</v>
      </c>
      <c r="I101" s="49">
        <f t="shared" si="22"/>
        <v>92.690499461121092</v>
      </c>
      <c r="J101" s="49">
        <f t="shared" si="23"/>
        <v>6.3532758971648999E-3</v>
      </c>
      <c r="K101" s="49">
        <f t="shared" si="28"/>
        <v>7.0666072848873898E-2</v>
      </c>
      <c r="L101" s="53">
        <f t="shared" si="18"/>
        <v>6.3148143587033615E-3</v>
      </c>
      <c r="M101" s="53">
        <f t="shared" si="29"/>
        <v>7.0281457464258512E-2</v>
      </c>
      <c r="N101" s="57">
        <f t="shared" si="24"/>
        <v>5.7532758971649001E-3</v>
      </c>
      <c r="O101" s="57">
        <f t="shared" si="30"/>
        <v>6.4666072848873893E-2</v>
      </c>
      <c r="P101">
        <f t="shared" si="25"/>
        <v>3.3100183548898585E-5</v>
      </c>
      <c r="Q101">
        <f t="shared" si="25"/>
        <v>4.1817009776958652E-3</v>
      </c>
      <c r="R101">
        <f t="shared" si="32"/>
        <v>1.9043448820361237E-7</v>
      </c>
      <c r="S101">
        <f t="shared" si="33"/>
        <v>2.7041418005588802E-4</v>
      </c>
      <c r="T101" s="57">
        <f t="shared" si="26"/>
        <v>0</v>
      </c>
      <c r="U101" s="57">
        <f t="shared" si="31"/>
        <v>0</v>
      </c>
      <c r="V101">
        <f t="shared" si="27"/>
        <v>101.35112825608932</v>
      </c>
      <c r="W101">
        <f t="shared" si="20"/>
        <v>-8.5451725540587553E-2</v>
      </c>
      <c r="Z101" s="57"/>
    </row>
    <row r="102" spans="5:26">
      <c r="E102" s="49">
        <f t="shared" si="19"/>
        <v>9</v>
      </c>
      <c r="F102" s="49">
        <v>99</v>
      </c>
      <c r="G102" s="49">
        <v>0.53116190072040625</v>
      </c>
      <c r="H102" s="49">
        <f t="shared" si="21"/>
        <v>7.8190902571275755E-2</v>
      </c>
      <c r="I102" s="49">
        <f t="shared" si="22"/>
        <v>92.816450287398212</v>
      </c>
      <c r="J102" s="49">
        <f t="shared" si="23"/>
        <v>1.3579097257699487E-3</v>
      </c>
      <c r="K102" s="49">
        <f t="shared" si="28"/>
        <v>6.9865144728764497E-2</v>
      </c>
      <c r="L102" s="53">
        <f t="shared" si="18"/>
        <v>1.3194481873084103E-3</v>
      </c>
      <c r="M102" s="53">
        <f t="shared" si="29"/>
        <v>6.9480529344149111E-2</v>
      </c>
      <c r="N102" s="57">
        <f t="shared" si="24"/>
        <v>7.5790972576994878E-4</v>
      </c>
      <c r="O102" s="57">
        <f t="shared" si="30"/>
        <v>6.3865144728764492E-2</v>
      </c>
      <c r="P102">
        <f t="shared" si="25"/>
        <v>5.7442715241667899E-7</v>
      </c>
      <c r="Q102">
        <f t="shared" si="25"/>
        <v>4.0787567112260349E-3</v>
      </c>
      <c r="R102">
        <f t="shared" si="32"/>
        <v>4.3536392556293776E-10</v>
      </c>
      <c r="S102">
        <f t="shared" si="33"/>
        <v>2.6049038767587019E-4</v>
      </c>
      <c r="T102" s="57">
        <f t="shared" si="26"/>
        <v>0</v>
      </c>
      <c r="U102" s="57">
        <f t="shared" si="31"/>
        <v>0</v>
      </c>
      <c r="V102">
        <f t="shared" si="27"/>
        <v>101.35112825608932</v>
      </c>
      <c r="W102">
        <f t="shared" si="20"/>
        <v>-8.420900798584191E-2</v>
      </c>
      <c r="Z102" s="57"/>
    </row>
    <row r="103" spans="5:26">
      <c r="E103" s="49">
        <f t="shared" si="19"/>
        <v>0</v>
      </c>
      <c r="F103" s="49">
        <v>100</v>
      </c>
      <c r="G103" s="49">
        <v>0.95194935584145646</v>
      </c>
      <c r="H103" s="49">
        <f t="shared" si="21"/>
        <v>1.6640557526224258</v>
      </c>
      <c r="I103" s="49">
        <f t="shared" si="22"/>
        <v>94.414515719874473</v>
      </c>
      <c r="J103" s="49">
        <f t="shared" si="23"/>
        <v>1.7070939438956476E-2</v>
      </c>
      <c r="K103" s="49">
        <f t="shared" si="28"/>
        <v>6.2060459114741673E-2</v>
      </c>
      <c r="L103" s="53">
        <f t="shared" si="18"/>
        <v>1.7032477900494936E-2</v>
      </c>
      <c r="M103" s="53">
        <f t="shared" si="29"/>
        <v>6.1675843730126287E-2</v>
      </c>
      <c r="N103" s="57">
        <f t="shared" si="24"/>
        <v>1.6470939438956476E-2</v>
      </c>
      <c r="O103" s="57">
        <f t="shared" si="30"/>
        <v>5.6060459114741674E-2</v>
      </c>
      <c r="P103">
        <f t="shared" si="25"/>
        <v>2.7129184600177184E-4</v>
      </c>
      <c r="Q103">
        <f t="shared" si="25"/>
        <v>3.142775076155623E-3</v>
      </c>
      <c r="R103">
        <f t="shared" si="32"/>
        <v>4.4684315657778908E-6</v>
      </c>
      <c r="S103">
        <f t="shared" si="33"/>
        <v>1.7618541366365146E-4</v>
      </c>
      <c r="T103" s="57">
        <f t="shared" si="26"/>
        <v>0</v>
      </c>
      <c r="U103" s="57">
        <f t="shared" si="31"/>
        <v>0</v>
      </c>
      <c r="V103">
        <f t="shared" si="27"/>
        <v>101.35112825608932</v>
      </c>
      <c r="W103">
        <f t="shared" si="20"/>
        <v>-6.8441394344301146E-2</v>
      </c>
      <c r="Z103" s="57"/>
    </row>
    <row r="104" spans="5:26">
      <c r="E104" s="49">
        <f t="shared" si="19"/>
        <v>1</v>
      </c>
      <c r="F104" s="49">
        <v>101</v>
      </c>
      <c r="G104" s="49">
        <v>0.73505402401568409</v>
      </c>
      <c r="H104" s="49">
        <f t="shared" si="21"/>
        <v>0.62817095988380134</v>
      </c>
      <c r="I104" s="49">
        <f t="shared" si="22"/>
        <v>95.062070202456965</v>
      </c>
      <c r="J104" s="49">
        <f t="shared" si="23"/>
        <v>6.8352192497643516E-3</v>
      </c>
      <c r="K104" s="49">
        <f t="shared" si="28"/>
        <v>7.3665639556106305E-2</v>
      </c>
      <c r="L104" s="53">
        <f t="shared" si="18"/>
        <v>6.7967577113028131E-3</v>
      </c>
      <c r="M104" s="53">
        <f t="shared" si="29"/>
        <v>7.3281024171490919E-2</v>
      </c>
      <c r="N104" s="57">
        <f t="shared" si="24"/>
        <v>6.2352192497643517E-3</v>
      </c>
      <c r="O104" s="57">
        <f t="shared" si="30"/>
        <v>6.76656395561063E-2</v>
      </c>
      <c r="P104">
        <f t="shared" si="25"/>
        <v>3.8877959092631927E-5</v>
      </c>
      <c r="Q104">
        <f t="shared" si="25"/>
        <v>4.5786387765368976E-3</v>
      </c>
      <c r="R104">
        <f t="shared" si="32"/>
        <v>2.4241259892592958E-7</v>
      </c>
      <c r="S104">
        <f t="shared" si="33"/>
        <v>3.0981652111075728E-4</v>
      </c>
      <c r="T104" s="57">
        <f t="shared" si="26"/>
        <v>0</v>
      </c>
      <c r="U104" s="57">
        <f t="shared" si="31"/>
        <v>0</v>
      </c>
      <c r="V104">
        <f t="shared" si="27"/>
        <v>101.35112825608932</v>
      </c>
      <c r="W104">
        <f t="shared" si="20"/>
        <v>-6.2052176052164509E-2</v>
      </c>
      <c r="Z104" s="57"/>
    </row>
    <row r="105" spans="5:26">
      <c r="E105" s="49">
        <f t="shared" si="19"/>
        <v>2</v>
      </c>
      <c r="F105" s="49">
        <v>102</v>
      </c>
      <c r="G105" s="49">
        <v>0.9236519748361357</v>
      </c>
      <c r="H105" s="49">
        <f t="shared" si="21"/>
        <v>1.4300730633318655</v>
      </c>
      <c r="I105" s="49">
        <f t="shared" si="22"/>
        <v>96.476370763907809</v>
      </c>
      <c r="J105" s="49">
        <f t="shared" si="23"/>
        <v>1.4768067011925401E-2</v>
      </c>
      <c r="K105" s="49">
        <f t="shared" si="28"/>
        <v>8.3188480260180483E-2</v>
      </c>
      <c r="L105" s="53">
        <f t="shared" si="18"/>
        <v>1.4729605473463862E-2</v>
      </c>
      <c r="M105" s="53">
        <f t="shared" si="29"/>
        <v>8.2803864875565097E-2</v>
      </c>
      <c r="N105" s="57">
        <f t="shared" si="24"/>
        <v>1.4168067011925401E-2</v>
      </c>
      <c r="O105" s="57">
        <f t="shared" si="30"/>
        <v>7.7188480260180478E-2</v>
      </c>
      <c r="P105">
        <f t="shared" si="25"/>
        <v>2.0073412285440877E-4</v>
      </c>
      <c r="Q105">
        <f t="shared" si="25"/>
        <v>5.9580614848762717E-3</v>
      </c>
      <c r="R105">
        <f t="shared" si="32"/>
        <v>2.8440145041813297E-6</v>
      </c>
      <c r="S105">
        <f t="shared" si="33"/>
        <v>4.5989371131431367E-4</v>
      </c>
      <c r="T105" s="57">
        <f t="shared" si="26"/>
        <v>0</v>
      </c>
      <c r="U105" s="57">
        <f t="shared" si="31"/>
        <v>0</v>
      </c>
      <c r="V105">
        <f t="shared" si="27"/>
        <v>101.35112825608932</v>
      </c>
      <c r="W105">
        <f t="shared" si="20"/>
        <v>-4.8097713129193836E-2</v>
      </c>
      <c r="Z105" s="57"/>
    </row>
    <row r="106" spans="5:26">
      <c r="E106" s="49">
        <f t="shared" si="19"/>
        <v>3</v>
      </c>
      <c r="F106" s="49">
        <v>103</v>
      </c>
      <c r="G106" s="49">
        <v>0.51604993883134831</v>
      </c>
      <c r="H106" s="49">
        <f t="shared" si="21"/>
        <v>4.0242089355513183E-2</v>
      </c>
      <c r="I106" s="49">
        <f t="shared" si="22"/>
        <v>96.57085431590906</v>
      </c>
      <c r="J106" s="49">
        <f t="shared" si="23"/>
        <v>9.7886472604315016E-4</v>
      </c>
      <c r="K106" s="49">
        <f t="shared" si="28"/>
        <v>9.3039498489829967E-2</v>
      </c>
      <c r="L106" s="53">
        <f t="shared" si="18"/>
        <v>9.4040318758161173E-4</v>
      </c>
      <c r="M106" s="53">
        <f t="shared" si="29"/>
        <v>9.265488310521458E-2</v>
      </c>
      <c r="N106" s="57">
        <f t="shared" si="24"/>
        <v>3.7886472604315021E-4</v>
      </c>
      <c r="O106" s="57">
        <f t="shared" si="30"/>
        <v>8.7039498489829961E-2</v>
      </c>
      <c r="P106">
        <f t="shared" si="25"/>
        <v>1.4353848063975127E-7</v>
      </c>
      <c r="Q106">
        <f t="shared" si="25"/>
        <v>7.5758742973611121E-3</v>
      </c>
      <c r="R106">
        <f t="shared" si="32"/>
        <v>5.4381667144229386E-11</v>
      </c>
      <c r="S106">
        <f t="shared" si="33"/>
        <v>6.5940029946430414E-4</v>
      </c>
      <c r="T106" s="57">
        <f t="shared" si="26"/>
        <v>0</v>
      </c>
      <c r="U106" s="57">
        <f t="shared" si="31"/>
        <v>0</v>
      </c>
      <c r="V106">
        <f t="shared" si="27"/>
        <v>101.35112825608932</v>
      </c>
      <c r="W106">
        <f t="shared" si="20"/>
        <v>-4.7165473364062523E-2</v>
      </c>
      <c r="Z106" s="57"/>
    </row>
    <row r="107" spans="5:26">
      <c r="E107" s="49">
        <f t="shared" si="19"/>
        <v>4</v>
      </c>
      <c r="F107" s="49">
        <v>104</v>
      </c>
      <c r="G107" s="49">
        <v>0.19739345203901137</v>
      </c>
      <c r="H107" s="49">
        <f t="shared" si="21"/>
        <v>-0.85096840477571734</v>
      </c>
      <c r="I107" s="49">
        <f t="shared" si="22"/>
        <v>95.804780811871709</v>
      </c>
      <c r="J107" s="49">
        <f t="shared" si="23"/>
        <v>-7.9643927149103469E-3</v>
      </c>
      <c r="K107" s="49">
        <f t="shared" si="28"/>
        <v>6.533985247871274E-2</v>
      </c>
      <c r="L107" s="53">
        <f t="shared" si="18"/>
        <v>-8.0028542533718862E-3</v>
      </c>
      <c r="M107" s="53">
        <f t="shared" si="29"/>
        <v>6.4955237094097354E-2</v>
      </c>
      <c r="N107" s="57">
        <f t="shared" si="24"/>
        <v>0</v>
      </c>
      <c r="O107" s="57">
        <f t="shared" si="30"/>
        <v>5.9339852478712742E-2</v>
      </c>
      <c r="P107">
        <f t="shared" si="25"/>
        <v>0</v>
      </c>
      <c r="Q107">
        <f t="shared" si="25"/>
        <v>3.5212180921953906E-3</v>
      </c>
      <c r="R107">
        <f t="shared" si="32"/>
        <v>0</v>
      </c>
      <c r="S107">
        <f t="shared" si="33"/>
        <v>2.089485621362488E-4</v>
      </c>
      <c r="T107" s="57">
        <f t="shared" si="26"/>
        <v>8.5643927149103467E-3</v>
      </c>
      <c r="U107" s="57">
        <f t="shared" si="31"/>
        <v>0</v>
      </c>
      <c r="V107">
        <f t="shared" si="27"/>
        <v>101.35112825608932</v>
      </c>
      <c r="W107">
        <f t="shared" si="20"/>
        <v>-5.4724081908623289E-2</v>
      </c>
      <c r="Z107" s="57"/>
    </row>
    <row r="108" spans="5:26">
      <c r="E108" s="49">
        <f t="shared" si="19"/>
        <v>5</v>
      </c>
      <c r="F108" s="49">
        <v>105</v>
      </c>
      <c r="G108" s="49">
        <v>0.29638609032768481</v>
      </c>
      <c r="H108" s="49">
        <f t="shared" si="21"/>
        <v>-0.53482311060379328</v>
      </c>
      <c r="I108" s="49">
        <f t="shared" si="22"/>
        <v>95.347666691956434</v>
      </c>
      <c r="J108" s="49">
        <f t="shared" si="23"/>
        <v>-4.7827270562119844E-3</v>
      </c>
      <c r="K108" s="49">
        <f t="shared" si="28"/>
        <v>4.4718764833532695E-2</v>
      </c>
      <c r="L108" s="53">
        <f t="shared" si="18"/>
        <v>-4.8211885946735228E-3</v>
      </c>
      <c r="M108" s="53">
        <f t="shared" si="29"/>
        <v>4.4334149448917309E-2</v>
      </c>
      <c r="N108" s="57">
        <f t="shared" si="24"/>
        <v>0</v>
      </c>
      <c r="O108" s="57">
        <f t="shared" si="30"/>
        <v>3.8718764833532697E-2</v>
      </c>
      <c r="P108">
        <f t="shared" si="25"/>
        <v>0</v>
      </c>
      <c r="Q108">
        <f t="shared" si="25"/>
        <v>1.4991427502344082E-3</v>
      </c>
      <c r="R108">
        <f t="shared" si="32"/>
        <v>0</v>
      </c>
      <c r="S108">
        <f t="shared" si="33"/>
        <v>5.8044955598221492E-5</v>
      </c>
      <c r="T108" s="57">
        <f t="shared" si="26"/>
        <v>5.3827270562119842E-3</v>
      </c>
      <c r="U108" s="57">
        <f t="shared" si="31"/>
        <v>0</v>
      </c>
      <c r="V108">
        <f t="shared" si="27"/>
        <v>101.35112825608932</v>
      </c>
      <c r="W108">
        <f t="shared" si="20"/>
        <v>-5.9234284486341618E-2</v>
      </c>
      <c r="Z108" s="57"/>
    </row>
    <row r="109" spans="5:26">
      <c r="E109" s="49">
        <f t="shared" si="19"/>
        <v>6</v>
      </c>
      <c r="F109" s="49">
        <v>106</v>
      </c>
      <c r="G109" s="49">
        <v>0.83503493340282964</v>
      </c>
      <c r="H109" s="49">
        <f t="shared" si="21"/>
        <v>0.97425461498508514</v>
      </c>
      <c r="I109" s="49">
        <f t="shared" si="22"/>
        <v>96.331604004228765</v>
      </c>
      <c r="J109" s="49">
        <f t="shared" si="23"/>
        <v>1.0266587004041922E-2</v>
      </c>
      <c r="K109" s="49">
        <f t="shared" si="28"/>
        <v>4.6797851483396845E-2</v>
      </c>
      <c r="L109" s="53">
        <f t="shared" si="18"/>
        <v>1.0228125465580383E-2</v>
      </c>
      <c r="M109" s="53">
        <f t="shared" si="29"/>
        <v>4.6413236098781459E-2</v>
      </c>
      <c r="N109" s="57">
        <f t="shared" si="24"/>
        <v>9.6665870040419221E-3</v>
      </c>
      <c r="O109" s="57">
        <f t="shared" si="30"/>
        <v>4.0797851483396846E-2</v>
      </c>
      <c r="P109">
        <f t="shared" si="25"/>
        <v>9.3442904306712186E-5</v>
      </c>
      <c r="Q109">
        <f t="shared" si="25"/>
        <v>1.6644646856613062E-3</v>
      </c>
      <c r="R109">
        <f t="shared" si="32"/>
        <v>9.0327396439119697E-7</v>
      </c>
      <c r="S109">
        <f t="shared" si="33"/>
        <v>6.7906583044968788E-5</v>
      </c>
      <c r="T109" s="57">
        <f t="shared" si="26"/>
        <v>0</v>
      </c>
      <c r="U109" s="57">
        <f t="shared" si="31"/>
        <v>0</v>
      </c>
      <c r="V109">
        <f t="shared" si="27"/>
        <v>101.35112825608932</v>
      </c>
      <c r="W109">
        <f t="shared" si="20"/>
        <v>-4.9526081635494566E-2</v>
      </c>
      <c r="Z109" s="57"/>
    </row>
    <row r="110" spans="5:26">
      <c r="E110" s="49">
        <f t="shared" si="19"/>
        <v>7</v>
      </c>
      <c r="F110" s="49">
        <v>107</v>
      </c>
      <c r="G110" s="49">
        <v>0.69698348029612323</v>
      </c>
      <c r="H110" s="49">
        <f t="shared" si="21"/>
        <v>0.51574425750338126</v>
      </c>
      <c r="I110" s="49">
        <f t="shared" si="22"/>
        <v>96.884004645428519</v>
      </c>
      <c r="J110" s="49">
        <f t="shared" si="23"/>
        <v>5.7179867624390316E-3</v>
      </c>
      <c r="K110" s="49">
        <f t="shared" si="28"/>
        <v>5.060173004498264E-2</v>
      </c>
      <c r="L110" s="53">
        <f t="shared" si="18"/>
        <v>5.6795252239774932E-3</v>
      </c>
      <c r="M110" s="53">
        <f t="shared" si="29"/>
        <v>5.0217114660367254E-2</v>
      </c>
      <c r="N110" s="57">
        <f t="shared" si="24"/>
        <v>5.1179867624390318E-3</v>
      </c>
      <c r="O110" s="57">
        <f t="shared" si="30"/>
        <v>4.4601730044982642E-2</v>
      </c>
      <c r="P110">
        <f t="shared" si="25"/>
        <v>2.6193788500501161E-5</v>
      </c>
      <c r="Q110">
        <f t="shared" si="25"/>
        <v>1.9893143230055072E-3</v>
      </c>
      <c r="R110">
        <f t="shared" si="32"/>
        <v>1.3405946280369268E-7</v>
      </c>
      <c r="S110">
        <f t="shared" si="33"/>
        <v>8.8726860409309031E-5</v>
      </c>
      <c r="T110" s="57">
        <f t="shared" si="26"/>
        <v>0</v>
      </c>
      <c r="U110" s="57">
        <f t="shared" si="31"/>
        <v>0</v>
      </c>
      <c r="V110">
        <f t="shared" si="27"/>
        <v>101.35112825608932</v>
      </c>
      <c r="W110">
        <f t="shared" si="20"/>
        <v>-4.4075716644944356E-2</v>
      </c>
      <c r="Z110" s="57"/>
    </row>
    <row r="111" spans="5:26">
      <c r="E111" s="49">
        <f t="shared" si="19"/>
        <v>8</v>
      </c>
      <c r="F111" s="49">
        <v>108</v>
      </c>
      <c r="G111" s="49">
        <v>0.81395084914905458</v>
      </c>
      <c r="H111" s="49">
        <f t="shared" si="21"/>
        <v>0.89254982018950324</v>
      </c>
      <c r="I111" s="49">
        <f t="shared" si="22"/>
        <v>97.804637272748337</v>
      </c>
      <c r="J111" s="49">
        <f t="shared" si="23"/>
        <v>9.4575572610119413E-3</v>
      </c>
      <c r="K111" s="49">
        <f t="shared" si="28"/>
        <v>5.3706011408829642E-2</v>
      </c>
      <c r="L111" s="53">
        <f t="shared" si="18"/>
        <v>9.419095722550402E-3</v>
      </c>
      <c r="M111" s="53">
        <f t="shared" si="29"/>
        <v>5.3321396024214256E-2</v>
      </c>
      <c r="N111" s="57">
        <f t="shared" si="24"/>
        <v>8.8575572610119415E-3</v>
      </c>
      <c r="O111" s="57">
        <f t="shared" si="30"/>
        <v>4.7706011408829643E-2</v>
      </c>
      <c r="P111">
        <f t="shared" si="25"/>
        <v>7.8456320632105362E-5</v>
      </c>
      <c r="Q111">
        <f t="shared" si="25"/>
        <v>2.2758635245393841E-3</v>
      </c>
      <c r="R111">
        <f t="shared" si="32"/>
        <v>6.9493135248718585E-7</v>
      </c>
      <c r="S111">
        <f t="shared" si="33"/>
        <v>1.085723712666151E-4</v>
      </c>
      <c r="T111" s="57">
        <f t="shared" si="26"/>
        <v>0</v>
      </c>
      <c r="U111" s="57">
        <f t="shared" si="31"/>
        <v>0</v>
      </c>
      <c r="V111">
        <f t="shared" si="27"/>
        <v>101.35112825608932</v>
      </c>
      <c r="W111">
        <f t="shared" si="20"/>
        <v>-3.4992121393852459E-2</v>
      </c>
      <c r="Z111" s="57"/>
    </row>
    <row r="112" spans="5:26">
      <c r="E112" s="49">
        <f t="shared" si="19"/>
        <v>9</v>
      </c>
      <c r="F112" s="49">
        <v>109</v>
      </c>
      <c r="G112" s="49">
        <v>8.7292353449999416E-2</v>
      </c>
      <c r="H112" s="49">
        <f t="shared" si="21"/>
        <v>-1.3576186975276732</v>
      </c>
      <c r="I112" s="49">
        <f t="shared" si="22"/>
        <v>96.533248982357122</v>
      </c>
      <c r="J112" s="49">
        <f t="shared" si="23"/>
        <v>-1.3084493751926187E-2</v>
      </c>
      <c r="K112" s="49">
        <f t="shared" si="28"/>
        <v>3.9263607931133739E-2</v>
      </c>
      <c r="L112" s="53">
        <f t="shared" si="18"/>
        <v>-1.3122955290387726E-2</v>
      </c>
      <c r="M112" s="53">
        <f t="shared" si="29"/>
        <v>3.8878992546518353E-2</v>
      </c>
      <c r="N112" s="57">
        <f t="shared" si="24"/>
        <v>0</v>
      </c>
      <c r="O112" s="57">
        <f t="shared" si="30"/>
        <v>3.326360793113374E-2</v>
      </c>
      <c r="P112">
        <f t="shared" si="25"/>
        <v>0</v>
      </c>
      <c r="Q112">
        <f t="shared" si="25"/>
        <v>1.1064676125961835E-3</v>
      </c>
      <c r="R112">
        <f t="shared" si="32"/>
        <v>0</v>
      </c>
      <c r="S112">
        <f t="shared" si="33"/>
        <v>3.6805104853897026E-5</v>
      </c>
      <c r="T112" s="57">
        <f t="shared" si="26"/>
        <v>1.3684493751926187E-2</v>
      </c>
      <c r="U112" s="57">
        <f t="shared" si="31"/>
        <v>0</v>
      </c>
      <c r="V112">
        <f t="shared" si="27"/>
        <v>101.35112825608932</v>
      </c>
      <c r="W112">
        <f t="shared" si="20"/>
        <v>-4.7536513471844233E-2</v>
      </c>
      <c r="Z112" s="57"/>
    </row>
    <row r="113" spans="5:26">
      <c r="E113" s="49">
        <f t="shared" si="19"/>
        <v>0</v>
      </c>
      <c r="F113" s="49">
        <v>110</v>
      </c>
      <c r="G113" s="49">
        <v>0.94294970406999801</v>
      </c>
      <c r="H113" s="49">
        <f t="shared" si="21"/>
        <v>1.5800273995121159</v>
      </c>
      <c r="I113" s="49">
        <f t="shared" si="22"/>
        <v>98.114193024945891</v>
      </c>
      <c r="J113" s="49">
        <f t="shared" si="23"/>
        <v>1.6244537218150303E-2</v>
      </c>
      <c r="K113" s="49">
        <f t="shared" si="28"/>
        <v>3.8437205710327611E-2</v>
      </c>
      <c r="L113" s="53">
        <f t="shared" si="18"/>
        <v>1.6206075679688764E-2</v>
      </c>
      <c r="M113" s="53">
        <f t="shared" si="29"/>
        <v>3.8052590325712225E-2</v>
      </c>
      <c r="N113" s="57">
        <f t="shared" si="24"/>
        <v>1.5644537218150303E-2</v>
      </c>
      <c r="O113" s="57">
        <f t="shared" si="30"/>
        <v>3.2437205710327613E-2</v>
      </c>
      <c r="P113">
        <f t="shared" si="25"/>
        <v>2.4475154477009002E-4</v>
      </c>
      <c r="Q113">
        <f t="shared" si="25"/>
        <v>1.0521723142941104E-3</v>
      </c>
      <c r="R113">
        <f t="shared" si="32"/>
        <v>3.8290246513554538E-6</v>
      </c>
      <c r="S113">
        <f t="shared" si="33"/>
        <v>3.4129529801469539E-5</v>
      </c>
      <c r="T113" s="57">
        <f t="shared" si="26"/>
        <v>0</v>
      </c>
      <c r="U113" s="57">
        <f t="shared" si="31"/>
        <v>0</v>
      </c>
      <c r="V113">
        <f t="shared" si="27"/>
        <v>101.35112825608932</v>
      </c>
      <c r="W113">
        <f t="shared" si="20"/>
        <v>-3.1937831249046346E-2</v>
      </c>
      <c r="Z113" s="57"/>
    </row>
    <row r="114" spans="5:26">
      <c r="E114" s="49">
        <f t="shared" si="19"/>
        <v>1</v>
      </c>
      <c r="F114" s="49">
        <v>111</v>
      </c>
      <c r="G114" s="49">
        <v>0.14336433325471254</v>
      </c>
      <c r="H114" s="49">
        <f t="shared" si="21"/>
        <v>-1.0653254793257656</v>
      </c>
      <c r="I114" s="49">
        <f t="shared" si="22"/>
        <v>97.125561869946054</v>
      </c>
      <c r="J114" s="49">
        <f t="shared" si="23"/>
        <v>-1.0127441569843106E-2</v>
      </c>
      <c r="K114" s="49">
        <f t="shared" si="28"/>
        <v>2.14745448907201E-2</v>
      </c>
      <c r="L114" s="53">
        <f t="shared" si="18"/>
        <v>-1.0165903108304645E-2</v>
      </c>
      <c r="M114" s="53">
        <f t="shared" si="29"/>
        <v>2.1089929506104714E-2</v>
      </c>
      <c r="N114" s="57">
        <f t="shared" si="24"/>
        <v>0</v>
      </c>
      <c r="O114" s="57">
        <f t="shared" si="30"/>
        <v>1.5474544890720102E-2</v>
      </c>
      <c r="P114">
        <f t="shared" si="25"/>
        <v>0</v>
      </c>
      <c r="Q114">
        <f t="shared" si="25"/>
        <v>2.3946153957491161E-4</v>
      </c>
      <c r="R114">
        <f t="shared" si="32"/>
        <v>0</v>
      </c>
      <c r="S114">
        <f t="shared" si="33"/>
        <v>3.7055583437529178E-6</v>
      </c>
      <c r="T114" s="57">
        <f t="shared" si="26"/>
        <v>1.0727441569843106E-2</v>
      </c>
      <c r="U114" s="57">
        <f t="shared" si="31"/>
        <v>0</v>
      </c>
      <c r="V114">
        <f t="shared" si="27"/>
        <v>101.35112825608932</v>
      </c>
      <c r="W114">
        <f t="shared" si="20"/>
        <v>-4.1692346783415234E-2</v>
      </c>
      <c r="Z114" s="57"/>
    </row>
    <row r="115" spans="5:26">
      <c r="E115" s="49">
        <f t="shared" si="19"/>
        <v>2</v>
      </c>
      <c r="F115" s="49">
        <v>112</v>
      </c>
      <c r="G115" s="49">
        <v>0.89634548995279595</v>
      </c>
      <c r="H115" s="49">
        <f t="shared" si="21"/>
        <v>1.2609995199786059</v>
      </c>
      <c r="I115" s="49">
        <f t="shared" si="22"/>
        <v>98.406348716904475</v>
      </c>
      <c r="J115" s="49">
        <f t="shared" si="23"/>
        <v>1.3100727767824201E-2</v>
      </c>
      <c r="K115" s="49">
        <f t="shared" si="28"/>
        <v>1.9807205646618864E-2</v>
      </c>
      <c r="L115" s="53">
        <f t="shared" si="18"/>
        <v>1.3062266229362662E-2</v>
      </c>
      <c r="M115" s="53">
        <f t="shared" si="29"/>
        <v>1.9422590262003478E-2</v>
      </c>
      <c r="N115" s="57">
        <f t="shared" si="24"/>
        <v>1.2500727767824201E-2</v>
      </c>
      <c r="O115" s="57">
        <f t="shared" si="30"/>
        <v>1.3807205646618866E-2</v>
      </c>
      <c r="P115">
        <f t="shared" si="25"/>
        <v>1.5626819472525105E-4</v>
      </c>
      <c r="Q115">
        <f t="shared" si="25"/>
        <v>1.9063892776802389E-4</v>
      </c>
      <c r="R115">
        <f t="shared" si="32"/>
        <v>1.953466161029705E-6</v>
      </c>
      <c r="S115">
        <f t="shared" si="33"/>
        <v>2.6321908799440254E-6</v>
      </c>
      <c r="T115" s="57">
        <f t="shared" si="26"/>
        <v>0</v>
      </c>
      <c r="U115" s="57">
        <f t="shared" si="31"/>
        <v>0</v>
      </c>
      <c r="V115">
        <f t="shared" si="27"/>
        <v>101.35112825608932</v>
      </c>
      <c r="W115">
        <f t="shared" si="20"/>
        <v>-2.9055222076503361E-2</v>
      </c>
      <c r="Z115" s="57"/>
    </row>
    <row r="116" spans="5:26">
      <c r="E116" s="49">
        <f t="shared" si="19"/>
        <v>3</v>
      </c>
      <c r="F116" s="49">
        <v>113</v>
      </c>
      <c r="G116" s="49">
        <v>0.29517887598020798</v>
      </c>
      <c r="H116" s="49">
        <f t="shared" si="21"/>
        <v>-0.53831767349746074</v>
      </c>
      <c r="I116" s="49">
        <f t="shared" si="22"/>
        <v>97.933382843408353</v>
      </c>
      <c r="J116" s="49">
        <f t="shared" si="23"/>
        <v>-4.8178408373547466E-3</v>
      </c>
      <c r="K116" s="49">
        <f t="shared" si="28"/>
        <v>1.4010500083220963E-2</v>
      </c>
      <c r="L116" s="53">
        <f t="shared" si="18"/>
        <v>-4.8563023758162851E-3</v>
      </c>
      <c r="M116" s="53">
        <f t="shared" si="29"/>
        <v>1.3625884698605579E-2</v>
      </c>
      <c r="N116" s="57">
        <f t="shared" si="24"/>
        <v>0</v>
      </c>
      <c r="O116" s="57">
        <f t="shared" si="30"/>
        <v>8.0105000832209651E-3</v>
      </c>
      <c r="P116">
        <f t="shared" si="25"/>
        <v>0</v>
      </c>
      <c r="Q116">
        <f t="shared" si="25"/>
        <v>6.4168111583283086E-5</v>
      </c>
      <c r="R116">
        <f t="shared" si="32"/>
        <v>0</v>
      </c>
      <c r="S116">
        <f t="shared" si="33"/>
        <v>5.1401866317802135E-7</v>
      </c>
      <c r="T116" s="57">
        <f t="shared" si="26"/>
        <v>5.4178408373547465E-3</v>
      </c>
      <c r="U116" s="57">
        <f t="shared" si="31"/>
        <v>0</v>
      </c>
      <c r="V116">
        <f t="shared" si="27"/>
        <v>101.35112825608932</v>
      </c>
      <c r="W116">
        <f t="shared" si="20"/>
        <v>-3.3721828967164247E-2</v>
      </c>
      <c r="Z116" s="57"/>
    </row>
    <row r="117" spans="5:26">
      <c r="E117" s="49">
        <f t="shared" si="19"/>
        <v>4</v>
      </c>
      <c r="F117" s="49">
        <v>114</v>
      </c>
      <c r="G117" s="49">
        <v>0.35384418373454352</v>
      </c>
      <c r="H117" s="49">
        <f t="shared" si="21"/>
        <v>-0.37496248455548536</v>
      </c>
      <c r="I117" s="49">
        <f t="shared" si="22"/>
        <v>97.622669426452973</v>
      </c>
      <c r="J117" s="49">
        <f t="shared" si="23"/>
        <v>-3.1777454577945185E-3</v>
      </c>
      <c r="K117" s="49">
        <f t="shared" si="28"/>
        <v>1.8797147340336714E-2</v>
      </c>
      <c r="L117" s="53">
        <f t="shared" si="18"/>
        <v>-3.2162069962560569E-3</v>
      </c>
      <c r="M117" s="53">
        <f t="shared" si="29"/>
        <v>1.8412531955721328E-2</v>
      </c>
      <c r="N117" s="57">
        <f t="shared" si="24"/>
        <v>0</v>
      </c>
      <c r="O117" s="57">
        <f t="shared" si="30"/>
        <v>1.2797147340336715E-2</v>
      </c>
      <c r="P117">
        <f t="shared" si="25"/>
        <v>0</v>
      </c>
      <c r="Q117">
        <f t="shared" si="25"/>
        <v>1.6376698005028708E-4</v>
      </c>
      <c r="R117">
        <f t="shared" si="32"/>
        <v>0</v>
      </c>
      <c r="S117">
        <f t="shared" si="33"/>
        <v>2.0957501731855073E-6</v>
      </c>
      <c r="T117" s="57">
        <f t="shared" si="26"/>
        <v>3.7777454577945183E-3</v>
      </c>
      <c r="U117" s="57">
        <f t="shared" si="31"/>
        <v>0</v>
      </c>
      <c r="V117">
        <f t="shared" si="27"/>
        <v>101.35112825608932</v>
      </c>
      <c r="W117">
        <f t="shared" si="20"/>
        <v>-3.6787541429390461E-2</v>
      </c>
      <c r="Z117" s="57"/>
    </row>
    <row r="118" spans="5:26">
      <c r="E118" s="49">
        <f t="shared" si="19"/>
        <v>5</v>
      </c>
      <c r="F118" s="49">
        <v>115</v>
      </c>
      <c r="G118" s="49">
        <v>0.86519739632852166</v>
      </c>
      <c r="H118" s="49">
        <f t="shared" si="21"/>
        <v>1.1039721765747434</v>
      </c>
      <c r="I118" s="49">
        <f t="shared" si="22"/>
        <v>98.756717305773506</v>
      </c>
      <c r="J118" s="49">
        <f t="shared" si="23"/>
        <v>1.1549689654850393E-2</v>
      </c>
      <c r="K118" s="49">
        <f t="shared" si="28"/>
        <v>3.5129564051399192E-2</v>
      </c>
      <c r="L118" s="53">
        <f t="shared" si="18"/>
        <v>1.1511228116388854E-2</v>
      </c>
      <c r="M118" s="53">
        <f t="shared" si="29"/>
        <v>3.4744948666783806E-2</v>
      </c>
      <c r="N118" s="57">
        <f t="shared" si="24"/>
        <v>1.0949689654850393E-2</v>
      </c>
      <c r="O118" s="57">
        <f t="shared" si="30"/>
        <v>2.9129564051399194E-2</v>
      </c>
      <c r="P118">
        <f t="shared" si="25"/>
        <v>1.1989570353753772E-4</v>
      </c>
      <c r="Q118">
        <f t="shared" si="25"/>
        <v>8.4853150182456825E-4</v>
      </c>
      <c r="R118">
        <f t="shared" si="32"/>
        <v>1.3128207446859864E-6</v>
      </c>
      <c r="S118">
        <f t="shared" si="33"/>
        <v>2.4717352732028713E-5</v>
      </c>
      <c r="T118" s="57">
        <f t="shared" si="26"/>
        <v>0</v>
      </c>
      <c r="U118" s="57">
        <f t="shared" si="31"/>
        <v>0</v>
      </c>
      <c r="V118">
        <f t="shared" si="27"/>
        <v>101.35112825608932</v>
      </c>
      <c r="W118">
        <f t="shared" si="20"/>
        <v>-2.5598244390140204E-2</v>
      </c>
      <c r="Z118" s="57"/>
    </row>
    <row r="119" spans="5:26">
      <c r="E119" s="49">
        <f t="shared" si="19"/>
        <v>6</v>
      </c>
      <c r="F119" s="49">
        <v>116</v>
      </c>
      <c r="G119" s="49">
        <v>0.53652708610501976</v>
      </c>
      <c r="H119" s="49">
        <f t="shared" si="21"/>
        <v>9.1688130958787223E-2</v>
      </c>
      <c r="I119" s="49">
        <f t="shared" si="22"/>
        <v>98.904240523282283</v>
      </c>
      <c r="J119" s="49">
        <f t="shared" si="23"/>
        <v>1.4926897706123527E-3</v>
      </c>
      <c r="K119" s="49">
        <f t="shared" si="28"/>
        <v>2.6355666817969657E-2</v>
      </c>
      <c r="L119" s="53">
        <f t="shared" si="18"/>
        <v>1.4542282321508143E-3</v>
      </c>
      <c r="M119" s="53">
        <f t="shared" si="29"/>
        <v>2.5971051433354271E-2</v>
      </c>
      <c r="N119" s="57">
        <f t="shared" si="24"/>
        <v>8.926897706123528E-4</v>
      </c>
      <c r="O119" s="57">
        <f t="shared" si="30"/>
        <v>2.0355666817969659E-2</v>
      </c>
      <c r="P119">
        <f t="shared" si="25"/>
        <v>7.9689502655593504E-7</v>
      </c>
      <c r="Q119">
        <f t="shared" si="25"/>
        <v>4.1435317160419099E-4</v>
      </c>
      <c r="R119">
        <f t="shared" si="32"/>
        <v>7.113800384583425E-10</v>
      </c>
      <c r="S119">
        <f t="shared" si="33"/>
        <v>8.4344351061439187E-6</v>
      </c>
      <c r="T119" s="57">
        <f t="shared" si="26"/>
        <v>0</v>
      </c>
      <c r="U119" s="57">
        <f t="shared" si="31"/>
        <v>0</v>
      </c>
      <c r="V119">
        <f t="shared" si="27"/>
        <v>101.35112825608932</v>
      </c>
      <c r="W119">
        <f t="shared" si="20"/>
        <v>-2.4142678773386318E-2</v>
      </c>
      <c r="Z119" s="57"/>
    </row>
    <row r="120" spans="5:26">
      <c r="E120" s="49">
        <f t="shared" si="19"/>
        <v>7</v>
      </c>
      <c r="F120" s="49">
        <v>117</v>
      </c>
      <c r="G120" s="49">
        <v>0.23954155190543702</v>
      </c>
      <c r="H120" s="49">
        <f t="shared" si="21"/>
        <v>-0.70777804285802759</v>
      </c>
      <c r="I120" s="49">
        <f t="shared" si="22"/>
        <v>98.261278164166427</v>
      </c>
      <c r="J120" s="49">
        <f t="shared" si="23"/>
        <v>-6.5220799515410197E-3</v>
      </c>
      <c r="K120" s="49">
        <f t="shared" si="28"/>
        <v>1.4115600103989706E-2</v>
      </c>
      <c r="L120" s="53">
        <f t="shared" si="18"/>
        <v>-6.5605414900025581E-3</v>
      </c>
      <c r="M120" s="53">
        <f t="shared" si="29"/>
        <v>1.3730984719374322E-2</v>
      </c>
      <c r="N120" s="57">
        <f t="shared" si="24"/>
        <v>0</v>
      </c>
      <c r="O120" s="57">
        <f t="shared" si="30"/>
        <v>8.1156001039897063E-3</v>
      </c>
      <c r="P120">
        <f t="shared" si="25"/>
        <v>0</v>
      </c>
      <c r="Q120">
        <f t="shared" si="25"/>
        <v>6.5862965047877738E-5</v>
      </c>
      <c r="R120">
        <f t="shared" si="32"/>
        <v>0</v>
      </c>
      <c r="S120">
        <f t="shared" si="33"/>
        <v>5.3451748599162701E-7</v>
      </c>
      <c r="T120" s="57">
        <f t="shared" si="26"/>
        <v>7.1220799515410195E-3</v>
      </c>
      <c r="U120" s="57">
        <f t="shared" si="31"/>
        <v>0</v>
      </c>
      <c r="V120">
        <f t="shared" si="27"/>
        <v>101.35112825608932</v>
      </c>
      <c r="W120">
        <f t="shared" si="20"/>
        <v>-3.0486588014250894E-2</v>
      </c>
      <c r="Z120" s="57"/>
    </row>
    <row r="121" spans="5:26">
      <c r="E121" s="49">
        <f t="shared" si="19"/>
        <v>8</v>
      </c>
      <c r="F121" s="49">
        <v>118</v>
      </c>
      <c r="G121" s="49">
        <v>0.9786206572124837</v>
      </c>
      <c r="H121" s="49">
        <f t="shared" si="21"/>
        <v>2.0260595207958021</v>
      </c>
      <c r="I121" s="49">
        <f t="shared" si="22"/>
        <v>100.30879934460802</v>
      </c>
      <c r="J121" s="49">
        <f t="shared" si="23"/>
        <v>2.0623386738705802E-2</v>
      </c>
      <c r="K121" s="49">
        <f t="shared" si="28"/>
        <v>2.5281429581683341E-2</v>
      </c>
      <c r="L121" s="53">
        <f t="shared" si="18"/>
        <v>2.0584925200244263E-2</v>
      </c>
      <c r="M121" s="53">
        <f t="shared" si="29"/>
        <v>2.4896814197067955E-2</v>
      </c>
      <c r="N121" s="57">
        <f t="shared" si="24"/>
        <v>2.0023386738705802E-2</v>
      </c>
      <c r="O121" s="57">
        <f t="shared" si="30"/>
        <v>1.9281429581683343E-2</v>
      </c>
      <c r="P121">
        <f t="shared" si="25"/>
        <v>4.0093601648777936E-4</v>
      </c>
      <c r="Q121">
        <f t="shared" si="25"/>
        <v>3.7177352671341349E-4</v>
      </c>
      <c r="R121">
        <f t="shared" si="32"/>
        <v>8.0280969156109329E-6</v>
      </c>
      <c r="S121">
        <f t="shared" si="33"/>
        <v>7.1683250756587537E-6</v>
      </c>
      <c r="T121" s="57">
        <f t="shared" si="26"/>
        <v>0</v>
      </c>
      <c r="U121" s="57">
        <f t="shared" si="31"/>
        <v>0</v>
      </c>
      <c r="V121">
        <f t="shared" si="27"/>
        <v>101.35112825608932</v>
      </c>
      <c r="W121">
        <f t="shared" si="20"/>
        <v>-1.0284334564560521E-2</v>
      </c>
      <c r="Z121" s="57"/>
    </row>
    <row r="122" spans="5:26">
      <c r="E122" s="49">
        <f t="shared" si="19"/>
        <v>9</v>
      </c>
      <c r="F122" s="49">
        <v>119</v>
      </c>
      <c r="G122" s="49">
        <v>0.89686992109063812</v>
      </c>
      <c r="H122" s="49">
        <f t="shared" si="21"/>
        <v>1.2639160571311401</v>
      </c>
      <c r="I122" s="49">
        <f t="shared" si="22"/>
        <v>101.63448882740032</v>
      </c>
      <c r="J122" s="49">
        <f t="shared" si="23"/>
        <v>1.3129513129373438E-2</v>
      </c>
      <c r="K122" s="49">
        <f t="shared" si="28"/>
        <v>5.1495436462982977E-2</v>
      </c>
      <c r="L122" s="53">
        <f t="shared" si="18"/>
        <v>1.3091051590911899E-2</v>
      </c>
      <c r="M122" s="53">
        <f t="shared" si="29"/>
        <v>5.1110821078367591E-2</v>
      </c>
      <c r="N122" s="57">
        <f t="shared" si="24"/>
        <v>1.2529513129373438E-2</v>
      </c>
      <c r="O122" s="57">
        <f t="shared" si="30"/>
        <v>4.5495436462982979E-2</v>
      </c>
      <c r="P122">
        <f t="shared" si="25"/>
        <v>1.5698869925914136E-4</v>
      </c>
      <c r="Q122">
        <f t="shared" si="25"/>
        <v>2.0698347389573211E-3</v>
      </c>
      <c r="R122">
        <f t="shared" si="32"/>
        <v>1.96699196853067E-6</v>
      </c>
      <c r="S122">
        <f t="shared" si="33"/>
        <v>9.4168034855107756E-5</v>
      </c>
      <c r="T122" s="57">
        <f t="shared" si="26"/>
        <v>0</v>
      </c>
      <c r="U122" s="57">
        <f t="shared" si="31"/>
        <v>0</v>
      </c>
      <c r="V122">
        <f t="shared" si="27"/>
        <v>101.63448882740032</v>
      </c>
      <c r="W122">
        <f t="shared" si="20"/>
        <v>0</v>
      </c>
      <c r="Z122" s="57"/>
    </row>
    <row r="123" spans="5:26">
      <c r="E123" s="49">
        <f t="shared" si="19"/>
        <v>0</v>
      </c>
      <c r="F123" s="49">
        <v>120</v>
      </c>
      <c r="G123" s="49">
        <v>0.58970838496990063</v>
      </c>
      <c r="H123" s="49">
        <f t="shared" si="21"/>
        <v>0.22679489940094688</v>
      </c>
      <c r="I123" s="49">
        <f t="shared" si="22"/>
        <v>101.92362594610888</v>
      </c>
      <c r="J123" s="49">
        <f t="shared" si="23"/>
        <v>2.8408330808425489E-3</v>
      </c>
      <c r="K123" s="49">
        <f t="shared" si="28"/>
        <v>3.8091732325675164E-2</v>
      </c>
      <c r="L123" s="53">
        <f t="shared" si="18"/>
        <v>2.8023715423810104E-3</v>
      </c>
      <c r="M123" s="53">
        <f t="shared" si="29"/>
        <v>3.7707116941059778E-2</v>
      </c>
      <c r="N123" s="57">
        <f t="shared" si="24"/>
        <v>2.240833080842549E-3</v>
      </c>
      <c r="O123" s="57">
        <f t="shared" si="30"/>
        <v>3.2091732325675165E-2</v>
      </c>
      <c r="P123">
        <f t="shared" si="25"/>
        <v>5.0213328961983103E-6</v>
      </c>
      <c r="Q123">
        <f t="shared" si="25"/>
        <v>1.0298792836627843E-3</v>
      </c>
      <c r="R123">
        <f t="shared" si="32"/>
        <v>1.1251968863724099E-8</v>
      </c>
      <c r="S123">
        <f t="shared" si="33"/>
        <v>3.3050610299064158E-5</v>
      </c>
      <c r="T123" s="57">
        <f t="shared" si="26"/>
        <v>0</v>
      </c>
      <c r="U123" s="57">
        <f t="shared" si="31"/>
        <v>0</v>
      </c>
      <c r="V123">
        <f t="shared" si="27"/>
        <v>101.92362594610888</v>
      </c>
      <c r="W123">
        <f t="shared" si="20"/>
        <v>0</v>
      </c>
      <c r="Z123" s="57"/>
    </row>
    <row r="124" spans="5:26">
      <c r="E124" s="49">
        <f t="shared" si="19"/>
        <v>1</v>
      </c>
      <c r="F124" s="49">
        <v>121</v>
      </c>
      <c r="G124" s="49">
        <v>0.71536839038415212</v>
      </c>
      <c r="H124" s="49">
        <f t="shared" si="21"/>
        <v>0.56913692829306417</v>
      </c>
      <c r="I124" s="49">
        <f t="shared" si="22"/>
        <v>102.56251303191546</v>
      </c>
      <c r="J124" s="49">
        <f t="shared" si="23"/>
        <v>6.2487283281163859E-3</v>
      </c>
      <c r="K124" s="49">
        <f t="shared" si="28"/>
        <v>5.44679022236347E-2</v>
      </c>
      <c r="L124" s="53">
        <f t="shared" si="18"/>
        <v>6.2102667896548475E-3</v>
      </c>
      <c r="M124" s="53">
        <f t="shared" si="29"/>
        <v>5.4083286839019314E-2</v>
      </c>
      <c r="N124" s="57">
        <f t="shared" si="24"/>
        <v>5.6487283281163861E-3</v>
      </c>
      <c r="O124" s="57">
        <f t="shared" si="30"/>
        <v>4.8467902223634701E-2</v>
      </c>
      <c r="P124">
        <f t="shared" si="25"/>
        <v>3.1908131724864543E-5</v>
      </c>
      <c r="Q124">
        <f t="shared" si="25"/>
        <v>2.3491375459598137E-3</v>
      </c>
      <c r="R124">
        <f t="shared" si="32"/>
        <v>1.8024036757151151E-7</v>
      </c>
      <c r="S124">
        <f t="shared" si="33"/>
        <v>1.1385776888744941E-4</v>
      </c>
      <c r="T124" s="57">
        <f t="shared" si="26"/>
        <v>0</v>
      </c>
      <c r="U124" s="57">
        <f t="shared" si="31"/>
        <v>0</v>
      </c>
      <c r="V124">
        <f t="shared" si="27"/>
        <v>102.56251303191546</v>
      </c>
      <c r="W124">
        <f t="shared" si="20"/>
        <v>0</v>
      </c>
      <c r="Z124" s="57"/>
    </row>
    <row r="125" spans="5:26">
      <c r="E125" s="49">
        <f t="shared" si="19"/>
        <v>2</v>
      </c>
      <c r="F125" s="49">
        <v>122</v>
      </c>
      <c r="G125" s="49">
        <v>0.95938439486719629</v>
      </c>
      <c r="H125" s="49">
        <f t="shared" si="21"/>
        <v>1.7435865501762751</v>
      </c>
      <c r="I125" s="49">
        <f t="shared" si="22"/>
        <v>104.40994989525807</v>
      </c>
      <c r="J125" s="49">
        <f t="shared" si="23"/>
        <v>1.7852480503928767E-2</v>
      </c>
      <c r="K125" s="49">
        <f t="shared" si="28"/>
        <v>5.9219654959739375E-2</v>
      </c>
      <c r="L125" s="53">
        <f t="shared" si="18"/>
        <v>1.7814018965467228E-2</v>
      </c>
      <c r="M125" s="53">
        <f t="shared" si="29"/>
        <v>5.8835039575123989E-2</v>
      </c>
      <c r="N125" s="57">
        <f t="shared" si="24"/>
        <v>1.7252480503928767E-2</v>
      </c>
      <c r="O125" s="57">
        <f t="shared" si="30"/>
        <v>5.3219654959739376E-2</v>
      </c>
      <c r="P125">
        <f t="shared" si="25"/>
        <v>2.9764808353844219E-4</v>
      </c>
      <c r="Q125">
        <f t="shared" si="25"/>
        <v>2.8323316740337121E-3</v>
      </c>
      <c r="R125">
        <f t="shared" si="32"/>
        <v>5.1351677582787345E-6</v>
      </c>
      <c r="S125">
        <f t="shared" si="33"/>
        <v>1.5073571442361517E-4</v>
      </c>
      <c r="T125" s="57">
        <f t="shared" si="26"/>
        <v>0</v>
      </c>
      <c r="U125" s="57">
        <f t="shared" si="31"/>
        <v>0</v>
      </c>
      <c r="V125">
        <f t="shared" si="27"/>
        <v>104.40994989525807</v>
      </c>
      <c r="W125">
        <f t="shared" si="20"/>
        <v>0</v>
      </c>
      <c r="Z125" s="57"/>
    </row>
    <row r="126" spans="5:26">
      <c r="E126" s="49">
        <f t="shared" si="19"/>
        <v>3</v>
      </c>
      <c r="F126" s="49">
        <v>123</v>
      </c>
      <c r="G126" s="49">
        <v>0.84407625254097196</v>
      </c>
      <c r="H126" s="49">
        <f t="shared" si="21"/>
        <v>1.0113530266686122</v>
      </c>
      <c r="I126" s="49">
        <f t="shared" si="22"/>
        <v>105.5261395932219</v>
      </c>
      <c r="J126" s="49">
        <f t="shared" si="23"/>
        <v>1.0633714465277104E-2</v>
      </c>
      <c r="K126" s="49">
        <f t="shared" si="28"/>
        <v>7.4671210262371335E-2</v>
      </c>
      <c r="L126" s="53">
        <f t="shared" si="18"/>
        <v>1.0595252926815565E-2</v>
      </c>
      <c r="M126" s="53">
        <f t="shared" si="29"/>
        <v>7.4286594877755949E-2</v>
      </c>
      <c r="N126" s="57">
        <f t="shared" si="24"/>
        <v>1.0033714465277104E-2</v>
      </c>
      <c r="O126" s="57">
        <f t="shared" si="30"/>
        <v>6.8671210262371329E-2</v>
      </c>
      <c r="P126">
        <f t="shared" si="25"/>
        <v>1.0067542597071101E-4</v>
      </c>
      <c r="Q126">
        <f t="shared" si="25"/>
        <v>4.7157351188988131E-3</v>
      </c>
      <c r="R126">
        <f t="shared" si="32"/>
        <v>1.0101484778602573E-6</v>
      </c>
      <c r="S126">
        <f t="shared" si="33"/>
        <v>3.2383523789154904E-4</v>
      </c>
      <c r="T126" s="57">
        <f t="shared" si="26"/>
        <v>0</v>
      </c>
      <c r="U126" s="57">
        <f t="shared" si="31"/>
        <v>0</v>
      </c>
      <c r="V126">
        <f t="shared" si="27"/>
        <v>105.5261395932219</v>
      </c>
      <c r="W126">
        <f t="shared" si="20"/>
        <v>0</v>
      </c>
      <c r="Z126" s="57"/>
    </row>
    <row r="127" spans="5:26">
      <c r="E127" s="49">
        <f t="shared" si="19"/>
        <v>4</v>
      </c>
      <c r="F127" s="49">
        <v>124</v>
      </c>
      <c r="G127" s="49">
        <v>0.90232840389861868</v>
      </c>
      <c r="H127" s="49">
        <f t="shared" si="21"/>
        <v>1.2949334380698425</v>
      </c>
      <c r="I127" s="49">
        <f t="shared" si="22"/>
        <v>106.95351332586871</v>
      </c>
      <c r="J127" s="49">
        <f t="shared" si="23"/>
        <v>1.3435594277941386E-2</v>
      </c>
      <c r="K127" s="49">
        <f t="shared" si="28"/>
        <v>9.1284549998107284E-2</v>
      </c>
      <c r="L127" s="53">
        <f t="shared" si="18"/>
        <v>1.3397132739479846E-2</v>
      </c>
      <c r="M127" s="53">
        <f t="shared" si="29"/>
        <v>9.0899934613491898E-2</v>
      </c>
      <c r="N127" s="57">
        <f t="shared" si="24"/>
        <v>1.2835594277941386E-2</v>
      </c>
      <c r="O127" s="57">
        <f t="shared" si="30"/>
        <v>8.5284549998107279E-2</v>
      </c>
      <c r="P127">
        <f t="shared" si="25"/>
        <v>1.6475248046792163E-4</v>
      </c>
      <c r="Q127">
        <f t="shared" si="25"/>
        <v>7.2734544683796601E-3</v>
      </c>
      <c r="R127">
        <f t="shared" si="32"/>
        <v>2.1146959955707048E-6</v>
      </c>
      <c r="S127">
        <f t="shared" si="33"/>
        <v>6.2031329126748186E-4</v>
      </c>
      <c r="T127" s="57">
        <f t="shared" si="26"/>
        <v>0</v>
      </c>
      <c r="U127" s="57">
        <f t="shared" si="31"/>
        <v>0</v>
      </c>
      <c r="V127">
        <f t="shared" si="27"/>
        <v>106.95351332586871</v>
      </c>
      <c r="W127">
        <f t="shared" si="20"/>
        <v>0</v>
      </c>
      <c r="Z127" s="57"/>
    </row>
    <row r="128" spans="5:26">
      <c r="E128" s="49">
        <f t="shared" si="19"/>
        <v>5</v>
      </c>
      <c r="F128" s="49">
        <v>125</v>
      </c>
      <c r="G128" s="49">
        <v>0.15718515144833911</v>
      </c>
      <c r="H128" s="49">
        <f t="shared" si="21"/>
        <v>-1.0060941075845824</v>
      </c>
      <c r="I128" s="49">
        <f t="shared" si="22"/>
        <v>105.93916428043813</v>
      </c>
      <c r="J128" s="49">
        <f t="shared" si="23"/>
        <v>-9.5292776874067869E-3</v>
      </c>
      <c r="K128" s="49">
        <f t="shared" si="28"/>
        <v>7.0205582655849891E-2</v>
      </c>
      <c r="L128" s="53">
        <f t="shared" si="18"/>
        <v>-9.5677392258683262E-3</v>
      </c>
      <c r="M128" s="53">
        <f t="shared" si="29"/>
        <v>6.9820967271234505E-2</v>
      </c>
      <c r="N128" s="57">
        <f t="shared" si="24"/>
        <v>0</v>
      </c>
      <c r="O128" s="57">
        <f t="shared" si="30"/>
        <v>6.4205582655849885E-2</v>
      </c>
      <c r="P128">
        <f t="shared" si="25"/>
        <v>0</v>
      </c>
      <c r="Q128">
        <f t="shared" si="25"/>
        <v>4.1223568441771715E-3</v>
      </c>
      <c r="R128">
        <f t="shared" si="32"/>
        <v>0</v>
      </c>
      <c r="S128">
        <f t="shared" si="33"/>
        <v>2.6467832309572586E-4</v>
      </c>
      <c r="T128" s="57">
        <f t="shared" si="26"/>
        <v>1.0129277687406787E-2</v>
      </c>
      <c r="U128" s="57">
        <f t="shared" si="31"/>
        <v>0</v>
      </c>
      <c r="V128">
        <f t="shared" si="27"/>
        <v>106.95351332586871</v>
      </c>
      <c r="W128">
        <f t="shared" si="20"/>
        <v>-9.4840179989228862E-3</v>
      </c>
      <c r="Z128" s="57"/>
    </row>
    <row r="129" spans="5:26">
      <c r="E129" s="49">
        <f t="shared" si="19"/>
        <v>6</v>
      </c>
      <c r="F129" s="49">
        <v>126</v>
      </c>
      <c r="G129" s="49">
        <v>0.41420342416261846</v>
      </c>
      <c r="H129" s="49">
        <f t="shared" si="21"/>
        <v>-0.2167452928674852</v>
      </c>
      <c r="I129" s="49">
        <f t="shared" si="22"/>
        <v>105.77066487718047</v>
      </c>
      <c r="J129" s="49">
        <f t="shared" si="23"/>
        <v>-1.5917960871914007E-3</v>
      </c>
      <c r="K129" s="49">
        <f t="shared" si="28"/>
        <v>6.7121096798046315E-2</v>
      </c>
      <c r="L129" s="53">
        <f t="shared" si="18"/>
        <v>-1.6302576256529392E-3</v>
      </c>
      <c r="M129" s="53">
        <f t="shared" si="29"/>
        <v>6.6736481413430929E-2</v>
      </c>
      <c r="N129" s="57">
        <f t="shared" si="24"/>
        <v>0</v>
      </c>
      <c r="O129" s="57">
        <f t="shared" si="30"/>
        <v>6.1121096798046316E-2</v>
      </c>
      <c r="P129">
        <f t="shared" si="25"/>
        <v>0</v>
      </c>
      <c r="Q129">
        <f t="shared" si="25"/>
        <v>3.7357884737961476E-3</v>
      </c>
      <c r="R129">
        <f t="shared" si="32"/>
        <v>0</v>
      </c>
      <c r="S129">
        <f t="shared" si="33"/>
        <v>2.2833548892392004E-4</v>
      </c>
      <c r="T129" s="57">
        <f t="shared" si="26"/>
        <v>2.1917960871914006E-3</v>
      </c>
      <c r="U129" s="57">
        <f t="shared" si="31"/>
        <v>0</v>
      </c>
      <c r="V129">
        <f t="shared" si="27"/>
        <v>106.95351332586871</v>
      </c>
      <c r="W129">
        <f t="shared" si="20"/>
        <v>-1.10594632369328E-2</v>
      </c>
      <c r="Z129" s="57"/>
    </row>
    <row r="130" spans="5:26">
      <c r="E130" s="49">
        <f t="shared" si="19"/>
        <v>7</v>
      </c>
      <c r="F130" s="49">
        <v>127</v>
      </c>
      <c r="G130" s="49">
        <v>0.55704657817277059</v>
      </c>
      <c r="H130" s="49">
        <f t="shared" si="21"/>
        <v>0.14348539670274194</v>
      </c>
      <c r="I130" s="49">
        <f t="shared" si="22"/>
        <v>105.98345187270375</v>
      </c>
      <c r="J130" s="49">
        <f t="shared" si="23"/>
        <v>2.0097561304775313E-3</v>
      </c>
      <c r="K130" s="49">
        <f t="shared" si="28"/>
        <v>7.5652932880064791E-2</v>
      </c>
      <c r="L130" s="53">
        <f t="shared" si="18"/>
        <v>1.9712945920159928E-3</v>
      </c>
      <c r="M130" s="53">
        <f t="shared" si="29"/>
        <v>7.5268317495449405E-2</v>
      </c>
      <c r="N130" s="57">
        <f t="shared" si="24"/>
        <v>1.4097561304775314E-3</v>
      </c>
      <c r="O130" s="57">
        <f t="shared" si="30"/>
        <v>6.9652932880064786E-2</v>
      </c>
      <c r="P130">
        <f t="shared" si="25"/>
        <v>1.9874123474189825E-6</v>
      </c>
      <c r="Q130">
        <f t="shared" si="25"/>
        <v>4.8515310587948102E-3</v>
      </c>
      <c r="R130">
        <f t="shared" si="32"/>
        <v>2.8017667405606522E-9</v>
      </c>
      <c r="S130">
        <f t="shared" si="33"/>
        <v>3.3792336720378459E-4</v>
      </c>
      <c r="T130" s="57">
        <f t="shared" si="26"/>
        <v>0</v>
      </c>
      <c r="U130" s="57">
        <f t="shared" si="31"/>
        <v>0</v>
      </c>
      <c r="V130">
        <f t="shared" si="27"/>
        <v>106.95351332586871</v>
      </c>
      <c r="W130">
        <f t="shared" si="20"/>
        <v>-9.0699353672408223E-3</v>
      </c>
      <c r="Z130" s="57"/>
    </row>
    <row r="131" spans="5:26">
      <c r="E131" s="49">
        <f t="shared" si="19"/>
        <v>8</v>
      </c>
      <c r="F131" s="49">
        <v>128</v>
      </c>
      <c r="G131" s="49">
        <v>0.43982475407305033</v>
      </c>
      <c r="H131" s="49">
        <f t="shared" si="21"/>
        <v>-0.15141354137002169</v>
      </c>
      <c r="I131" s="49">
        <f t="shared" si="22"/>
        <v>105.88412287411442</v>
      </c>
      <c r="J131" s="49">
        <f t="shared" si="23"/>
        <v>-9.3765179485770891E-4</v>
      </c>
      <c r="K131" s="49">
        <f t="shared" si="28"/>
        <v>5.409189434650126E-2</v>
      </c>
      <c r="L131" s="53">
        <f t="shared" ref="L131:L194" si="34">J131-$B$8</f>
        <v>-9.7611333331924734E-4</v>
      </c>
      <c r="M131" s="53">
        <f t="shared" si="29"/>
        <v>5.3707278961885874E-2</v>
      </c>
      <c r="N131" s="57">
        <f t="shared" si="24"/>
        <v>0</v>
      </c>
      <c r="O131" s="57">
        <f t="shared" si="30"/>
        <v>4.8091894346501261E-2</v>
      </c>
      <c r="P131">
        <f t="shared" si="25"/>
        <v>0</v>
      </c>
      <c r="Q131">
        <f t="shared" si="25"/>
        <v>2.3128303018350401E-3</v>
      </c>
      <c r="R131">
        <f t="shared" si="32"/>
        <v>0</v>
      </c>
      <c r="S131">
        <f t="shared" si="33"/>
        <v>1.1122839051723738E-4</v>
      </c>
      <c r="T131" s="57">
        <f t="shared" si="26"/>
        <v>1.5376517948577089E-3</v>
      </c>
      <c r="U131" s="57">
        <f t="shared" si="31"/>
        <v>0</v>
      </c>
      <c r="V131">
        <f t="shared" si="27"/>
        <v>106.95351332586871</v>
      </c>
      <c r="W131">
        <f t="shared" si="20"/>
        <v>-9.9986472486980511E-3</v>
      </c>
      <c r="Z131" s="57"/>
    </row>
    <row r="132" spans="5:26">
      <c r="E132" s="49">
        <f t="shared" ref="E132:E195" si="35">MOD(F132,10)</f>
        <v>9</v>
      </c>
      <c r="F132" s="49">
        <v>129</v>
      </c>
      <c r="G132" s="49">
        <v>0.74546799975897615</v>
      </c>
      <c r="H132" s="49">
        <f t="shared" si="21"/>
        <v>0.66029583797564395</v>
      </c>
      <c r="I132" s="49">
        <f t="shared" si="22"/>
        <v>106.64435832449504</v>
      </c>
      <c r="J132" s="49">
        <f t="shared" si="23"/>
        <v>7.1542288232044962E-3</v>
      </c>
      <c r="K132" s="49">
        <f t="shared" si="28"/>
        <v>4.8116610040332242E-2</v>
      </c>
      <c r="L132" s="53">
        <f t="shared" si="34"/>
        <v>7.1157672847429578E-3</v>
      </c>
      <c r="M132" s="53">
        <f t="shared" si="29"/>
        <v>4.7731994655716856E-2</v>
      </c>
      <c r="N132" s="57">
        <f t="shared" si="24"/>
        <v>6.5542288232044964E-3</v>
      </c>
      <c r="O132" s="57">
        <f t="shared" si="30"/>
        <v>4.2116610040332243E-2</v>
      </c>
      <c r="P132">
        <f t="shared" si="25"/>
        <v>4.29579154669246E-5</v>
      </c>
      <c r="Q132">
        <f t="shared" si="25"/>
        <v>1.7738088412894146E-3</v>
      </c>
      <c r="R132">
        <f t="shared" si="32"/>
        <v>2.8155600773809944E-7</v>
      </c>
      <c r="S132">
        <f t="shared" si="33"/>
        <v>7.4706815254679858E-5</v>
      </c>
      <c r="T132" s="57">
        <f t="shared" si="26"/>
        <v>0</v>
      </c>
      <c r="U132" s="57">
        <f t="shared" si="31"/>
        <v>0</v>
      </c>
      <c r="V132">
        <f t="shared" si="27"/>
        <v>106.95351332586871</v>
      </c>
      <c r="W132">
        <f t="shared" ref="W132:W195" si="36">MIN(0,(I132-V132)/V132)</f>
        <v>-2.8905548939914343E-3</v>
      </c>
      <c r="Z132" s="57"/>
    </row>
    <row r="133" spans="5:26">
      <c r="E133" s="49">
        <f t="shared" si="35"/>
        <v>0</v>
      </c>
      <c r="F133" s="49">
        <v>130</v>
      </c>
      <c r="G133" s="49">
        <v>4.7967787990635169E-2</v>
      </c>
      <c r="H133" s="49">
        <f t="shared" ref="H133:H196" si="37">_xlfn.NORM.INV(G133,0,1)</f>
        <v>-1.6648856283883426</v>
      </c>
      <c r="I133" s="49">
        <f t="shared" ref="I133:I196" si="38">I132*(1+$B$2*$B$4+$B$5*SQRT($B$2)*H133)</f>
        <v>104.93037732060461</v>
      </c>
      <c r="J133" s="49">
        <f t="shared" ref="J133:J196" si="39">LN(I133/I132)</f>
        <v>-1.620248745462945E-2</v>
      </c>
      <c r="K133" s="49">
        <f t="shared" si="28"/>
        <v>2.9073289504860291E-2</v>
      </c>
      <c r="L133" s="53">
        <f t="shared" si="34"/>
        <v>-1.6240948993090989E-2</v>
      </c>
      <c r="M133" s="53">
        <f t="shared" si="29"/>
        <v>2.8688674120244905E-2</v>
      </c>
      <c r="N133" s="57">
        <f t="shared" ref="N133:N196" si="40">MAX(0,J133-$B$11)</f>
        <v>0</v>
      </c>
      <c r="O133" s="57">
        <f t="shared" si="30"/>
        <v>2.3073289504860293E-2</v>
      </c>
      <c r="P133">
        <f t="shared" ref="P133:Q196" si="41">N133^2</f>
        <v>0</v>
      </c>
      <c r="Q133">
        <f t="shared" si="41"/>
        <v>5.3237668857509613E-4</v>
      </c>
      <c r="R133">
        <f t="shared" si="32"/>
        <v>0</v>
      </c>
      <c r="S133">
        <f t="shared" si="33"/>
        <v>1.2283681461132042E-5</v>
      </c>
      <c r="T133" s="57">
        <f t="shared" ref="T133:T196" si="42">MAX(0,$B$11-J133)</f>
        <v>1.680248745462945E-2</v>
      </c>
      <c r="U133" s="57">
        <f t="shared" si="31"/>
        <v>0</v>
      </c>
      <c r="V133">
        <f t="shared" ref="V133:V196" si="43">IF(V132&lt;I133,I133,V132)</f>
        <v>106.95351332586871</v>
      </c>
      <c r="W133">
        <f t="shared" si="36"/>
        <v>-1.8916031295764579E-2</v>
      </c>
      <c r="Z133" s="57"/>
    </row>
    <row r="134" spans="5:26">
      <c r="E134" s="49">
        <f t="shared" si="35"/>
        <v>1</v>
      </c>
      <c r="F134" s="49">
        <v>131</v>
      </c>
      <c r="G134" s="49">
        <v>0.87774963064112144</v>
      </c>
      <c r="H134" s="49">
        <f t="shared" si="37"/>
        <v>1.1638106907090744</v>
      </c>
      <c r="I134" s="49">
        <f t="shared" si="38"/>
        <v>106.21210502580968</v>
      </c>
      <c r="J134" s="49">
        <f t="shared" si="39"/>
        <v>1.2141028515906246E-2</v>
      </c>
      <c r="K134" s="49">
        <f t="shared" si="28"/>
        <v>3.4965589692650255E-2</v>
      </c>
      <c r="L134" s="53">
        <f t="shared" si="34"/>
        <v>1.2102566977444707E-2</v>
      </c>
      <c r="M134" s="53">
        <f t="shared" si="29"/>
        <v>3.4580974308034869E-2</v>
      </c>
      <c r="N134" s="57">
        <f t="shared" si="40"/>
        <v>1.1541028515906247E-2</v>
      </c>
      <c r="O134" s="57">
        <f t="shared" si="30"/>
        <v>2.8965589692650257E-2</v>
      </c>
      <c r="P134">
        <f t="shared" si="41"/>
        <v>1.3319533920496114E-4</v>
      </c>
      <c r="Q134">
        <f t="shared" si="41"/>
        <v>8.3900538624296674E-4</v>
      </c>
      <c r="R134">
        <f t="shared" si="32"/>
        <v>1.5372112079502619E-6</v>
      </c>
      <c r="S134">
        <f t="shared" si="33"/>
        <v>2.4302285767837323E-5</v>
      </c>
      <c r="T134" s="57">
        <f t="shared" si="42"/>
        <v>0</v>
      </c>
      <c r="U134" s="57">
        <f t="shared" si="31"/>
        <v>0</v>
      </c>
      <c r="V134">
        <f t="shared" si="43"/>
        <v>106.95351332586871</v>
      </c>
      <c r="W134">
        <f t="shared" si="36"/>
        <v>-6.9320612012070456E-3</v>
      </c>
      <c r="Z134" s="57"/>
    </row>
    <row r="135" spans="5:26">
      <c r="E135" s="49">
        <f t="shared" si="35"/>
        <v>2</v>
      </c>
      <c r="F135" s="49">
        <v>132</v>
      </c>
      <c r="G135" s="49">
        <v>0.18532135554489781</v>
      </c>
      <c r="H135" s="49">
        <f t="shared" si="37"/>
        <v>-0.89527011610648999</v>
      </c>
      <c r="I135" s="49">
        <f t="shared" si="38"/>
        <v>105.32249600426393</v>
      </c>
      <c r="J135" s="49">
        <f t="shared" si="39"/>
        <v>-8.4110520159107315E-3</v>
      </c>
      <c r="K135" s="49">
        <f t="shared" si="28"/>
        <v>8.7020571728105706E-3</v>
      </c>
      <c r="L135" s="53">
        <f t="shared" si="34"/>
        <v>-8.4495135543722708E-3</v>
      </c>
      <c r="M135" s="53">
        <f t="shared" si="29"/>
        <v>8.3174417881951863E-3</v>
      </c>
      <c r="N135" s="57">
        <f t="shared" si="40"/>
        <v>0</v>
      </c>
      <c r="O135" s="57">
        <f t="shared" si="30"/>
        <v>2.7020571728105713E-3</v>
      </c>
      <c r="P135">
        <f t="shared" si="41"/>
        <v>0</v>
      </c>
      <c r="Q135">
        <f t="shared" si="41"/>
        <v>7.3011129651370573E-6</v>
      </c>
      <c r="R135">
        <f t="shared" si="32"/>
        <v>0</v>
      </c>
      <c r="S135">
        <f t="shared" si="33"/>
        <v>1.9728024656948845E-8</v>
      </c>
      <c r="T135" s="57">
        <f t="shared" si="42"/>
        <v>9.0110520159107314E-3</v>
      </c>
      <c r="U135" s="57">
        <f t="shared" si="31"/>
        <v>0</v>
      </c>
      <c r="V135">
        <f t="shared" si="43"/>
        <v>106.95351332586871</v>
      </c>
      <c r="W135">
        <f t="shared" si="36"/>
        <v>-1.5249777879061921E-2</v>
      </c>
      <c r="Z135" s="57"/>
    </row>
    <row r="136" spans="5:26">
      <c r="E136" s="49">
        <f t="shared" si="35"/>
        <v>3</v>
      </c>
      <c r="F136" s="49">
        <v>133</v>
      </c>
      <c r="G136" s="49">
        <v>0.94331222626519873</v>
      </c>
      <c r="H136" s="49">
        <f t="shared" si="37"/>
        <v>1.5832014878349372</v>
      </c>
      <c r="I136" s="49">
        <f t="shared" si="38"/>
        <v>107.05072630649231</v>
      </c>
      <c r="J136" s="49">
        <f t="shared" si="39"/>
        <v>1.6275766163176896E-2</v>
      </c>
      <c r="K136" s="49">
        <f t="shared" si="28"/>
        <v>1.4344108870710434E-2</v>
      </c>
      <c r="L136" s="53">
        <f t="shared" si="34"/>
        <v>1.6237304624715357E-2</v>
      </c>
      <c r="M136" s="53">
        <f t="shared" si="29"/>
        <v>1.395949348609505E-2</v>
      </c>
      <c r="N136" s="57">
        <f t="shared" si="40"/>
        <v>1.5675766163176896E-2</v>
      </c>
      <c r="O136" s="57">
        <f t="shared" si="30"/>
        <v>8.3441088707104337E-3</v>
      </c>
      <c r="P136">
        <f t="shared" si="41"/>
        <v>2.457296448026017E-4</v>
      </c>
      <c r="Q136">
        <f t="shared" si="41"/>
        <v>6.9624152846268543E-5</v>
      </c>
      <c r="R136">
        <f t="shared" si="32"/>
        <v>3.8520004512861012E-6</v>
      </c>
      <c r="S136">
        <f t="shared" si="33"/>
        <v>5.8095151138024844E-7</v>
      </c>
      <c r="T136" s="57">
        <f t="shared" si="42"/>
        <v>0</v>
      </c>
      <c r="U136" s="57">
        <f t="shared" si="31"/>
        <v>0</v>
      </c>
      <c r="V136">
        <f t="shared" si="43"/>
        <v>107.05072630649231</v>
      </c>
      <c r="W136">
        <f t="shared" si="36"/>
        <v>0</v>
      </c>
      <c r="Z136" s="57"/>
    </row>
    <row r="137" spans="5:26">
      <c r="E137" s="49">
        <f t="shared" si="35"/>
        <v>4</v>
      </c>
      <c r="F137" s="49">
        <v>134</v>
      </c>
      <c r="G137" s="49">
        <v>0.52315627068777049</v>
      </c>
      <c r="H137" s="49">
        <f t="shared" si="37"/>
        <v>5.807679433560569E-2</v>
      </c>
      <c r="I137" s="49">
        <f t="shared" si="38"/>
        <v>107.17465797105169</v>
      </c>
      <c r="J137" s="49">
        <f t="shared" si="39"/>
        <v>1.1570214127790879E-3</v>
      </c>
      <c r="K137" s="49">
        <f t="shared" si="28"/>
        <v>2.0655360055481888E-3</v>
      </c>
      <c r="L137" s="53">
        <f t="shared" si="34"/>
        <v>1.1185598743175494E-3</v>
      </c>
      <c r="M137" s="53">
        <f t="shared" si="29"/>
        <v>1.6809206209328041E-3</v>
      </c>
      <c r="N137" s="57">
        <f t="shared" si="40"/>
        <v>5.5702141277908792E-4</v>
      </c>
      <c r="O137" s="57">
        <f t="shared" si="30"/>
        <v>0</v>
      </c>
      <c r="P137">
        <f t="shared" si="41"/>
        <v>3.1027285429441104E-7</v>
      </c>
      <c r="Q137">
        <f t="shared" si="41"/>
        <v>0</v>
      </c>
      <c r="R137">
        <f t="shared" si="32"/>
        <v>1.7282862364607293E-10</v>
      </c>
      <c r="S137">
        <f t="shared" si="33"/>
        <v>0</v>
      </c>
      <c r="T137" s="57">
        <f t="shared" si="42"/>
        <v>0</v>
      </c>
      <c r="U137" s="57">
        <f t="shared" si="31"/>
        <v>3.93446399445181E-3</v>
      </c>
      <c r="V137">
        <f t="shared" si="43"/>
        <v>107.17465797105169</v>
      </c>
      <c r="W137">
        <f t="shared" si="36"/>
        <v>0</v>
      </c>
      <c r="Z137" s="57"/>
    </row>
    <row r="138" spans="5:26">
      <c r="E138" s="49">
        <f t="shared" si="35"/>
        <v>5</v>
      </c>
      <c r="F138" s="49">
        <v>135</v>
      </c>
      <c r="G138" s="49">
        <v>0.79706580656046988</v>
      </c>
      <c r="H138" s="49">
        <f t="shared" si="37"/>
        <v>0.83118631080576688</v>
      </c>
      <c r="I138" s="49">
        <f t="shared" si="38"/>
        <v>108.1273105902048</v>
      </c>
      <c r="J138" s="49">
        <f t="shared" si="39"/>
        <v>8.8495134779494004E-3</v>
      </c>
      <c r="K138" s="49">
        <f t="shared" si="28"/>
        <v>2.0444327170904369E-2</v>
      </c>
      <c r="L138" s="53">
        <f t="shared" si="34"/>
        <v>8.8110519394878611E-3</v>
      </c>
      <c r="M138" s="53">
        <f t="shared" si="29"/>
        <v>2.0059711786288983E-2</v>
      </c>
      <c r="N138" s="57">
        <f t="shared" si="40"/>
        <v>8.2495134779494005E-3</v>
      </c>
      <c r="O138" s="57">
        <f t="shared" si="30"/>
        <v>1.444432717090437E-2</v>
      </c>
      <c r="P138">
        <f t="shared" si="41"/>
        <v>6.8054472622868816E-5</v>
      </c>
      <c r="Q138">
        <f t="shared" si="41"/>
        <v>2.0863858742012624E-4</v>
      </c>
      <c r="R138">
        <f t="shared" si="32"/>
        <v>5.6141628913709476E-7</v>
      </c>
      <c r="S138">
        <f t="shared" si="33"/>
        <v>3.0136440171716361E-6</v>
      </c>
      <c r="T138" s="57">
        <f t="shared" si="42"/>
        <v>0</v>
      </c>
      <c r="U138" s="57">
        <f t="shared" si="31"/>
        <v>0</v>
      </c>
      <c r="V138">
        <f t="shared" si="43"/>
        <v>108.1273105902048</v>
      </c>
      <c r="W138">
        <f t="shared" si="36"/>
        <v>0</v>
      </c>
      <c r="Z138" s="57"/>
    </row>
    <row r="139" spans="5:26">
      <c r="E139" s="49">
        <f t="shared" si="35"/>
        <v>6</v>
      </c>
      <c r="F139" s="49">
        <v>136</v>
      </c>
      <c r="G139" s="49">
        <v>0.98899620048067938</v>
      </c>
      <c r="H139" s="49">
        <f t="shared" si="37"/>
        <v>2.2902366998287773</v>
      </c>
      <c r="I139" s="49">
        <f t="shared" si="38"/>
        <v>110.66606308060463</v>
      </c>
      <c r="J139" s="49">
        <f t="shared" si="39"/>
        <v>2.3207891498475682E-2</v>
      </c>
      <c r="K139" s="49">
        <f t="shared" si="28"/>
        <v>4.524401475657143E-2</v>
      </c>
      <c r="L139" s="53">
        <f t="shared" si="34"/>
        <v>2.3169429960014143E-2</v>
      </c>
      <c r="M139" s="53">
        <f t="shared" si="29"/>
        <v>4.4859399371956044E-2</v>
      </c>
      <c r="N139" s="57">
        <f t="shared" si="40"/>
        <v>2.2607891498475682E-2</v>
      </c>
      <c r="O139" s="57">
        <f t="shared" si="30"/>
        <v>3.9244014756571431E-2</v>
      </c>
      <c r="P139">
        <f t="shared" si="41"/>
        <v>5.1111675800684906E-4</v>
      </c>
      <c r="Q139">
        <f t="shared" si="41"/>
        <v>1.5400926942139963E-3</v>
      </c>
      <c r="R139">
        <f t="shared" si="32"/>
        <v>1.1555272208071495E-5</v>
      </c>
      <c r="S139">
        <f t="shared" si="33"/>
        <v>6.0439420418221919E-5</v>
      </c>
      <c r="T139" s="57">
        <f t="shared" si="42"/>
        <v>0</v>
      </c>
      <c r="U139" s="57">
        <f t="shared" si="31"/>
        <v>0</v>
      </c>
      <c r="V139">
        <f t="shared" si="43"/>
        <v>110.66606308060463</v>
      </c>
      <c r="W139">
        <f t="shared" si="36"/>
        <v>0</v>
      </c>
      <c r="Z139" s="57"/>
    </row>
    <row r="140" spans="5:26">
      <c r="E140" s="49">
        <f t="shared" si="35"/>
        <v>7</v>
      </c>
      <c r="F140" s="49">
        <v>137</v>
      </c>
      <c r="G140" s="49">
        <v>0.32164997976815057</v>
      </c>
      <c r="H140" s="49">
        <f t="shared" si="37"/>
        <v>-0.46308985774321493</v>
      </c>
      <c r="I140" s="49">
        <f t="shared" si="38"/>
        <v>110.21742557213805</v>
      </c>
      <c r="J140" s="49">
        <f t="shared" si="39"/>
        <v>-4.0622151355804957E-3</v>
      </c>
      <c r="K140" s="49">
        <f t="shared" si="28"/>
        <v>3.9172043490513377E-2</v>
      </c>
      <c r="L140" s="53">
        <f t="shared" si="34"/>
        <v>-4.1006766740420341E-3</v>
      </c>
      <c r="M140" s="53">
        <f t="shared" si="29"/>
        <v>3.8787428105897991E-2</v>
      </c>
      <c r="N140" s="57">
        <f t="shared" si="40"/>
        <v>0</v>
      </c>
      <c r="O140" s="57">
        <f t="shared" si="30"/>
        <v>3.3172043490513378E-2</v>
      </c>
      <c r="P140">
        <f t="shared" si="41"/>
        <v>0</v>
      </c>
      <c r="Q140">
        <f t="shared" si="41"/>
        <v>1.1003844693365109E-3</v>
      </c>
      <c r="R140">
        <f t="shared" si="32"/>
        <v>0</v>
      </c>
      <c r="S140">
        <f t="shared" si="33"/>
        <v>3.6502001473116222E-5</v>
      </c>
      <c r="T140" s="57">
        <f t="shared" si="42"/>
        <v>4.6622151355804956E-3</v>
      </c>
      <c r="U140" s="57">
        <f t="shared" si="31"/>
        <v>0</v>
      </c>
      <c r="V140">
        <f t="shared" si="43"/>
        <v>110.66606308060463</v>
      </c>
      <c r="W140">
        <f t="shared" si="36"/>
        <v>-4.0539755005091858E-3</v>
      </c>
      <c r="Z140" s="57"/>
    </row>
    <row r="141" spans="5:26">
      <c r="E141" s="49">
        <f t="shared" si="35"/>
        <v>8</v>
      </c>
      <c r="F141" s="49">
        <v>138</v>
      </c>
      <c r="G141" s="49">
        <v>0.52097654758295786</v>
      </c>
      <c r="H141" s="49">
        <f t="shared" si="37"/>
        <v>5.2604658916458547E-2</v>
      </c>
      <c r="I141" s="49">
        <f t="shared" si="38"/>
        <v>110.33899204921839</v>
      </c>
      <c r="J141" s="49">
        <f t="shared" si="39"/>
        <v>1.1023618419454331E-3</v>
      </c>
      <c r="K141" s="49">
        <f t="shared" si="28"/>
        <v>4.1212057127316619E-2</v>
      </c>
      <c r="L141" s="53">
        <f t="shared" si="34"/>
        <v>1.0639003034838947E-3</v>
      </c>
      <c r="M141" s="53">
        <f t="shared" si="29"/>
        <v>4.0827441742701233E-2</v>
      </c>
      <c r="N141" s="57">
        <f t="shared" si="40"/>
        <v>5.0236184194543318E-4</v>
      </c>
      <c r="O141" s="57">
        <f t="shared" si="30"/>
        <v>3.5212057127316621E-2</v>
      </c>
      <c r="P141">
        <f t="shared" si="41"/>
        <v>2.5236742024280839E-7</v>
      </c>
      <c r="Q141">
        <f t="shared" si="41"/>
        <v>1.2398889671374092E-3</v>
      </c>
      <c r="R141">
        <f t="shared" si="32"/>
        <v>1.2677976208019442E-10</v>
      </c>
      <c r="S141">
        <f t="shared" si="33"/>
        <v>4.3659041142372051E-5</v>
      </c>
      <c r="T141" s="57">
        <f t="shared" si="42"/>
        <v>0</v>
      </c>
      <c r="U141" s="57">
        <f t="shared" si="31"/>
        <v>0</v>
      </c>
      <c r="V141">
        <f t="shared" si="43"/>
        <v>110.66606308060463</v>
      </c>
      <c r="W141">
        <f t="shared" si="36"/>
        <v>-2.9554772464257116E-3</v>
      </c>
      <c r="Z141" s="57"/>
    </row>
    <row r="142" spans="5:26">
      <c r="E142" s="49">
        <f t="shared" si="35"/>
        <v>9</v>
      </c>
      <c r="F142" s="49">
        <v>139</v>
      </c>
      <c r="G142" s="49">
        <v>0.3846630969765743</v>
      </c>
      <c r="H142" s="49">
        <f t="shared" si="37"/>
        <v>-0.29325637787790476</v>
      </c>
      <c r="I142" s="49">
        <f t="shared" si="38"/>
        <v>110.07907302854548</v>
      </c>
      <c r="J142" s="49">
        <f t="shared" si="39"/>
        <v>-2.3584195883105761E-3</v>
      </c>
      <c r="K142" s="49">
        <f t="shared" si="28"/>
        <v>3.1699408715801562E-2</v>
      </c>
      <c r="L142" s="53">
        <f t="shared" si="34"/>
        <v>-2.3968811267721145E-3</v>
      </c>
      <c r="M142" s="53">
        <f t="shared" si="29"/>
        <v>3.1314793331186176E-2</v>
      </c>
      <c r="N142" s="57">
        <f t="shared" si="40"/>
        <v>0</v>
      </c>
      <c r="O142" s="57">
        <f t="shared" si="30"/>
        <v>2.5699408715801564E-2</v>
      </c>
      <c r="P142">
        <f t="shared" si="41"/>
        <v>0</v>
      </c>
      <c r="Q142">
        <f t="shared" si="41"/>
        <v>6.6045960834181742E-4</v>
      </c>
      <c r="R142">
        <f t="shared" si="32"/>
        <v>0</v>
      </c>
      <c r="S142">
        <f t="shared" si="33"/>
        <v>1.6973421415054591E-5</v>
      </c>
      <c r="T142" s="57">
        <f t="shared" si="42"/>
        <v>2.9584195883105759E-3</v>
      </c>
      <c r="U142" s="57">
        <f t="shared" si="31"/>
        <v>0</v>
      </c>
      <c r="V142">
        <f t="shared" si="43"/>
        <v>110.66606308060463</v>
      </c>
      <c r="W142">
        <f t="shared" si="36"/>
        <v>-5.3041559057866771E-3</v>
      </c>
      <c r="Z142" s="57"/>
    </row>
    <row r="143" spans="5:26">
      <c r="E143" s="49">
        <f t="shared" si="35"/>
        <v>0</v>
      </c>
      <c r="F143" s="49">
        <v>140</v>
      </c>
      <c r="G143" s="49">
        <v>0.75907951430159926</v>
      </c>
      <c r="H143" s="49">
        <f t="shared" si="37"/>
        <v>0.70334468202576828</v>
      </c>
      <c r="I143" s="49">
        <f t="shared" si="38"/>
        <v>110.91681549223149</v>
      </c>
      <c r="J143" s="49">
        <f t="shared" si="39"/>
        <v>7.5815571237687618E-3</v>
      </c>
      <c r="K143" s="49">
        <f t="shared" ref="K143:K206" si="44">LN(I143/I133)</f>
        <v>5.5483453294199833E-2</v>
      </c>
      <c r="L143" s="53">
        <f t="shared" si="34"/>
        <v>7.5430955853072234E-3</v>
      </c>
      <c r="M143" s="53">
        <f t="shared" ref="M143:M206" si="45">K143-$B$8*10</f>
        <v>5.5098837909584447E-2</v>
      </c>
      <c r="N143" s="57">
        <f t="shared" si="40"/>
        <v>6.9815571237687619E-3</v>
      </c>
      <c r="O143" s="57">
        <f t="shared" ref="O143:O206" si="46">MAX(0,K143-$B$11*10)</f>
        <v>4.9483453294199835E-2</v>
      </c>
      <c r="P143">
        <f t="shared" si="41"/>
        <v>4.874213987244635E-5</v>
      </c>
      <c r="Q143">
        <f t="shared" si="41"/>
        <v>2.4486121499192564E-3</v>
      </c>
      <c r="R143">
        <f t="shared" si="32"/>
        <v>3.4029603385421124E-7</v>
      </c>
      <c r="S143">
        <f t="shared" si="33"/>
        <v>1.2116578495613977E-4</v>
      </c>
      <c r="T143" s="57">
        <f t="shared" si="42"/>
        <v>0</v>
      </c>
      <c r="U143" s="57">
        <f t="shared" si="31"/>
        <v>0</v>
      </c>
      <c r="V143">
        <f t="shared" si="43"/>
        <v>110.91681549223149</v>
      </c>
      <c r="W143">
        <f t="shared" si="36"/>
        <v>0</v>
      </c>
      <c r="Z143" s="57"/>
    </row>
    <row r="144" spans="5:26">
      <c r="E144" s="49">
        <f t="shared" si="35"/>
        <v>1</v>
      </c>
      <c r="F144" s="49">
        <v>141</v>
      </c>
      <c r="G144" s="49">
        <v>0.32727546069767277</v>
      </c>
      <c r="H144" s="49">
        <f t="shared" si="37"/>
        <v>-0.4474489749610282</v>
      </c>
      <c r="I144" s="49">
        <f t="shared" si="38"/>
        <v>110.48450980872838</v>
      </c>
      <c r="J144" s="49">
        <f t="shared" si="39"/>
        <v>-3.9051819795556369E-3</v>
      </c>
      <c r="K144" s="49">
        <f t="shared" si="44"/>
        <v>3.9437242798737872E-2</v>
      </c>
      <c r="L144" s="53">
        <f t="shared" si="34"/>
        <v>-3.9436435180171753E-3</v>
      </c>
      <c r="M144" s="53">
        <f t="shared" si="45"/>
        <v>3.9052627414122486E-2</v>
      </c>
      <c r="N144" s="57">
        <f t="shared" si="40"/>
        <v>0</v>
      </c>
      <c r="O144" s="57">
        <f t="shared" si="46"/>
        <v>3.3437242798737873E-2</v>
      </c>
      <c r="P144">
        <f t="shared" si="41"/>
        <v>0</v>
      </c>
      <c r="Q144">
        <f t="shared" si="41"/>
        <v>1.1180492059817478E-3</v>
      </c>
      <c r="R144">
        <f t="shared" si="32"/>
        <v>0</v>
      </c>
      <c r="S144">
        <f t="shared" si="33"/>
        <v>3.7384482761347791E-5</v>
      </c>
      <c r="T144" s="57">
        <f t="shared" si="42"/>
        <v>4.5051819795556367E-3</v>
      </c>
      <c r="U144" s="57">
        <f t="shared" ref="U144:U207" si="47">MAX(0,$B$11*10-K144)</f>
        <v>0</v>
      </c>
      <c r="V144">
        <f t="shared" si="43"/>
        <v>110.91681549223149</v>
      </c>
      <c r="W144">
        <f t="shared" si="36"/>
        <v>-3.8975666726871992E-3</v>
      </c>
      <c r="Z144" s="57"/>
    </row>
    <row r="145" spans="5:26">
      <c r="E145" s="49">
        <f t="shared" si="35"/>
        <v>2</v>
      </c>
      <c r="F145" s="49">
        <v>142</v>
      </c>
      <c r="G145" s="49">
        <v>0.70737632799961447</v>
      </c>
      <c r="H145" s="49">
        <f t="shared" si="37"/>
        <v>0.54573611344348383</v>
      </c>
      <c r="I145" s="49">
        <f t="shared" si="38"/>
        <v>111.15120474186681</v>
      </c>
      <c r="J145" s="49">
        <f t="shared" si="39"/>
        <v>6.0161508298066735E-3</v>
      </c>
      <c r="K145" s="49">
        <f t="shared" si="44"/>
        <v>5.3864445644455368E-2</v>
      </c>
      <c r="L145" s="53">
        <f t="shared" si="34"/>
        <v>5.9776892913451351E-3</v>
      </c>
      <c r="M145" s="53">
        <f t="shared" si="45"/>
        <v>5.3479830259839982E-2</v>
      </c>
      <c r="N145" s="57">
        <f t="shared" si="40"/>
        <v>5.4161508298066737E-3</v>
      </c>
      <c r="O145" s="57">
        <f t="shared" si="46"/>
        <v>4.786444564445537E-2</v>
      </c>
      <c r="P145">
        <f t="shared" si="41"/>
        <v>2.9334689811215521E-5</v>
      </c>
      <c r="Q145">
        <f t="shared" si="41"/>
        <v>2.2910051568510227E-3</v>
      </c>
      <c r="R145">
        <f t="shared" si="32"/>
        <v>1.5888110456313631E-7</v>
      </c>
      <c r="S145">
        <f t="shared" si="33"/>
        <v>1.0965769180126272E-4</v>
      </c>
      <c r="T145" s="57">
        <f t="shared" si="42"/>
        <v>0</v>
      </c>
      <c r="U145" s="57">
        <f t="shared" si="47"/>
        <v>0</v>
      </c>
      <c r="V145">
        <f t="shared" si="43"/>
        <v>111.15120474186681</v>
      </c>
      <c r="W145">
        <f t="shared" si="36"/>
        <v>0</v>
      </c>
      <c r="Z145" s="57"/>
    </row>
    <row r="146" spans="5:26">
      <c r="E146" s="49">
        <f t="shared" si="35"/>
        <v>3</v>
      </c>
      <c r="F146" s="49">
        <v>143</v>
      </c>
      <c r="G146" s="49">
        <v>0.77613399675875383</v>
      </c>
      <c r="H146" s="49">
        <f t="shared" si="37"/>
        <v>0.75920153750194519</v>
      </c>
      <c r="I146" s="49">
        <f t="shared" si="38"/>
        <v>112.05919209226238</v>
      </c>
      <c r="J146" s="49">
        <f t="shared" si="39"/>
        <v>8.1357532768342299E-3</v>
      </c>
      <c r="K146" s="49">
        <f t="shared" si="44"/>
        <v>4.5724432758112561E-2</v>
      </c>
      <c r="L146" s="53">
        <f t="shared" si="34"/>
        <v>8.0972917383726906E-3</v>
      </c>
      <c r="M146" s="53">
        <f t="shared" si="45"/>
        <v>4.5339817373497175E-2</v>
      </c>
      <c r="N146" s="57">
        <f t="shared" si="40"/>
        <v>7.5357532768342301E-3</v>
      </c>
      <c r="O146" s="57">
        <f t="shared" si="46"/>
        <v>3.9724432758112563E-2</v>
      </c>
      <c r="P146">
        <f t="shared" si="41"/>
        <v>5.6787577449317838E-5</v>
      </c>
      <c r="Q146">
        <f t="shared" si="41"/>
        <v>1.5780305579538064E-3</v>
      </c>
      <c r="R146">
        <f t="shared" si="32"/>
        <v>4.2793717284717453E-7</v>
      </c>
      <c r="S146">
        <f t="shared" si="33"/>
        <v>6.2686368789682836E-5</v>
      </c>
      <c r="T146" s="57">
        <f t="shared" si="42"/>
        <v>0</v>
      </c>
      <c r="U146" s="57">
        <f t="shared" si="47"/>
        <v>0</v>
      </c>
      <c r="V146">
        <f t="shared" si="43"/>
        <v>112.05919209226238</v>
      </c>
      <c r="W146">
        <f t="shared" si="36"/>
        <v>0</v>
      </c>
      <c r="Z146" s="57"/>
    </row>
    <row r="147" spans="5:26">
      <c r="E147" s="49">
        <f t="shared" si="35"/>
        <v>4</v>
      </c>
      <c r="F147" s="49">
        <v>144</v>
      </c>
      <c r="G147" s="49">
        <v>0.60730403069630245</v>
      </c>
      <c r="H147" s="49">
        <f t="shared" si="37"/>
        <v>0.27229924251888954</v>
      </c>
      <c r="I147" s="49">
        <f t="shared" si="38"/>
        <v>112.42897795740177</v>
      </c>
      <c r="J147" s="49">
        <f t="shared" si="39"/>
        <v>3.2944827294641987E-3</v>
      </c>
      <c r="K147" s="49">
        <f t="shared" si="44"/>
        <v>4.786189407479783E-2</v>
      </c>
      <c r="L147" s="53">
        <f t="shared" si="34"/>
        <v>3.2560211910026603E-3</v>
      </c>
      <c r="M147" s="53">
        <f t="shared" si="45"/>
        <v>4.7477278690182444E-2</v>
      </c>
      <c r="N147" s="57">
        <f t="shared" si="40"/>
        <v>2.6944827294641989E-3</v>
      </c>
      <c r="O147" s="57">
        <f t="shared" si="46"/>
        <v>4.1861894074797831E-2</v>
      </c>
      <c r="P147">
        <f t="shared" si="41"/>
        <v>7.2602371793808394E-6</v>
      </c>
      <c r="Q147">
        <f t="shared" si="41"/>
        <v>1.7524181755295938E-3</v>
      </c>
      <c r="R147">
        <f t="shared" si="32"/>
        <v>1.956258369165554E-8</v>
      </c>
      <c r="S147">
        <f t="shared" si="33"/>
        <v>7.3359544038770333E-5</v>
      </c>
      <c r="T147" s="57">
        <f t="shared" si="42"/>
        <v>0</v>
      </c>
      <c r="U147" s="57">
        <f t="shared" si="47"/>
        <v>0</v>
      </c>
      <c r="V147">
        <f t="shared" si="43"/>
        <v>112.42897795740177</v>
      </c>
      <c r="W147">
        <f t="shared" si="36"/>
        <v>0</v>
      </c>
      <c r="Z147" s="57"/>
    </row>
    <row r="148" spans="5:26">
      <c r="E148" s="49">
        <f t="shared" si="35"/>
        <v>5</v>
      </c>
      <c r="F148" s="49">
        <v>145</v>
      </c>
      <c r="G148" s="49">
        <v>0.91935859668571551</v>
      </c>
      <c r="H148" s="49">
        <f t="shared" si="37"/>
        <v>1.4007701865489597</v>
      </c>
      <c r="I148" s="49">
        <f t="shared" si="38"/>
        <v>114.06871243356925</v>
      </c>
      <c r="J148" s="49">
        <f t="shared" si="39"/>
        <v>1.4479292223699257E-2</v>
      </c>
      <c r="K148" s="49">
        <f t="shared" si="44"/>
        <v>5.3491672820547613E-2</v>
      </c>
      <c r="L148" s="53">
        <f t="shared" si="34"/>
        <v>1.4440830685237717E-2</v>
      </c>
      <c r="M148" s="53">
        <f t="shared" si="45"/>
        <v>5.3107057435932227E-2</v>
      </c>
      <c r="N148" s="57">
        <f t="shared" si="40"/>
        <v>1.3879292223699257E-2</v>
      </c>
      <c r="O148" s="57">
        <f t="shared" si="46"/>
        <v>4.7491672820547615E-2</v>
      </c>
      <c r="P148">
        <f t="shared" si="41"/>
        <v>1.9263475263083866E-4</v>
      </c>
      <c r="Q148">
        <f t="shared" si="41"/>
        <v>2.2554589872939412E-3</v>
      </c>
      <c r="R148">
        <f t="shared" ref="R148:R211" si="48">N148^3</f>
        <v>2.6736340242034288E-6</v>
      </c>
      <c r="S148">
        <f t="shared" ref="S148:S211" si="49">O148^3</f>
        <v>1.0711552028472751E-4</v>
      </c>
      <c r="T148" s="57">
        <f t="shared" si="42"/>
        <v>0</v>
      </c>
      <c r="U148" s="57">
        <f t="shared" si="47"/>
        <v>0</v>
      </c>
      <c r="V148">
        <f t="shared" si="43"/>
        <v>114.06871243356925</v>
      </c>
      <c r="W148">
        <f t="shared" si="36"/>
        <v>0</v>
      </c>
      <c r="Z148" s="57"/>
    </row>
    <row r="149" spans="5:26">
      <c r="E149" s="49">
        <f t="shared" si="35"/>
        <v>6</v>
      </c>
      <c r="F149" s="49">
        <v>146</v>
      </c>
      <c r="G149" s="49">
        <v>0.89798719111234582</v>
      </c>
      <c r="H149" s="49">
        <f t="shared" si="37"/>
        <v>1.2701656858825974</v>
      </c>
      <c r="I149" s="49">
        <f t="shared" si="38"/>
        <v>115.58338294978637</v>
      </c>
      <c r="J149" s="49">
        <f t="shared" si="39"/>
        <v>1.3191192332045435E-2</v>
      </c>
      <c r="K149" s="49">
        <f t="shared" si="44"/>
        <v>4.3474973654117281E-2</v>
      </c>
      <c r="L149" s="53">
        <f t="shared" si="34"/>
        <v>1.3152730793583896E-2</v>
      </c>
      <c r="M149" s="53">
        <f t="shared" si="45"/>
        <v>4.3090358269501895E-2</v>
      </c>
      <c r="N149" s="57">
        <f t="shared" si="40"/>
        <v>1.2591192332045436E-2</v>
      </c>
      <c r="O149" s="57">
        <f t="shared" si="46"/>
        <v>3.7474973654117283E-2</v>
      </c>
      <c r="P149">
        <f t="shared" si="41"/>
        <v>1.5853812434255977E-4</v>
      </c>
      <c r="Q149">
        <f t="shared" si="41"/>
        <v>1.4043736503767845E-3</v>
      </c>
      <c r="R149">
        <f t="shared" si="48"/>
        <v>1.9961840155589043E-6</v>
      </c>
      <c r="S149">
        <f t="shared" si="49"/>
        <v>5.2628865548406519E-5</v>
      </c>
      <c r="T149" s="57">
        <f t="shared" si="42"/>
        <v>0</v>
      </c>
      <c r="U149" s="57">
        <f t="shared" si="47"/>
        <v>0</v>
      </c>
      <c r="V149">
        <f t="shared" si="43"/>
        <v>115.58338294978637</v>
      </c>
      <c r="W149">
        <f t="shared" si="36"/>
        <v>0</v>
      </c>
      <c r="Z149" s="57"/>
    </row>
    <row r="150" spans="5:26">
      <c r="E150" s="49">
        <f t="shared" si="35"/>
        <v>7</v>
      </c>
      <c r="F150" s="49">
        <v>147</v>
      </c>
      <c r="G150" s="49">
        <v>0.28389759643853385</v>
      </c>
      <c r="H150" s="49">
        <f t="shared" si="37"/>
        <v>-0.57130163608242357</v>
      </c>
      <c r="I150" s="49">
        <f t="shared" si="38"/>
        <v>114.9897359128874</v>
      </c>
      <c r="J150" s="49">
        <f t="shared" si="39"/>
        <v>-5.1493283481443327E-3</v>
      </c>
      <c r="K150" s="49">
        <f t="shared" si="44"/>
        <v>4.2387860441553418E-2</v>
      </c>
      <c r="L150" s="53">
        <f t="shared" si="34"/>
        <v>-5.1877898866058711E-3</v>
      </c>
      <c r="M150" s="53">
        <f t="shared" si="45"/>
        <v>4.2003245056938032E-2</v>
      </c>
      <c r="N150" s="57">
        <f t="shared" si="40"/>
        <v>0</v>
      </c>
      <c r="O150" s="57">
        <f t="shared" si="46"/>
        <v>3.638786044155342E-2</v>
      </c>
      <c r="P150">
        <f t="shared" si="41"/>
        <v>0</v>
      </c>
      <c r="Q150">
        <f t="shared" si="41"/>
        <v>1.3240763875139682E-3</v>
      </c>
      <c r="R150">
        <f t="shared" si="48"/>
        <v>0</v>
      </c>
      <c r="S150">
        <f t="shared" si="49"/>
        <v>4.818030680281448E-5</v>
      </c>
      <c r="T150" s="57">
        <f t="shared" si="42"/>
        <v>5.7493283481443325E-3</v>
      </c>
      <c r="U150" s="57">
        <f t="shared" si="47"/>
        <v>0</v>
      </c>
      <c r="V150">
        <f t="shared" si="43"/>
        <v>115.58338294978637</v>
      </c>
      <c r="W150">
        <f t="shared" si="36"/>
        <v>-5.1360932839011435E-3</v>
      </c>
      <c r="Z150" s="57"/>
    </row>
    <row r="151" spans="5:26">
      <c r="E151" s="49">
        <f t="shared" si="35"/>
        <v>8</v>
      </c>
      <c r="F151" s="49">
        <v>148</v>
      </c>
      <c r="G151" s="49">
        <v>0.94340555945363336</v>
      </c>
      <c r="H151" s="49">
        <f t="shared" si="37"/>
        <v>1.5840212602384063</v>
      </c>
      <c r="I151" s="49">
        <f t="shared" si="38"/>
        <v>116.87753800909695</v>
      </c>
      <c r="J151" s="49">
        <f t="shared" si="39"/>
        <v>1.6283831510371206E-2</v>
      </c>
      <c r="K151" s="49">
        <f t="shared" si="44"/>
        <v>5.756933010997925E-2</v>
      </c>
      <c r="L151" s="53">
        <f t="shared" si="34"/>
        <v>1.6245369971909666E-2</v>
      </c>
      <c r="M151" s="53">
        <f t="shared" si="45"/>
        <v>5.7184714725363864E-2</v>
      </c>
      <c r="N151" s="57">
        <f t="shared" si="40"/>
        <v>1.5683831510371206E-2</v>
      </c>
      <c r="O151" s="57">
        <f t="shared" si="46"/>
        <v>5.1569330109979251E-2</v>
      </c>
      <c r="P151">
        <f t="shared" si="41"/>
        <v>2.4598257084571272E-4</v>
      </c>
      <c r="Q151">
        <f t="shared" si="41"/>
        <v>2.6593958079920124E-3</v>
      </c>
      <c r="R151">
        <f t="shared" si="48"/>
        <v>3.8579491956321066E-6</v>
      </c>
      <c r="S151">
        <f t="shared" si="49"/>
        <v>1.3714326031543509E-4</v>
      </c>
      <c r="T151" s="57">
        <f t="shared" si="42"/>
        <v>0</v>
      </c>
      <c r="U151" s="57">
        <f t="shared" si="47"/>
        <v>0</v>
      </c>
      <c r="V151">
        <f t="shared" si="43"/>
        <v>116.87753800909695</v>
      </c>
      <c r="W151">
        <f t="shared" si="36"/>
        <v>0</v>
      </c>
      <c r="Z151" s="57"/>
    </row>
    <row r="152" spans="5:26">
      <c r="E152" s="49">
        <f t="shared" si="35"/>
        <v>9</v>
      </c>
      <c r="F152" s="49">
        <v>149</v>
      </c>
      <c r="G152" s="49">
        <v>0.83026735152605191</v>
      </c>
      <c r="H152" s="49">
        <f t="shared" si="37"/>
        <v>0.95522228804754994</v>
      </c>
      <c r="I152" s="49">
        <f t="shared" si="38"/>
        <v>118.06140765073248</v>
      </c>
      <c r="J152" s="49">
        <f t="shared" si="39"/>
        <v>1.0078189963396581E-2</v>
      </c>
      <c r="K152" s="49">
        <f t="shared" si="44"/>
        <v>7.0005939661686389E-2</v>
      </c>
      <c r="L152" s="53">
        <f t="shared" si="34"/>
        <v>1.0039728424935042E-2</v>
      </c>
      <c r="M152" s="53">
        <f t="shared" si="45"/>
        <v>6.9621324277071003E-2</v>
      </c>
      <c r="N152" s="57">
        <f t="shared" si="40"/>
        <v>9.478189963396581E-3</v>
      </c>
      <c r="O152" s="57">
        <f t="shared" si="46"/>
        <v>6.4005939661686384E-2</v>
      </c>
      <c r="P152">
        <f t="shared" si="41"/>
        <v>8.9836084982231686E-5</v>
      </c>
      <c r="Q152">
        <f t="shared" si="41"/>
        <v>4.0967603119754382E-3</v>
      </c>
      <c r="R152">
        <f t="shared" si="48"/>
        <v>8.5148347902943071E-7</v>
      </c>
      <c r="S152">
        <f t="shared" si="49"/>
        <v>2.622169933366914E-4</v>
      </c>
      <c r="T152" s="57">
        <f t="shared" si="42"/>
        <v>0</v>
      </c>
      <c r="U152" s="57">
        <f t="shared" si="47"/>
        <v>0</v>
      </c>
      <c r="V152">
        <f t="shared" si="43"/>
        <v>118.06140765073248</v>
      </c>
      <c r="W152">
        <f t="shared" si="36"/>
        <v>0</v>
      </c>
      <c r="Z152" s="57"/>
    </row>
    <row r="153" spans="5:26">
      <c r="E153" s="49">
        <f t="shared" si="35"/>
        <v>0</v>
      </c>
      <c r="F153" s="49">
        <v>150</v>
      </c>
      <c r="G153" s="49">
        <v>0.60116882078611167</v>
      </c>
      <c r="H153" s="49">
        <f t="shared" si="37"/>
        <v>0.25637361621222332</v>
      </c>
      <c r="I153" s="49">
        <f t="shared" si="38"/>
        <v>118.43219830144544</v>
      </c>
      <c r="J153" s="49">
        <f t="shared" si="39"/>
        <v>3.1357376707708477E-3</v>
      </c>
      <c r="K153" s="49">
        <f t="shared" si="44"/>
        <v>6.5560120208688399E-2</v>
      </c>
      <c r="L153" s="53">
        <f t="shared" si="34"/>
        <v>3.0972761323093093E-3</v>
      </c>
      <c r="M153" s="53">
        <f t="shared" si="45"/>
        <v>6.5175504824073013E-2</v>
      </c>
      <c r="N153" s="57">
        <f t="shared" si="40"/>
        <v>2.5357376707708479E-3</v>
      </c>
      <c r="O153" s="57">
        <f t="shared" si="46"/>
        <v>5.9560120208688401E-2</v>
      </c>
      <c r="P153">
        <f t="shared" si="41"/>
        <v>6.4299655349663646E-6</v>
      </c>
      <c r="Q153">
        <f t="shared" si="41"/>
        <v>3.5474079192734124E-3</v>
      </c>
      <c r="R153">
        <f t="shared" si="48"/>
        <v>1.6304705828772437E-8</v>
      </c>
      <c r="S153">
        <f t="shared" si="49"/>
        <v>2.1128404210117764E-4</v>
      </c>
      <c r="T153" s="57">
        <f t="shared" si="42"/>
        <v>0</v>
      </c>
      <c r="U153" s="57">
        <f t="shared" si="47"/>
        <v>0</v>
      </c>
      <c r="V153">
        <f t="shared" si="43"/>
        <v>118.43219830144544</v>
      </c>
      <c r="W153">
        <f t="shared" si="36"/>
        <v>0</v>
      </c>
      <c r="Z153" s="57"/>
    </row>
    <row r="154" spans="5:26">
      <c r="E154" s="49">
        <f t="shared" si="35"/>
        <v>1</v>
      </c>
      <c r="F154" s="49">
        <v>151</v>
      </c>
      <c r="G154" s="49">
        <v>0.90775464992181354</v>
      </c>
      <c r="H154" s="49">
        <f t="shared" si="37"/>
        <v>1.3270543634192244</v>
      </c>
      <c r="I154" s="49">
        <f t="shared" si="38"/>
        <v>120.0721842249489</v>
      </c>
      <c r="J154" s="49">
        <f t="shared" si="39"/>
        <v>1.3752466547076913E-2</v>
      </c>
      <c r="K154" s="49">
        <f t="shared" si="44"/>
        <v>8.3217768735320982E-2</v>
      </c>
      <c r="L154" s="53">
        <f t="shared" si="34"/>
        <v>1.3714005008615374E-2</v>
      </c>
      <c r="M154" s="53">
        <f t="shared" si="45"/>
        <v>8.2833153350705596E-2</v>
      </c>
      <c r="N154" s="57">
        <f t="shared" si="40"/>
        <v>1.3152466547076913E-2</v>
      </c>
      <c r="O154" s="57">
        <f t="shared" si="46"/>
        <v>7.7217768735320977E-2</v>
      </c>
      <c r="P154">
        <f t="shared" si="41"/>
        <v>1.729873762719773E-4</v>
      </c>
      <c r="Q154">
        <f t="shared" si="41"/>
        <v>5.9625838084615135E-3</v>
      </c>
      <c r="R154">
        <f t="shared" si="48"/>
        <v>2.2752106794837881E-6</v>
      </c>
      <c r="S154">
        <f t="shared" si="49"/>
        <v>4.6041741758675052E-4</v>
      </c>
      <c r="T154" s="57">
        <f t="shared" si="42"/>
        <v>0</v>
      </c>
      <c r="U154" s="57">
        <f t="shared" si="47"/>
        <v>0</v>
      </c>
      <c r="V154">
        <f t="shared" si="43"/>
        <v>120.0721842249489</v>
      </c>
      <c r="W154">
        <f t="shared" si="36"/>
        <v>0</v>
      </c>
      <c r="Z154" s="57"/>
    </row>
    <row r="155" spans="5:26">
      <c r="E155" s="49">
        <f t="shared" si="35"/>
        <v>2</v>
      </c>
      <c r="F155" s="49">
        <v>152</v>
      </c>
      <c r="G155" s="49">
        <v>0.19194987657586937</v>
      </c>
      <c r="H155" s="49">
        <f t="shared" si="37"/>
        <v>-0.87073337070052081</v>
      </c>
      <c r="I155" s="49">
        <f t="shared" si="38"/>
        <v>119.0959480619492</v>
      </c>
      <c r="J155" s="49">
        <f t="shared" si="39"/>
        <v>-8.1636426679053079E-3</v>
      </c>
      <c r="K155" s="49">
        <f t="shared" si="44"/>
        <v>6.9037975237608878E-2</v>
      </c>
      <c r="L155" s="53">
        <f t="shared" si="34"/>
        <v>-8.2021042063668472E-3</v>
      </c>
      <c r="M155" s="53">
        <f t="shared" si="45"/>
        <v>6.8653359852993492E-2</v>
      </c>
      <c r="N155" s="57">
        <f t="shared" si="40"/>
        <v>0</v>
      </c>
      <c r="O155" s="57">
        <f t="shared" si="46"/>
        <v>6.3037975237608873E-2</v>
      </c>
      <c r="P155">
        <f t="shared" si="41"/>
        <v>0</v>
      </c>
      <c r="Q155">
        <f t="shared" si="41"/>
        <v>3.9737863220573894E-3</v>
      </c>
      <c r="R155">
        <f t="shared" si="48"/>
        <v>0</v>
      </c>
      <c r="S155">
        <f t="shared" si="49"/>
        <v>2.5049944376940257E-4</v>
      </c>
      <c r="T155" s="57">
        <f t="shared" si="42"/>
        <v>8.7636426679053078E-3</v>
      </c>
      <c r="U155" s="57">
        <f t="shared" si="47"/>
        <v>0</v>
      </c>
      <c r="V155">
        <f t="shared" si="43"/>
        <v>120.0721842249489</v>
      </c>
      <c r="W155">
        <f t="shared" si="36"/>
        <v>-8.1304106300820727E-3</v>
      </c>
      <c r="Z155" s="57"/>
    </row>
    <row r="156" spans="5:26">
      <c r="E156" s="49">
        <f t="shared" si="35"/>
        <v>3</v>
      </c>
      <c r="F156" s="49">
        <v>153</v>
      </c>
      <c r="G156" s="49">
        <v>0.71690114941293159</v>
      </c>
      <c r="H156" s="49">
        <f t="shared" si="37"/>
        <v>0.57366029558451448</v>
      </c>
      <c r="I156" s="49">
        <f t="shared" si="38"/>
        <v>119.84786343043554</v>
      </c>
      <c r="J156" s="49">
        <f t="shared" si="39"/>
        <v>6.2936792190653951E-3</v>
      </c>
      <c r="K156" s="49">
        <f t="shared" si="44"/>
        <v>6.719590117984009E-2</v>
      </c>
      <c r="L156" s="53">
        <f t="shared" si="34"/>
        <v>6.2552176806038567E-3</v>
      </c>
      <c r="M156" s="53">
        <f t="shared" si="45"/>
        <v>6.6811285795224704E-2</v>
      </c>
      <c r="N156" s="57">
        <f t="shared" si="40"/>
        <v>5.6936792190653953E-3</v>
      </c>
      <c r="O156" s="57">
        <f t="shared" si="46"/>
        <v>6.1195901179840091E-2</v>
      </c>
      <c r="P156">
        <f t="shared" si="41"/>
        <v>3.2417983049617131E-5</v>
      </c>
      <c r="Q156">
        <f t="shared" si="41"/>
        <v>3.7449383212127541E-3</v>
      </c>
      <c r="R156">
        <f t="shared" si="48"/>
        <v>1.8457759641361928E-7</v>
      </c>
      <c r="S156">
        <f t="shared" si="49"/>
        <v>2.2917487542953194E-4</v>
      </c>
      <c r="T156" s="57">
        <f t="shared" si="42"/>
        <v>0</v>
      </c>
      <c r="U156" s="57">
        <f t="shared" si="47"/>
        <v>0</v>
      </c>
      <c r="V156">
        <f t="shared" si="43"/>
        <v>120.0721842249489</v>
      </c>
      <c r="W156">
        <f t="shared" si="36"/>
        <v>-1.8682161564838977E-3</v>
      </c>
      <c r="Z156" s="57"/>
    </row>
    <row r="157" spans="5:26">
      <c r="E157" s="49">
        <f t="shared" si="35"/>
        <v>4</v>
      </c>
      <c r="F157" s="49">
        <v>154</v>
      </c>
      <c r="G157" s="49">
        <v>0.27460943085981382</v>
      </c>
      <c r="H157" s="49">
        <f t="shared" si="37"/>
        <v>-0.59893105454121709</v>
      </c>
      <c r="I157" s="49">
        <f t="shared" si="38"/>
        <v>119.19920035627945</v>
      </c>
      <c r="J157" s="49">
        <f t="shared" si="39"/>
        <v>-5.427087503058349E-3</v>
      </c>
      <c r="K157" s="49">
        <f t="shared" si="44"/>
        <v>5.8474330947317438E-2</v>
      </c>
      <c r="L157" s="53">
        <f t="shared" si="34"/>
        <v>-5.4655490415198875E-3</v>
      </c>
      <c r="M157" s="53">
        <f t="shared" si="45"/>
        <v>5.8089715562702052E-2</v>
      </c>
      <c r="N157" s="57">
        <f t="shared" si="40"/>
        <v>0</v>
      </c>
      <c r="O157" s="57">
        <f t="shared" si="46"/>
        <v>5.2474330947317439E-2</v>
      </c>
      <c r="P157">
        <f t="shared" si="41"/>
        <v>0</v>
      </c>
      <c r="Q157">
        <f t="shared" si="41"/>
        <v>2.7535554083685967E-3</v>
      </c>
      <c r="R157">
        <f t="shared" si="48"/>
        <v>0</v>
      </c>
      <c r="S157">
        <f t="shared" si="49"/>
        <v>1.4449097778050957E-4</v>
      </c>
      <c r="T157" s="57">
        <f t="shared" si="42"/>
        <v>6.0270875030583489E-3</v>
      </c>
      <c r="U157" s="57">
        <f t="shared" si="47"/>
        <v>0</v>
      </c>
      <c r="V157">
        <f t="shared" si="43"/>
        <v>120.0721842249489</v>
      </c>
      <c r="W157">
        <f t="shared" si="36"/>
        <v>-7.2704921152592795E-3</v>
      </c>
      <c r="Z157" s="57"/>
    </row>
    <row r="158" spans="5:26">
      <c r="E158" s="49">
        <f t="shared" si="35"/>
        <v>5</v>
      </c>
      <c r="F158" s="49">
        <v>155</v>
      </c>
      <c r="G158" s="49">
        <v>0.53393885613310232</v>
      </c>
      <c r="H158" s="49">
        <f t="shared" si="37"/>
        <v>8.5174971970798583E-2</v>
      </c>
      <c r="I158" s="49">
        <f t="shared" si="38"/>
        <v>119.36949701120864</v>
      </c>
      <c r="J158" s="49">
        <f t="shared" si="39"/>
        <v>1.4276532146349891E-3</v>
      </c>
      <c r="K158" s="49">
        <f t="shared" si="44"/>
        <v>4.542269193825315E-2</v>
      </c>
      <c r="L158" s="53">
        <f t="shared" si="34"/>
        <v>1.3891916761734507E-3</v>
      </c>
      <c r="M158" s="53">
        <f t="shared" si="45"/>
        <v>4.5038076553637764E-2</v>
      </c>
      <c r="N158" s="57">
        <f t="shared" si="40"/>
        <v>8.2765321463498917E-4</v>
      </c>
      <c r="O158" s="57">
        <f t="shared" si="46"/>
        <v>3.9422691938253152E-2</v>
      </c>
      <c r="P158">
        <f t="shared" si="41"/>
        <v>6.8500984369563145E-7</v>
      </c>
      <c r="Q158">
        <f t="shared" si="41"/>
        <v>1.55414863965841E-3</v>
      </c>
      <c r="R158">
        <f t="shared" si="48"/>
        <v>5.6695059919130085E-10</v>
      </c>
      <c r="S158">
        <f t="shared" si="49"/>
        <v>6.1268723047508704E-5</v>
      </c>
      <c r="T158" s="57">
        <f t="shared" si="42"/>
        <v>0</v>
      </c>
      <c r="U158" s="57">
        <f t="shared" si="47"/>
        <v>0</v>
      </c>
      <c r="V158">
        <f t="shared" si="43"/>
        <v>120.0721842249489</v>
      </c>
      <c r="W158">
        <f t="shared" si="36"/>
        <v>-5.8522064729314375E-3</v>
      </c>
      <c r="Z158" s="57"/>
    </row>
    <row r="159" spans="5:26">
      <c r="E159" s="49">
        <f t="shared" si="35"/>
        <v>6</v>
      </c>
      <c r="F159" s="49">
        <v>156</v>
      </c>
      <c r="G159" s="49">
        <v>0.20172442632743037</v>
      </c>
      <c r="H159" s="49">
        <f t="shared" si="37"/>
        <v>-0.8354776022100201</v>
      </c>
      <c r="I159" s="49">
        <f t="shared" si="38"/>
        <v>118.44105861731569</v>
      </c>
      <c r="J159" s="49">
        <f t="shared" si="39"/>
        <v>-7.8082582044321207E-3</v>
      </c>
      <c r="K159" s="49">
        <f t="shared" si="44"/>
        <v>2.4423241401775844E-2</v>
      </c>
      <c r="L159" s="53">
        <f t="shared" si="34"/>
        <v>-7.84671974289366E-3</v>
      </c>
      <c r="M159" s="53">
        <f t="shared" si="45"/>
        <v>2.4038626017160458E-2</v>
      </c>
      <c r="N159" s="57">
        <f t="shared" si="40"/>
        <v>0</v>
      </c>
      <c r="O159" s="57">
        <f t="shared" si="46"/>
        <v>1.8423241401775845E-2</v>
      </c>
      <c r="P159">
        <f t="shared" si="41"/>
        <v>0</v>
      </c>
      <c r="Q159">
        <f t="shared" si="41"/>
        <v>3.3941582374810762E-4</v>
      </c>
      <c r="R159">
        <f t="shared" si="48"/>
        <v>0</v>
      </c>
      <c r="S159">
        <f t="shared" si="49"/>
        <v>6.2531396564939898E-6</v>
      </c>
      <c r="T159" s="57">
        <f t="shared" si="42"/>
        <v>8.4082582044321206E-3</v>
      </c>
      <c r="U159" s="57">
        <f t="shared" si="47"/>
        <v>0</v>
      </c>
      <c r="V159">
        <f t="shared" si="43"/>
        <v>120.0721842249489</v>
      </c>
      <c r="W159">
        <f t="shared" si="36"/>
        <v>-1.3584541816757334E-2</v>
      </c>
      <c r="Z159" s="57"/>
    </row>
    <row r="160" spans="5:26">
      <c r="E160" s="49">
        <f t="shared" si="35"/>
        <v>7</v>
      </c>
      <c r="F160" s="49">
        <v>157</v>
      </c>
      <c r="G160" s="49">
        <v>0.31996002926956912</v>
      </c>
      <c r="H160" s="49">
        <f t="shared" si="37"/>
        <v>-0.46781057358713574</v>
      </c>
      <c r="I160" s="49">
        <f t="shared" si="38"/>
        <v>117.95531020160688</v>
      </c>
      <c r="J160" s="49">
        <f t="shared" si="39"/>
        <v>-4.1096155730606619E-3</v>
      </c>
      <c r="K160" s="49">
        <f t="shared" si="44"/>
        <v>2.5462954176859464E-2</v>
      </c>
      <c r="L160" s="53">
        <f t="shared" si="34"/>
        <v>-4.1480771115222003E-3</v>
      </c>
      <c r="M160" s="53">
        <f t="shared" si="45"/>
        <v>2.5078338792244078E-2</v>
      </c>
      <c r="N160" s="57">
        <f t="shared" si="40"/>
        <v>0</v>
      </c>
      <c r="O160" s="57">
        <f t="shared" si="46"/>
        <v>1.9462954176859466E-2</v>
      </c>
      <c r="P160">
        <f t="shared" si="41"/>
        <v>0</v>
      </c>
      <c r="Q160">
        <f t="shared" si="41"/>
        <v>3.788065852905313E-4</v>
      </c>
      <c r="R160">
        <f t="shared" si="48"/>
        <v>0</v>
      </c>
      <c r="S160">
        <f t="shared" si="49"/>
        <v>7.3726952114022172E-6</v>
      </c>
      <c r="T160" s="57">
        <f t="shared" si="42"/>
        <v>4.7096155730606618E-3</v>
      </c>
      <c r="U160" s="57">
        <f t="shared" si="47"/>
        <v>0</v>
      </c>
      <c r="V160">
        <f t="shared" si="43"/>
        <v>120.0721842249489</v>
      </c>
      <c r="W160">
        <f t="shared" si="36"/>
        <v>-1.7630011788376976E-2</v>
      </c>
      <c r="Z160" s="57"/>
    </row>
    <row r="161" spans="5:26">
      <c r="E161" s="49">
        <f t="shared" si="35"/>
        <v>8</v>
      </c>
      <c r="F161" s="49">
        <v>158</v>
      </c>
      <c r="G161" s="49">
        <v>0.82574165998226345</v>
      </c>
      <c r="H161" s="49">
        <f t="shared" si="37"/>
        <v>0.93747032747829306</v>
      </c>
      <c r="I161" s="49">
        <f t="shared" si="38"/>
        <v>119.12915737493283</v>
      </c>
      <c r="J161" s="49">
        <f t="shared" si="39"/>
        <v>9.9024350048989452E-3</v>
      </c>
      <c r="K161" s="49">
        <f t="shared" si="44"/>
        <v>1.9081557671387164E-2</v>
      </c>
      <c r="L161" s="53">
        <f t="shared" si="34"/>
        <v>9.8639734664374059E-3</v>
      </c>
      <c r="M161" s="53">
        <f t="shared" si="45"/>
        <v>1.8696942286771778E-2</v>
      </c>
      <c r="N161" s="57">
        <f t="shared" si="40"/>
        <v>9.3024350048989454E-3</v>
      </c>
      <c r="O161" s="57">
        <f t="shared" si="46"/>
        <v>1.3081557671387165E-2</v>
      </c>
      <c r="P161">
        <f t="shared" si="41"/>
        <v>8.6535297020369248E-5</v>
      </c>
      <c r="Q161">
        <f t="shared" si="41"/>
        <v>1.711271511098284E-4</v>
      </c>
      <c r="R161">
        <f t="shared" si="48"/>
        <v>8.0498897616161034E-7</v>
      </c>
      <c r="S161">
        <f t="shared" si="49"/>
        <v>2.2386096963834066E-6</v>
      </c>
      <c r="T161" s="57">
        <f t="shared" si="42"/>
        <v>0</v>
      </c>
      <c r="U161" s="57">
        <f t="shared" si="47"/>
        <v>0</v>
      </c>
      <c r="V161">
        <f t="shared" si="43"/>
        <v>120.0721842249489</v>
      </c>
      <c r="W161">
        <f t="shared" si="36"/>
        <v>-7.853832726565188E-3</v>
      </c>
      <c r="Z161" s="57"/>
    </row>
    <row r="162" spans="5:26">
      <c r="E162" s="49">
        <f t="shared" si="35"/>
        <v>9</v>
      </c>
      <c r="F162" s="49">
        <v>159</v>
      </c>
      <c r="G162" s="49">
        <v>0.587394700546778</v>
      </c>
      <c r="H162" s="49">
        <f t="shared" si="37"/>
        <v>0.22084824234169287</v>
      </c>
      <c r="I162" s="49">
        <f t="shared" si="38"/>
        <v>119.46098038513584</v>
      </c>
      <c r="J162" s="49">
        <f t="shared" si="39"/>
        <v>2.7815334469321038E-3</v>
      </c>
      <c r="K162" s="49">
        <f t="shared" si="44"/>
        <v>1.178490115492273E-2</v>
      </c>
      <c r="L162" s="53">
        <f t="shared" si="34"/>
        <v>2.7430719084705654E-3</v>
      </c>
      <c r="M162" s="53">
        <f t="shared" si="45"/>
        <v>1.1400285770307345E-2</v>
      </c>
      <c r="N162" s="57">
        <f t="shared" si="40"/>
        <v>2.181533446932104E-3</v>
      </c>
      <c r="O162" s="57">
        <f t="shared" si="46"/>
        <v>5.7849011549227303E-3</v>
      </c>
      <c r="P162">
        <f t="shared" si="41"/>
        <v>4.7590881800834673E-6</v>
      </c>
      <c r="Q162">
        <f t="shared" si="41"/>
        <v>3.3465081372226339E-5</v>
      </c>
      <c r="R162">
        <f t="shared" si="48"/>
        <v>1.038211004175132E-8</v>
      </c>
      <c r="S162">
        <f t="shared" si="49"/>
        <v>1.9359218787977529E-7</v>
      </c>
      <c r="T162" s="57">
        <f t="shared" si="42"/>
        <v>0</v>
      </c>
      <c r="U162" s="57">
        <f t="shared" si="47"/>
        <v>0</v>
      </c>
      <c r="V162">
        <f t="shared" si="43"/>
        <v>120.0721842249489</v>
      </c>
      <c r="W162">
        <f t="shared" si="36"/>
        <v>-5.0903033351004908E-3</v>
      </c>
      <c r="Z162" s="57"/>
    </row>
    <row r="163" spans="5:26">
      <c r="E163" s="49">
        <f t="shared" si="35"/>
        <v>0</v>
      </c>
      <c r="F163" s="49">
        <v>160</v>
      </c>
      <c r="G163" s="49">
        <v>0.36040584182420132</v>
      </c>
      <c r="H163" s="49">
        <f t="shared" si="37"/>
        <v>-0.35737420665662745</v>
      </c>
      <c r="I163" s="49">
        <f t="shared" si="38"/>
        <v>119.10297745059627</v>
      </c>
      <c r="J163" s="49">
        <f t="shared" si="39"/>
        <v>-3.0013184432855218E-3</v>
      </c>
      <c r="K163" s="49">
        <f t="shared" si="44"/>
        <v>5.6478450408663176E-3</v>
      </c>
      <c r="L163" s="53">
        <f t="shared" si="34"/>
        <v>-3.0397799817470602E-3</v>
      </c>
      <c r="M163" s="53">
        <f t="shared" si="45"/>
        <v>5.2632296562509333E-3</v>
      </c>
      <c r="N163" s="57">
        <f t="shared" si="40"/>
        <v>0</v>
      </c>
      <c r="O163" s="57">
        <f t="shared" si="46"/>
        <v>0</v>
      </c>
      <c r="P163">
        <f t="shared" si="41"/>
        <v>0</v>
      </c>
      <c r="Q163">
        <f t="shared" si="41"/>
        <v>0</v>
      </c>
      <c r="R163">
        <f t="shared" si="48"/>
        <v>0</v>
      </c>
      <c r="S163">
        <f t="shared" si="49"/>
        <v>0</v>
      </c>
      <c r="T163" s="57">
        <f t="shared" si="42"/>
        <v>3.6013184432855216E-3</v>
      </c>
      <c r="U163" s="57">
        <f t="shared" si="47"/>
        <v>3.5215495913368169E-4</v>
      </c>
      <c r="V163">
        <f t="shared" si="43"/>
        <v>120.0721842249489</v>
      </c>
      <c r="W163">
        <f t="shared" si="36"/>
        <v>-8.071867607046028E-3</v>
      </c>
      <c r="Z163" s="57"/>
    </row>
    <row r="164" spans="5:26">
      <c r="E164" s="49">
        <f t="shared" si="35"/>
        <v>1</v>
      </c>
      <c r="F164" s="49">
        <v>161</v>
      </c>
      <c r="G164" s="49">
        <v>0.63722137728524886</v>
      </c>
      <c r="H164" s="49">
        <f t="shared" si="37"/>
        <v>0.35104145889351401</v>
      </c>
      <c r="I164" s="49">
        <f t="shared" si="38"/>
        <v>119.58979153644594</v>
      </c>
      <c r="J164" s="49">
        <f t="shared" si="39"/>
        <v>4.0790071931822922E-3</v>
      </c>
      <c r="K164" s="49">
        <f t="shared" si="44"/>
        <v>-4.0256143130281844E-3</v>
      </c>
      <c r="L164" s="53">
        <f t="shared" si="34"/>
        <v>4.0405456547207537E-3</v>
      </c>
      <c r="M164" s="53">
        <f t="shared" si="45"/>
        <v>-4.4102296976435687E-3</v>
      </c>
      <c r="N164" s="57">
        <f t="shared" si="40"/>
        <v>3.4790071931822923E-3</v>
      </c>
      <c r="O164" s="57">
        <f t="shared" si="46"/>
        <v>0</v>
      </c>
      <c r="P164">
        <f t="shared" si="41"/>
        <v>1.2103491050214131E-5</v>
      </c>
      <c r="Q164">
        <f t="shared" si="41"/>
        <v>0</v>
      </c>
      <c r="R164">
        <f t="shared" si="48"/>
        <v>4.2108132426312461E-8</v>
      </c>
      <c r="S164">
        <f t="shared" si="49"/>
        <v>0</v>
      </c>
      <c r="T164" s="57">
        <f t="shared" si="42"/>
        <v>0</v>
      </c>
      <c r="U164" s="57">
        <f t="shared" si="47"/>
        <v>1.0025614313028184E-2</v>
      </c>
      <c r="V164">
        <f t="shared" si="43"/>
        <v>120.0721842249489</v>
      </c>
      <c r="W164">
        <f t="shared" si="36"/>
        <v>-4.0175223896920026E-3</v>
      </c>
      <c r="Z164" s="57"/>
    </row>
    <row r="165" spans="5:26">
      <c r="E165" s="49">
        <f t="shared" si="35"/>
        <v>2</v>
      </c>
      <c r="F165" s="49">
        <v>162</v>
      </c>
      <c r="G165" s="49">
        <v>0.32853559207858984</v>
      </c>
      <c r="H165" s="49">
        <f t="shared" si="37"/>
        <v>-0.44396044208228891</v>
      </c>
      <c r="I165" s="49">
        <f t="shared" si="38"/>
        <v>119.12785427975724</v>
      </c>
      <c r="J165" s="49">
        <f t="shared" si="39"/>
        <v>-3.8701607641058343E-3</v>
      </c>
      <c r="K165" s="49">
        <f t="shared" si="44"/>
        <v>2.6786759077129438E-4</v>
      </c>
      <c r="L165" s="53">
        <f t="shared" si="34"/>
        <v>-3.9086223025673727E-3</v>
      </c>
      <c r="M165" s="53">
        <f t="shared" si="45"/>
        <v>-1.1674779384409023E-4</v>
      </c>
      <c r="N165" s="57">
        <f t="shared" si="40"/>
        <v>0</v>
      </c>
      <c r="O165" s="57">
        <f t="shared" si="46"/>
        <v>0</v>
      </c>
      <c r="P165">
        <f t="shared" si="41"/>
        <v>0</v>
      </c>
      <c r="Q165">
        <f t="shared" si="41"/>
        <v>0</v>
      </c>
      <c r="R165">
        <f t="shared" si="48"/>
        <v>0</v>
      </c>
      <c r="S165">
        <f t="shared" si="49"/>
        <v>0</v>
      </c>
      <c r="T165" s="57">
        <f t="shared" si="42"/>
        <v>4.4701607641058341E-3</v>
      </c>
      <c r="U165" s="57">
        <f t="shared" si="47"/>
        <v>5.7321324092287048E-3</v>
      </c>
      <c r="V165">
        <f t="shared" si="43"/>
        <v>120.0721842249489</v>
      </c>
      <c r="W165">
        <f t="shared" si="36"/>
        <v>-7.864685324808468E-3</v>
      </c>
      <c r="Z165" s="57"/>
    </row>
    <row r="166" spans="5:26">
      <c r="E166" s="49">
        <f t="shared" si="35"/>
        <v>3</v>
      </c>
      <c r="F166" s="49">
        <v>163</v>
      </c>
      <c r="G166" s="49">
        <v>0.28655748498167677</v>
      </c>
      <c r="H166" s="49">
        <f t="shared" si="37"/>
        <v>-0.56346987198886778</v>
      </c>
      <c r="I166" s="49">
        <f t="shared" si="38"/>
        <v>118.52533231998233</v>
      </c>
      <c r="J166" s="49">
        <f t="shared" si="39"/>
        <v>-5.0706094822679055E-3</v>
      </c>
      <c r="K166" s="49">
        <f t="shared" si="44"/>
        <v>-1.1096421110562155E-2</v>
      </c>
      <c r="L166" s="53">
        <f t="shared" si="34"/>
        <v>-5.109071020729444E-3</v>
      </c>
      <c r="M166" s="53">
        <f t="shared" si="45"/>
        <v>-1.148103649517754E-2</v>
      </c>
      <c r="N166" s="57">
        <f t="shared" si="40"/>
        <v>0</v>
      </c>
      <c r="O166" s="57">
        <f t="shared" si="46"/>
        <v>0</v>
      </c>
      <c r="P166">
        <f t="shared" si="41"/>
        <v>0</v>
      </c>
      <c r="Q166">
        <f t="shared" si="41"/>
        <v>0</v>
      </c>
      <c r="R166">
        <f t="shared" si="48"/>
        <v>0</v>
      </c>
      <c r="S166">
        <f t="shared" si="49"/>
        <v>0</v>
      </c>
      <c r="T166" s="57">
        <f t="shared" si="42"/>
        <v>5.6706094822679054E-3</v>
      </c>
      <c r="U166" s="57">
        <f t="shared" si="47"/>
        <v>1.7096421110562154E-2</v>
      </c>
      <c r="V166">
        <f t="shared" si="43"/>
        <v>120.0721842249489</v>
      </c>
      <c r="W166">
        <f t="shared" si="36"/>
        <v>-1.2882683153898721E-2</v>
      </c>
      <c r="Z166" s="57"/>
    </row>
    <row r="167" spans="5:26">
      <c r="E167" s="49">
        <f t="shared" si="35"/>
        <v>4</v>
      </c>
      <c r="F167" s="49">
        <v>164</v>
      </c>
      <c r="G167" s="49">
        <v>5.3875764676123761E-2</v>
      </c>
      <c r="H167" s="49">
        <f t="shared" si="37"/>
        <v>-1.6083820552066797</v>
      </c>
      <c r="I167" s="49">
        <f t="shared" si="38"/>
        <v>116.68737214348901</v>
      </c>
      <c r="J167" s="49">
        <f t="shared" si="39"/>
        <v>-1.5628386996716075E-2</v>
      </c>
      <c r="K167" s="49">
        <f t="shared" si="44"/>
        <v>-2.1297720604219864E-2</v>
      </c>
      <c r="L167" s="53">
        <f t="shared" si="34"/>
        <v>-1.5666848535177615E-2</v>
      </c>
      <c r="M167" s="53">
        <f t="shared" si="45"/>
        <v>-2.168233598883525E-2</v>
      </c>
      <c r="N167" s="57">
        <f t="shared" si="40"/>
        <v>0</v>
      </c>
      <c r="O167" s="57">
        <f t="shared" si="46"/>
        <v>0</v>
      </c>
      <c r="P167">
        <f t="shared" si="41"/>
        <v>0</v>
      </c>
      <c r="Q167">
        <f t="shared" si="41"/>
        <v>0</v>
      </c>
      <c r="R167">
        <f t="shared" si="48"/>
        <v>0</v>
      </c>
      <c r="S167">
        <f t="shared" si="49"/>
        <v>0</v>
      </c>
      <c r="T167" s="57">
        <f t="shared" si="42"/>
        <v>1.6228386996716075E-2</v>
      </c>
      <c r="U167" s="57">
        <f t="shared" si="47"/>
        <v>2.7297720604219863E-2</v>
      </c>
      <c r="V167">
        <f t="shared" si="43"/>
        <v>120.0721842249489</v>
      </c>
      <c r="W167">
        <f t="shared" si="36"/>
        <v>-2.8189810182170233E-2</v>
      </c>
      <c r="Z167" s="57"/>
    </row>
    <row r="168" spans="5:26">
      <c r="E168" s="49">
        <f t="shared" si="35"/>
        <v>5</v>
      </c>
      <c r="F168" s="49">
        <v>165</v>
      </c>
      <c r="G168" s="49">
        <v>4.6799305584546369E-2</v>
      </c>
      <c r="H168" s="49">
        <f t="shared" si="37"/>
        <v>-1.6767130311740024</v>
      </c>
      <c r="I168" s="49">
        <f t="shared" si="38"/>
        <v>114.79817940679972</v>
      </c>
      <c r="J168" s="49">
        <f t="shared" si="39"/>
        <v>-1.6322700650126504E-2</v>
      </c>
      <c r="K168" s="49">
        <f t="shared" si="44"/>
        <v>-3.9048074468981279E-2</v>
      </c>
      <c r="L168" s="53">
        <f t="shared" si="34"/>
        <v>-1.6361162188588043E-2</v>
      </c>
      <c r="M168" s="53">
        <f t="shared" si="45"/>
        <v>-3.9432689853596666E-2</v>
      </c>
      <c r="N168" s="57">
        <f t="shared" si="40"/>
        <v>0</v>
      </c>
      <c r="O168" s="57">
        <f t="shared" si="46"/>
        <v>0</v>
      </c>
      <c r="P168">
        <f t="shared" si="41"/>
        <v>0</v>
      </c>
      <c r="Q168">
        <f t="shared" si="41"/>
        <v>0</v>
      </c>
      <c r="R168">
        <f t="shared" si="48"/>
        <v>0</v>
      </c>
      <c r="S168">
        <f t="shared" si="49"/>
        <v>0</v>
      </c>
      <c r="T168" s="57">
        <f t="shared" si="42"/>
        <v>1.6922700650126504E-2</v>
      </c>
      <c r="U168" s="57">
        <f t="shared" si="47"/>
        <v>4.5048074468981278E-2</v>
      </c>
      <c r="V168">
        <f t="shared" si="43"/>
        <v>120.0721842249489</v>
      </c>
      <c r="W168">
        <f t="shared" si="36"/>
        <v>-4.3923618548227711E-2</v>
      </c>
      <c r="Z168" s="57"/>
    </row>
    <row r="169" spans="5:26">
      <c r="E169" s="49">
        <f t="shared" si="35"/>
        <v>6</v>
      </c>
      <c r="F169" s="49">
        <v>166</v>
      </c>
      <c r="G169" s="49">
        <v>0.15658974034024109</v>
      </c>
      <c r="H169" s="49">
        <f t="shared" si="37"/>
        <v>-1.0085729601543261</v>
      </c>
      <c r="I169" s="49">
        <f t="shared" si="38"/>
        <v>113.70658572944181</v>
      </c>
      <c r="J169" s="49">
        <f t="shared" si="39"/>
        <v>-9.5543038720724317E-3</v>
      </c>
      <c r="K169" s="49">
        <f t="shared" si="44"/>
        <v>-4.0794120136621627E-2</v>
      </c>
      <c r="L169" s="53">
        <f t="shared" si="34"/>
        <v>-9.592765410533971E-3</v>
      </c>
      <c r="M169" s="53">
        <f t="shared" si="45"/>
        <v>-4.1178735521237013E-2</v>
      </c>
      <c r="N169" s="57">
        <f t="shared" si="40"/>
        <v>0</v>
      </c>
      <c r="O169" s="57">
        <f t="shared" si="46"/>
        <v>0</v>
      </c>
      <c r="P169">
        <f t="shared" si="41"/>
        <v>0</v>
      </c>
      <c r="Q169">
        <f t="shared" si="41"/>
        <v>0</v>
      </c>
      <c r="R169">
        <f t="shared" si="48"/>
        <v>0</v>
      </c>
      <c r="S169">
        <f t="shared" si="49"/>
        <v>0</v>
      </c>
      <c r="T169" s="57">
        <f t="shared" si="42"/>
        <v>1.0154303872072432E-2</v>
      </c>
      <c r="U169" s="57">
        <f t="shared" si="47"/>
        <v>4.6794120136621625E-2</v>
      </c>
      <c r="V169">
        <f t="shared" si="43"/>
        <v>120.0721842249489</v>
      </c>
      <c r="W169">
        <f t="shared" si="36"/>
        <v>-5.3014763882211664E-2</v>
      </c>
      <c r="Z169" s="57"/>
    </row>
    <row r="170" spans="5:26">
      <c r="E170" s="49">
        <f t="shared" si="35"/>
        <v>7</v>
      </c>
      <c r="F170" s="49">
        <v>167</v>
      </c>
      <c r="G170" s="49">
        <v>0.82283337419480795</v>
      </c>
      <c r="H170" s="49">
        <f t="shared" si="37"/>
        <v>0.92621693837148888</v>
      </c>
      <c r="I170" s="49">
        <f t="shared" si="38"/>
        <v>114.82535533981725</v>
      </c>
      <c r="J170" s="49">
        <f t="shared" si="39"/>
        <v>9.7910037658738187E-3</v>
      </c>
      <c r="K170" s="49">
        <f t="shared" si="44"/>
        <v>-2.6893500797687125E-2</v>
      </c>
      <c r="L170" s="53">
        <f t="shared" si="34"/>
        <v>9.7525422274122794E-3</v>
      </c>
      <c r="M170" s="53">
        <f t="shared" si="45"/>
        <v>-2.7278116182302511E-2</v>
      </c>
      <c r="N170" s="57">
        <f t="shared" si="40"/>
        <v>9.1910037658738189E-3</v>
      </c>
      <c r="O170" s="57">
        <f t="shared" si="46"/>
        <v>0</v>
      </c>
      <c r="P170">
        <f t="shared" si="41"/>
        <v>8.4474550224306728E-5</v>
      </c>
      <c r="Q170">
        <f t="shared" si="41"/>
        <v>0</v>
      </c>
      <c r="R170">
        <f t="shared" si="48"/>
        <v>7.7640590923210019E-7</v>
      </c>
      <c r="S170">
        <f t="shared" si="49"/>
        <v>0</v>
      </c>
      <c r="T170" s="57">
        <f t="shared" si="42"/>
        <v>0</v>
      </c>
      <c r="U170" s="57">
        <f t="shared" si="47"/>
        <v>3.2893500797687124E-2</v>
      </c>
      <c r="V170">
        <f t="shared" si="43"/>
        <v>120.0721842249489</v>
      </c>
      <c r="W170">
        <f t="shared" si="36"/>
        <v>-4.3697288585189654E-2</v>
      </c>
      <c r="Z170" s="57"/>
    </row>
    <row r="171" spans="5:26">
      <c r="E171" s="49">
        <f t="shared" si="35"/>
        <v>8</v>
      </c>
      <c r="F171" s="49">
        <v>168</v>
      </c>
      <c r="G171" s="49">
        <v>0.71231221865794569</v>
      </c>
      <c r="H171" s="49">
        <f t="shared" si="37"/>
        <v>0.56015229545032774</v>
      </c>
      <c r="I171" s="49">
        <f t="shared" si="38"/>
        <v>115.53479760082365</v>
      </c>
      <c r="J171" s="49">
        <f t="shared" si="39"/>
        <v>6.1594376882469683E-3</v>
      </c>
      <c r="K171" s="49">
        <f t="shared" si="44"/>
        <v>-3.0636498114339113E-2</v>
      </c>
      <c r="L171" s="53">
        <f t="shared" si="34"/>
        <v>6.1209761497854299E-3</v>
      </c>
      <c r="M171" s="53">
        <f t="shared" si="45"/>
        <v>-3.1021113498954499E-2</v>
      </c>
      <c r="N171" s="57">
        <f t="shared" si="40"/>
        <v>5.5594376882469685E-3</v>
      </c>
      <c r="O171" s="57">
        <f t="shared" si="46"/>
        <v>0</v>
      </c>
      <c r="P171">
        <f t="shared" si="41"/>
        <v>3.0907347409500799E-5</v>
      </c>
      <c r="Q171">
        <f t="shared" si="41"/>
        <v>0</v>
      </c>
      <c r="R171">
        <f t="shared" si="48"/>
        <v>1.7182747203212106E-7</v>
      </c>
      <c r="S171">
        <f t="shared" si="49"/>
        <v>0</v>
      </c>
      <c r="T171" s="57">
        <f t="shared" si="42"/>
        <v>0</v>
      </c>
      <c r="U171" s="57">
        <f t="shared" si="47"/>
        <v>3.6636498114339111E-2</v>
      </c>
      <c r="V171">
        <f t="shared" si="43"/>
        <v>120.0721842249489</v>
      </c>
      <c r="W171">
        <f t="shared" si="36"/>
        <v>-3.7788823893006668E-2</v>
      </c>
      <c r="Z171" s="57"/>
    </row>
    <row r="172" spans="5:26">
      <c r="E172" s="49">
        <f t="shared" si="35"/>
        <v>9</v>
      </c>
      <c r="F172" s="49">
        <v>169</v>
      </c>
      <c r="G172" s="49">
        <v>0.77187468226941069</v>
      </c>
      <c r="H172" s="49">
        <f t="shared" si="37"/>
        <v>0.74503487782905709</v>
      </c>
      <c r="I172" s="49">
        <f t="shared" si="38"/>
        <v>116.46222682990255</v>
      </c>
      <c r="J172" s="49">
        <f t="shared" si="39"/>
        <v>7.9952246951041517E-3</v>
      </c>
      <c r="K172" s="49">
        <f t="shared" si="44"/>
        <v>-2.5422806866167075E-2</v>
      </c>
      <c r="L172" s="53">
        <f t="shared" si="34"/>
        <v>7.9567631566426125E-3</v>
      </c>
      <c r="M172" s="53">
        <f t="shared" si="45"/>
        <v>-2.5807422250782461E-2</v>
      </c>
      <c r="N172" s="57">
        <f t="shared" si="40"/>
        <v>7.3952246951041519E-3</v>
      </c>
      <c r="O172" s="57">
        <f t="shared" si="46"/>
        <v>0</v>
      </c>
      <c r="P172">
        <f t="shared" si="41"/>
        <v>5.4689348291078295E-5</v>
      </c>
      <c r="Q172">
        <f t="shared" si="41"/>
        <v>0</v>
      </c>
      <c r="R172">
        <f t="shared" si="48"/>
        <v>4.0444001904133426E-7</v>
      </c>
      <c r="S172">
        <f t="shared" si="49"/>
        <v>0</v>
      </c>
      <c r="T172" s="57">
        <f t="shared" si="42"/>
        <v>0</v>
      </c>
      <c r="U172" s="57">
        <f t="shared" si="47"/>
        <v>3.1422806866167073E-2</v>
      </c>
      <c r="V172">
        <f t="shared" si="43"/>
        <v>120.0721842249489</v>
      </c>
      <c r="W172">
        <f t="shared" si="36"/>
        <v>-3.0064893200270983E-2</v>
      </c>
      <c r="Z172" s="57"/>
    </row>
    <row r="173" spans="5:26">
      <c r="E173" s="49">
        <f t="shared" si="35"/>
        <v>0</v>
      </c>
      <c r="F173" s="49">
        <v>170</v>
      </c>
      <c r="G173" s="49">
        <v>0.2491884924414669</v>
      </c>
      <c r="H173" s="49">
        <f t="shared" si="37"/>
        <v>-0.67704565961888463</v>
      </c>
      <c r="I173" s="49">
        <f t="shared" si="38"/>
        <v>115.74091412430322</v>
      </c>
      <c r="J173" s="49">
        <f t="shared" si="39"/>
        <v>-6.2127930120490713E-3</v>
      </c>
      <c r="K173" s="49">
        <f t="shared" si="44"/>
        <v>-2.8634281434930693E-2</v>
      </c>
      <c r="L173" s="53">
        <f t="shared" si="34"/>
        <v>-6.2512545505106097E-3</v>
      </c>
      <c r="M173" s="53">
        <f t="shared" si="45"/>
        <v>-2.9018896819546079E-2</v>
      </c>
      <c r="N173" s="57">
        <f t="shared" si="40"/>
        <v>0</v>
      </c>
      <c r="O173" s="57">
        <f t="shared" si="46"/>
        <v>0</v>
      </c>
      <c r="P173">
        <f t="shared" si="41"/>
        <v>0</v>
      </c>
      <c r="Q173">
        <f t="shared" si="41"/>
        <v>0</v>
      </c>
      <c r="R173">
        <f t="shared" si="48"/>
        <v>0</v>
      </c>
      <c r="S173">
        <f t="shared" si="49"/>
        <v>0</v>
      </c>
      <c r="T173" s="57">
        <f t="shared" si="42"/>
        <v>6.8127930120490711E-3</v>
      </c>
      <c r="U173" s="57">
        <f t="shared" si="47"/>
        <v>3.4634281434930692E-2</v>
      </c>
      <c r="V173">
        <f t="shared" si="43"/>
        <v>120.0721842249489</v>
      </c>
      <c r="W173">
        <f t="shared" si="36"/>
        <v>-3.60722187957477E-2</v>
      </c>
      <c r="Z173" s="57"/>
    </row>
    <row r="174" spans="5:26">
      <c r="E174" s="49">
        <f t="shared" si="35"/>
        <v>1</v>
      </c>
      <c r="F174" s="49">
        <v>171</v>
      </c>
      <c r="G174" s="49">
        <v>0.8315071874620994</v>
      </c>
      <c r="H174" s="49">
        <f t="shared" si="37"/>
        <v>0.96013827944006291</v>
      </c>
      <c r="I174" s="49">
        <f t="shared" si="38"/>
        <v>116.91896055008698</v>
      </c>
      <c r="J174" s="49">
        <f t="shared" si="39"/>
        <v>1.0126855738390761E-2</v>
      </c>
      <c r="K174" s="49">
        <f t="shared" si="44"/>
        <v>-2.2586432889722195E-2</v>
      </c>
      <c r="L174" s="53">
        <f t="shared" si="34"/>
        <v>1.0088394199929221E-2</v>
      </c>
      <c r="M174" s="53">
        <f t="shared" si="45"/>
        <v>-2.2971048274337581E-2</v>
      </c>
      <c r="N174" s="57">
        <f t="shared" si="40"/>
        <v>9.5268557383907607E-3</v>
      </c>
      <c r="O174" s="57">
        <f t="shared" si="46"/>
        <v>0</v>
      </c>
      <c r="P174">
        <f t="shared" si="41"/>
        <v>9.076098026010897E-5</v>
      </c>
      <c r="Q174">
        <f t="shared" si="41"/>
        <v>0</v>
      </c>
      <c r="R174">
        <f t="shared" si="48"/>
        <v>8.6466676561298969E-7</v>
      </c>
      <c r="S174">
        <f t="shared" si="49"/>
        <v>0</v>
      </c>
      <c r="T174" s="57">
        <f t="shared" si="42"/>
        <v>0</v>
      </c>
      <c r="U174" s="57">
        <f t="shared" si="47"/>
        <v>2.8586432889722194E-2</v>
      </c>
      <c r="V174">
        <f t="shared" si="43"/>
        <v>120.0721842249489</v>
      </c>
      <c r="W174">
        <f t="shared" si="36"/>
        <v>-2.6261067000784476E-2</v>
      </c>
      <c r="Z174" s="57"/>
    </row>
    <row r="175" spans="5:26">
      <c r="E175" s="49">
        <f t="shared" si="35"/>
        <v>2</v>
      </c>
      <c r="F175" s="49">
        <v>172</v>
      </c>
      <c r="G175" s="49">
        <v>0.83119518251062896</v>
      </c>
      <c r="H175" s="49">
        <f t="shared" si="37"/>
        <v>0.95889898735060553</v>
      </c>
      <c r="I175" s="49">
        <f t="shared" si="38"/>
        <v>118.10754852529381</v>
      </c>
      <c r="J175" s="49">
        <f t="shared" si="39"/>
        <v>1.0114587610237832E-2</v>
      </c>
      <c r="K175" s="49">
        <f t="shared" si="44"/>
        <v>-8.6016845153783893E-3</v>
      </c>
      <c r="L175" s="53">
        <f t="shared" si="34"/>
        <v>1.0076126071776293E-2</v>
      </c>
      <c r="M175" s="53">
        <f t="shared" si="45"/>
        <v>-8.9862998999937736E-3</v>
      </c>
      <c r="N175" s="57">
        <f t="shared" si="40"/>
        <v>9.5145876102378322E-3</v>
      </c>
      <c r="O175" s="57">
        <f t="shared" si="46"/>
        <v>0</v>
      </c>
      <c r="P175">
        <f t="shared" si="41"/>
        <v>9.0527377392891266E-5</v>
      </c>
      <c r="Q175">
        <f t="shared" si="41"/>
        <v>0</v>
      </c>
      <c r="R175">
        <f t="shared" si="48"/>
        <v>8.6133066332972766E-7</v>
      </c>
      <c r="S175">
        <f t="shared" si="49"/>
        <v>0</v>
      </c>
      <c r="T175" s="57">
        <f t="shared" si="42"/>
        <v>0</v>
      </c>
      <c r="U175" s="57">
        <f t="shared" si="47"/>
        <v>1.4601684515378389E-2</v>
      </c>
      <c r="V175">
        <f t="shared" si="43"/>
        <v>120.0721842249489</v>
      </c>
      <c r="W175">
        <f t="shared" si="36"/>
        <v>-1.6362121771470811E-2</v>
      </c>
      <c r="Z175" s="57"/>
    </row>
    <row r="176" spans="5:26">
      <c r="E176" s="49">
        <f t="shared" si="35"/>
        <v>3</v>
      </c>
      <c r="F176" s="49">
        <v>173</v>
      </c>
      <c r="G176" s="49">
        <v>0.43760949552934747</v>
      </c>
      <c r="H176" s="49">
        <f t="shared" si="37"/>
        <v>-0.15703280895338531</v>
      </c>
      <c r="I176" s="49">
        <f t="shared" si="38"/>
        <v>117.9902198945616</v>
      </c>
      <c r="J176" s="49">
        <f t="shared" si="39"/>
        <v>-9.9389876639575199E-4</v>
      </c>
      <c r="K176" s="49">
        <f t="shared" si="44"/>
        <v>-4.5249737995062145E-3</v>
      </c>
      <c r="L176" s="53">
        <f t="shared" si="34"/>
        <v>-1.0323603048572904E-3</v>
      </c>
      <c r="M176" s="53">
        <f t="shared" si="45"/>
        <v>-4.9095891841215988E-3</v>
      </c>
      <c r="N176" s="57">
        <f t="shared" si="40"/>
        <v>0</v>
      </c>
      <c r="O176" s="57">
        <f t="shared" si="46"/>
        <v>0</v>
      </c>
      <c r="P176">
        <f t="shared" si="41"/>
        <v>0</v>
      </c>
      <c r="Q176">
        <f t="shared" si="41"/>
        <v>0</v>
      </c>
      <c r="R176">
        <f t="shared" si="48"/>
        <v>0</v>
      </c>
      <c r="S176">
        <f t="shared" si="49"/>
        <v>0</v>
      </c>
      <c r="T176" s="57">
        <f t="shared" si="42"/>
        <v>1.5938987663957518E-3</v>
      </c>
      <c r="U176" s="57">
        <f t="shared" si="47"/>
        <v>1.0524973799506215E-2</v>
      </c>
      <c r="V176">
        <f t="shared" si="43"/>
        <v>120.0721842249489</v>
      </c>
      <c r="W176">
        <f t="shared" si="36"/>
        <v>-1.733927257029691E-2</v>
      </c>
      <c r="Z176" s="57"/>
    </row>
    <row r="177" spans="5:26">
      <c r="E177" s="49">
        <f t="shared" si="35"/>
        <v>4</v>
      </c>
      <c r="F177" s="49">
        <v>174</v>
      </c>
      <c r="G177" s="49">
        <v>0.25090424879433826</v>
      </c>
      <c r="H177" s="49">
        <f t="shared" si="37"/>
        <v>-0.6716469246466934</v>
      </c>
      <c r="I177" s="49">
        <f t="shared" si="38"/>
        <v>117.26581349196431</v>
      </c>
      <c r="J177" s="49">
        <f t="shared" si="39"/>
        <v>-6.1584706814981722E-3</v>
      </c>
      <c r="K177" s="49">
        <f t="shared" si="44"/>
        <v>4.9449425157117146E-3</v>
      </c>
      <c r="L177" s="53">
        <f t="shared" si="34"/>
        <v>-6.1969322199597106E-3</v>
      </c>
      <c r="M177" s="53">
        <f t="shared" si="45"/>
        <v>4.5603271310963303E-3</v>
      </c>
      <c r="N177" s="57">
        <f t="shared" si="40"/>
        <v>0</v>
      </c>
      <c r="O177" s="57">
        <f t="shared" si="46"/>
        <v>0</v>
      </c>
      <c r="P177">
        <f t="shared" si="41"/>
        <v>0</v>
      </c>
      <c r="Q177">
        <f t="shared" si="41"/>
        <v>0</v>
      </c>
      <c r="R177">
        <f t="shared" si="48"/>
        <v>0</v>
      </c>
      <c r="S177">
        <f t="shared" si="49"/>
        <v>0</v>
      </c>
      <c r="T177" s="57">
        <f t="shared" si="42"/>
        <v>6.7584706814981721E-3</v>
      </c>
      <c r="U177" s="57">
        <f t="shared" si="47"/>
        <v>1.0550574842882847E-3</v>
      </c>
      <c r="V177">
        <f t="shared" si="43"/>
        <v>120.0721842249489</v>
      </c>
      <c r="W177">
        <f t="shared" si="36"/>
        <v>-2.3372363475349149E-2</v>
      </c>
      <c r="Z177" s="57"/>
    </row>
    <row r="178" spans="5:26">
      <c r="E178" s="49">
        <f t="shared" si="35"/>
        <v>5</v>
      </c>
      <c r="F178" s="49">
        <v>175</v>
      </c>
      <c r="G178" s="49">
        <v>0.55385635146216006</v>
      </c>
      <c r="H178" s="49">
        <f t="shared" si="37"/>
        <v>0.13541053253183091</v>
      </c>
      <c r="I178" s="49">
        <f t="shared" si="38"/>
        <v>117.49225710842923</v>
      </c>
      <c r="J178" s="49">
        <f t="shared" si="39"/>
        <v>1.9291663636105338E-3</v>
      </c>
      <c r="K178" s="49">
        <f t="shared" si="44"/>
        <v>2.3196809529448588E-2</v>
      </c>
      <c r="L178" s="53">
        <f t="shared" si="34"/>
        <v>1.8907048251489954E-3</v>
      </c>
      <c r="M178" s="53">
        <f t="shared" si="45"/>
        <v>2.2812194144833202E-2</v>
      </c>
      <c r="N178" s="57">
        <f t="shared" si="40"/>
        <v>1.3291663636105337E-3</v>
      </c>
      <c r="O178" s="57">
        <f t="shared" si="46"/>
        <v>1.719680952944859E-2</v>
      </c>
      <c r="P178">
        <f t="shared" si="41"/>
        <v>1.7666832221536495E-6</v>
      </c>
      <c r="Q178">
        <f t="shared" si="41"/>
        <v>2.957302579921338E-4</v>
      </c>
      <c r="R178">
        <f t="shared" si="48"/>
        <v>2.3482159140417072E-9</v>
      </c>
      <c r="S178">
        <f t="shared" si="49"/>
        <v>5.0856169187854162E-6</v>
      </c>
      <c r="T178" s="57">
        <f t="shared" si="42"/>
        <v>0</v>
      </c>
      <c r="U178" s="57">
        <f t="shared" si="47"/>
        <v>0</v>
      </c>
      <c r="V178">
        <f t="shared" si="43"/>
        <v>120.0721842249489</v>
      </c>
      <c r="W178">
        <f t="shared" si="36"/>
        <v>-2.1486467770806206E-2</v>
      </c>
      <c r="Z178" s="57"/>
    </row>
    <row r="179" spans="5:26">
      <c r="E179" s="49">
        <f t="shared" si="35"/>
        <v>6</v>
      </c>
      <c r="F179" s="49">
        <v>176</v>
      </c>
      <c r="G179" s="49">
        <v>0.96648363925555181</v>
      </c>
      <c r="H179" s="49">
        <f t="shared" si="37"/>
        <v>1.8314545775810029</v>
      </c>
      <c r="I179" s="49">
        <f t="shared" si="38"/>
        <v>119.71185842403042</v>
      </c>
      <c r="J179" s="49">
        <f t="shared" si="39"/>
        <v>1.8715241063582674E-2</v>
      </c>
      <c r="K179" s="49">
        <f t="shared" si="44"/>
        <v>5.1466354465103864E-2</v>
      </c>
      <c r="L179" s="53">
        <f t="shared" si="34"/>
        <v>1.8676779525121135E-2</v>
      </c>
      <c r="M179" s="53">
        <f t="shared" si="45"/>
        <v>5.1081739080488478E-2</v>
      </c>
      <c r="N179" s="57">
        <f t="shared" si="40"/>
        <v>1.8115241063582675E-2</v>
      </c>
      <c r="O179" s="57">
        <f t="shared" si="46"/>
        <v>4.5466354465103866E-2</v>
      </c>
      <c r="P179">
        <f t="shared" si="41"/>
        <v>3.2816195879171192E-4</v>
      </c>
      <c r="Q179">
        <f t="shared" si="41"/>
        <v>2.0671893883464701E-3</v>
      </c>
      <c r="R179">
        <f t="shared" si="48"/>
        <v>5.9447329914093456E-6</v>
      </c>
      <c r="S179">
        <f t="shared" si="49"/>
        <v>9.3987565477061857E-5</v>
      </c>
      <c r="T179" s="57">
        <f t="shared" si="42"/>
        <v>0</v>
      </c>
      <c r="U179" s="57">
        <f t="shared" si="47"/>
        <v>0</v>
      </c>
      <c r="V179">
        <f t="shared" si="43"/>
        <v>120.0721842249489</v>
      </c>
      <c r="W179">
        <f t="shared" si="36"/>
        <v>-3.0009098547205807E-3</v>
      </c>
      <c r="Z179" s="57"/>
    </row>
    <row r="180" spans="5:26">
      <c r="E180" s="49">
        <f t="shared" si="35"/>
        <v>7</v>
      </c>
      <c r="F180" s="49">
        <v>177</v>
      </c>
      <c r="G180" s="49">
        <v>0.94715499947046822</v>
      </c>
      <c r="H180" s="49">
        <f t="shared" si="37"/>
        <v>1.6178728563749853</v>
      </c>
      <c r="I180" s="49">
        <f t="shared" si="38"/>
        <v>121.71770862104103</v>
      </c>
      <c r="J180" s="49">
        <f t="shared" si="39"/>
        <v>1.6616824324956359E-2</v>
      </c>
      <c r="K180" s="49">
        <f t="shared" si="44"/>
        <v>5.8292175024186432E-2</v>
      </c>
      <c r="L180" s="53">
        <f t="shared" si="34"/>
        <v>1.657836278649482E-2</v>
      </c>
      <c r="M180" s="53">
        <f t="shared" si="45"/>
        <v>5.7907559639571046E-2</v>
      </c>
      <c r="N180" s="57">
        <f t="shared" si="40"/>
        <v>1.6016824324956359E-2</v>
      </c>
      <c r="O180" s="57">
        <f t="shared" si="46"/>
        <v>5.2292175024186434E-2</v>
      </c>
      <c r="P180">
        <f t="shared" si="41"/>
        <v>2.5653866145651375E-4</v>
      </c>
      <c r="Q180">
        <f t="shared" si="41"/>
        <v>2.7344715687601475E-3</v>
      </c>
      <c r="R180">
        <f t="shared" si="48"/>
        <v>4.1089346731084342E-6</v>
      </c>
      <c r="S180">
        <f t="shared" si="49"/>
        <v>1.4299146587226728E-4</v>
      </c>
      <c r="T180" s="57">
        <f t="shared" si="42"/>
        <v>0</v>
      </c>
      <c r="U180" s="57">
        <f t="shared" si="47"/>
        <v>0</v>
      </c>
      <c r="V180">
        <f t="shared" si="43"/>
        <v>121.71770862104103</v>
      </c>
      <c r="W180">
        <f t="shared" si="36"/>
        <v>0</v>
      </c>
      <c r="Z180" s="57"/>
    </row>
    <row r="181" spans="5:26">
      <c r="E181" s="49">
        <f t="shared" si="35"/>
        <v>8</v>
      </c>
      <c r="F181" s="49">
        <v>178</v>
      </c>
      <c r="G181" s="49">
        <v>0.483735674193425</v>
      </c>
      <c r="H181" s="49">
        <f t="shared" si="37"/>
        <v>-4.0779918962006959E-2</v>
      </c>
      <c r="I181" s="49">
        <f t="shared" si="38"/>
        <v>121.73829399307662</v>
      </c>
      <c r="J181" s="49">
        <f t="shared" si="39"/>
        <v>1.6910958747059113E-4</v>
      </c>
      <c r="K181" s="49">
        <f t="shared" si="44"/>
        <v>5.2301846923410014E-2</v>
      </c>
      <c r="L181" s="53">
        <f t="shared" si="34"/>
        <v>1.3064804900905268E-4</v>
      </c>
      <c r="M181" s="53">
        <f t="shared" si="45"/>
        <v>5.1917231538794628E-2</v>
      </c>
      <c r="N181" s="57">
        <f t="shared" si="40"/>
        <v>0</v>
      </c>
      <c r="O181" s="57">
        <f t="shared" si="46"/>
        <v>4.6301846923410016E-2</v>
      </c>
      <c r="P181">
        <f t="shared" si="41"/>
        <v>0</v>
      </c>
      <c r="Q181">
        <f t="shared" si="41"/>
        <v>2.1438610285188934E-3</v>
      </c>
      <c r="R181">
        <f t="shared" si="48"/>
        <v>0</v>
      </c>
      <c r="S181">
        <f t="shared" si="49"/>
        <v>9.926472516754616E-5</v>
      </c>
      <c r="T181" s="57">
        <f t="shared" si="42"/>
        <v>4.3089041252940882E-4</v>
      </c>
      <c r="U181" s="57">
        <f t="shared" si="47"/>
        <v>0</v>
      </c>
      <c r="V181">
        <f t="shared" si="43"/>
        <v>121.73829399307662</v>
      </c>
      <c r="W181">
        <f t="shared" si="36"/>
        <v>0</v>
      </c>
      <c r="Z181" s="57"/>
    </row>
    <row r="182" spans="5:26">
      <c r="E182" s="49">
        <f t="shared" si="35"/>
        <v>9</v>
      </c>
      <c r="F182" s="49">
        <v>179</v>
      </c>
      <c r="G182" s="49">
        <v>0.14720558887559487</v>
      </c>
      <c r="H182" s="49">
        <f t="shared" si="37"/>
        <v>-1.048493755663183</v>
      </c>
      <c r="I182" s="49">
        <f t="shared" si="38"/>
        <v>120.53210921345817</v>
      </c>
      <c r="J182" s="49">
        <f t="shared" si="39"/>
        <v>-9.957425502840931E-3</v>
      </c>
      <c r="K182" s="49">
        <f t="shared" si="44"/>
        <v>3.4349196725464833E-2</v>
      </c>
      <c r="L182" s="53">
        <f t="shared" si="34"/>
        <v>-9.9958870413024703E-3</v>
      </c>
      <c r="M182" s="53">
        <f t="shared" si="45"/>
        <v>3.3964581340849447E-2</v>
      </c>
      <c r="N182" s="57">
        <f t="shared" si="40"/>
        <v>0</v>
      </c>
      <c r="O182" s="57">
        <f t="shared" si="46"/>
        <v>2.8349196725464834E-2</v>
      </c>
      <c r="P182">
        <f t="shared" si="41"/>
        <v>0</v>
      </c>
      <c r="Q182">
        <f t="shared" si="41"/>
        <v>8.0367695497910612E-4</v>
      </c>
      <c r="R182">
        <f t="shared" si="48"/>
        <v>0</v>
      </c>
      <c r="S182">
        <f t="shared" si="49"/>
        <v>2.2783596100425225E-5</v>
      </c>
      <c r="T182" s="57">
        <f t="shared" si="42"/>
        <v>1.0557425502840931E-2</v>
      </c>
      <c r="U182" s="57">
        <f t="shared" si="47"/>
        <v>0</v>
      </c>
      <c r="V182">
        <f t="shared" si="43"/>
        <v>121.73829399307662</v>
      </c>
      <c r="W182">
        <f t="shared" si="36"/>
        <v>-9.9080144797088297E-3</v>
      </c>
      <c r="Z182" s="57"/>
    </row>
    <row r="183" spans="5:26">
      <c r="E183" s="49">
        <f t="shared" si="35"/>
        <v>0</v>
      </c>
      <c r="F183" s="49">
        <v>180</v>
      </c>
      <c r="G183" s="49">
        <v>0.81875358010634469</v>
      </c>
      <c r="H183" s="49">
        <f t="shared" si="37"/>
        <v>0.910625291571173</v>
      </c>
      <c r="I183" s="49">
        <f t="shared" si="38"/>
        <v>121.69924283973556</v>
      </c>
      <c r="J183" s="49">
        <f t="shared" si="39"/>
        <v>9.6365945070619637E-3</v>
      </c>
      <c r="K183" s="49">
        <f t="shared" si="44"/>
        <v>5.0198584244575843E-2</v>
      </c>
      <c r="L183" s="53">
        <f t="shared" si="34"/>
        <v>9.5981329686004244E-3</v>
      </c>
      <c r="M183" s="53">
        <f t="shared" si="45"/>
        <v>4.9813968859960457E-2</v>
      </c>
      <c r="N183" s="57">
        <f t="shared" si="40"/>
        <v>9.0365945070619638E-3</v>
      </c>
      <c r="O183" s="57">
        <f t="shared" si="46"/>
        <v>4.4198584244575845E-2</v>
      </c>
      <c r="P183">
        <f t="shared" si="41"/>
        <v>8.166004028506245E-5</v>
      </c>
      <c r="Q183">
        <f t="shared" si="41"/>
        <v>1.9535148492248679E-3</v>
      </c>
      <c r="R183">
        <f t="shared" si="48"/>
        <v>7.3792867148645397E-7</v>
      </c>
      <c r="S183">
        <f t="shared" si="49"/>
        <v>8.6342590636495205E-5</v>
      </c>
      <c r="T183" s="57">
        <f t="shared" si="42"/>
        <v>0</v>
      </c>
      <c r="U183" s="57">
        <f t="shared" si="47"/>
        <v>0</v>
      </c>
      <c r="V183">
        <f t="shared" si="43"/>
        <v>121.73829399307662</v>
      </c>
      <c r="W183">
        <f t="shared" si="36"/>
        <v>-3.2077953501865241E-4</v>
      </c>
      <c r="Z183" s="57"/>
    </row>
    <row r="184" spans="5:26">
      <c r="E184" s="49">
        <f t="shared" si="35"/>
        <v>1</v>
      </c>
      <c r="F184" s="49">
        <v>181</v>
      </c>
      <c r="G184" s="49">
        <v>0.74125724425100781</v>
      </c>
      <c r="H184" s="49">
        <f t="shared" si="37"/>
        <v>0.6472262702460051</v>
      </c>
      <c r="I184" s="49">
        <f t="shared" si="38"/>
        <v>122.55712341172311</v>
      </c>
      <c r="J184" s="49">
        <f t="shared" si="39"/>
        <v>7.0244564158792851E-3</v>
      </c>
      <c r="K184" s="49">
        <f t="shared" si="44"/>
        <v>4.7096184922064452E-2</v>
      </c>
      <c r="L184" s="53">
        <f t="shared" si="34"/>
        <v>6.9859948774177467E-3</v>
      </c>
      <c r="M184" s="53">
        <f t="shared" si="45"/>
        <v>4.6711569537449066E-2</v>
      </c>
      <c r="N184" s="57">
        <f t="shared" si="40"/>
        <v>6.4244564158792853E-3</v>
      </c>
      <c r="O184" s="57">
        <f t="shared" si="46"/>
        <v>4.1096184922064453E-2</v>
      </c>
      <c r="P184">
        <f t="shared" si="41"/>
        <v>4.1273640239532515E-5</v>
      </c>
      <c r="Q184">
        <f t="shared" si="41"/>
        <v>1.6888964151485176E-3</v>
      </c>
      <c r="R184">
        <f t="shared" si="48"/>
        <v>2.6516070284355813E-7</v>
      </c>
      <c r="S184">
        <f t="shared" si="49"/>
        <v>6.940719939115522E-5</v>
      </c>
      <c r="T184" s="57">
        <f t="shared" si="42"/>
        <v>0</v>
      </c>
      <c r="U184" s="57">
        <f t="shared" si="47"/>
        <v>0</v>
      </c>
      <c r="V184">
        <f t="shared" si="43"/>
        <v>122.55712341172311</v>
      </c>
      <c r="W184">
        <f t="shared" si="36"/>
        <v>0</v>
      </c>
      <c r="Z184" s="57"/>
    </row>
    <row r="185" spans="5:26">
      <c r="E185" s="49">
        <f t="shared" si="35"/>
        <v>2</v>
      </c>
      <c r="F185" s="49">
        <v>182</v>
      </c>
      <c r="G185" s="49">
        <v>0.94496696803834157</v>
      </c>
      <c r="H185" s="49">
        <f t="shared" si="37"/>
        <v>1.5978962719225676</v>
      </c>
      <c r="I185" s="49">
        <f t="shared" si="38"/>
        <v>124.58616515043211</v>
      </c>
      <c r="J185" s="49">
        <f t="shared" si="39"/>
        <v>1.6420331223443108E-2</v>
      </c>
      <c r="K185" s="49">
        <f t="shared" si="44"/>
        <v>5.3401928535269559E-2</v>
      </c>
      <c r="L185" s="53">
        <f t="shared" si="34"/>
        <v>1.6381869684981568E-2</v>
      </c>
      <c r="M185" s="53">
        <f t="shared" si="45"/>
        <v>5.3017313150654173E-2</v>
      </c>
      <c r="N185" s="57">
        <f t="shared" si="40"/>
        <v>1.5820331223443108E-2</v>
      </c>
      <c r="O185" s="57">
        <f t="shared" si="46"/>
        <v>4.7401928535269561E-2</v>
      </c>
      <c r="P185">
        <f t="shared" si="41"/>
        <v>2.5028288001944891E-4</v>
      </c>
      <c r="Q185">
        <f t="shared" si="41"/>
        <v>2.2469428288628026E-3</v>
      </c>
      <c r="R185">
        <f t="shared" si="48"/>
        <v>3.9595580614649529E-6</v>
      </c>
      <c r="S185">
        <f t="shared" si="49"/>
        <v>1.06509423396591E-4</v>
      </c>
      <c r="T185" s="57">
        <f t="shared" si="42"/>
        <v>0</v>
      </c>
      <c r="U185" s="57">
        <f t="shared" si="47"/>
        <v>0</v>
      </c>
      <c r="V185">
        <f t="shared" si="43"/>
        <v>124.58616515043211</v>
      </c>
      <c r="W185">
        <f t="shared" si="36"/>
        <v>0</v>
      </c>
      <c r="Z185" s="57"/>
    </row>
    <row r="186" spans="5:26">
      <c r="E186" s="49">
        <f t="shared" si="35"/>
        <v>3</v>
      </c>
      <c r="F186" s="49">
        <v>183</v>
      </c>
      <c r="G186" s="49">
        <v>0.66773831380352944</v>
      </c>
      <c r="H186" s="49">
        <f t="shared" si="37"/>
        <v>0.43367650214840947</v>
      </c>
      <c r="I186" s="49">
        <f t="shared" si="38"/>
        <v>125.19834270735797</v>
      </c>
      <c r="J186" s="49">
        <f t="shared" si="39"/>
        <v>4.9016553337797612E-3</v>
      </c>
      <c r="K186" s="49">
        <f t="shared" si="44"/>
        <v>5.929748263544507E-2</v>
      </c>
      <c r="L186" s="53">
        <f t="shared" si="34"/>
        <v>4.8631937953182228E-3</v>
      </c>
      <c r="M186" s="53">
        <f t="shared" si="45"/>
        <v>5.8912867250829684E-2</v>
      </c>
      <c r="N186" s="57">
        <f t="shared" si="40"/>
        <v>4.3016553337797614E-3</v>
      </c>
      <c r="O186" s="57">
        <f t="shared" si="46"/>
        <v>5.3297482635445072E-2</v>
      </c>
      <c r="P186">
        <f t="shared" si="41"/>
        <v>1.8504238610635869E-5</v>
      </c>
      <c r="Q186">
        <f t="shared" si="41"/>
        <v>2.8406216552755688E-3</v>
      </c>
      <c r="R186">
        <f t="shared" si="48"/>
        <v>7.9598856716975185E-8</v>
      </c>
      <c r="S186">
        <f t="shared" si="49"/>
        <v>1.5139798334591885E-4</v>
      </c>
      <c r="T186" s="57">
        <f t="shared" si="42"/>
        <v>0</v>
      </c>
      <c r="U186" s="57">
        <f t="shared" si="47"/>
        <v>0</v>
      </c>
      <c r="V186">
        <f t="shared" si="43"/>
        <v>125.19834270735797</v>
      </c>
      <c r="W186">
        <f t="shared" si="36"/>
        <v>0</v>
      </c>
      <c r="Z186" s="57"/>
    </row>
    <row r="187" spans="5:26">
      <c r="E187" s="49">
        <f t="shared" si="35"/>
        <v>4</v>
      </c>
      <c r="F187" s="49">
        <v>184</v>
      </c>
      <c r="G187" s="49">
        <v>0.16117373103343702</v>
      </c>
      <c r="H187" s="49">
        <f t="shared" si="37"/>
        <v>-0.98964541843575593</v>
      </c>
      <c r="I187" s="49">
        <f t="shared" si="38"/>
        <v>124.03155285789749</v>
      </c>
      <c r="J187" s="49">
        <f t="shared" si="39"/>
        <v>-9.3632296493214844E-3</v>
      </c>
      <c r="K187" s="49">
        <f t="shared" si="44"/>
        <v>5.6092723667621899E-2</v>
      </c>
      <c r="L187" s="53">
        <f t="shared" si="34"/>
        <v>-9.4016911877830237E-3</v>
      </c>
      <c r="M187" s="53">
        <f t="shared" si="45"/>
        <v>5.5708108283006513E-2</v>
      </c>
      <c r="N187" s="57">
        <f t="shared" si="40"/>
        <v>0</v>
      </c>
      <c r="O187" s="57">
        <f t="shared" si="46"/>
        <v>5.0092723667621901E-2</v>
      </c>
      <c r="P187">
        <f t="shared" si="41"/>
        <v>0</v>
      </c>
      <c r="Q187">
        <f t="shared" si="41"/>
        <v>2.5092809644407274E-3</v>
      </c>
      <c r="R187">
        <f t="shared" si="48"/>
        <v>0</v>
      </c>
      <c r="S187">
        <f t="shared" si="49"/>
        <v>1.2569671795615314E-4</v>
      </c>
      <c r="T187" s="57">
        <f t="shared" si="42"/>
        <v>9.9632296493214843E-3</v>
      </c>
      <c r="U187" s="57">
        <f t="shared" si="47"/>
        <v>0</v>
      </c>
      <c r="V187">
        <f t="shared" si="43"/>
        <v>125.19834270735797</v>
      </c>
      <c r="W187">
        <f t="shared" si="36"/>
        <v>-9.319531107434529E-3</v>
      </c>
      <c r="Z187" s="57"/>
    </row>
    <row r="188" spans="5:26">
      <c r="E188" s="49">
        <f t="shared" si="35"/>
        <v>5</v>
      </c>
      <c r="F188" s="49">
        <v>185</v>
      </c>
      <c r="G188" s="49">
        <v>0.8589735186830878</v>
      </c>
      <c r="H188" s="49">
        <f t="shared" si="37"/>
        <v>1.0757189659419302</v>
      </c>
      <c r="I188" s="49">
        <f t="shared" si="38"/>
        <v>125.43734046085252</v>
      </c>
      <c r="J188" s="49">
        <f t="shared" si="39"/>
        <v>1.1270362926696973E-2</v>
      </c>
      <c r="K188" s="49">
        <f t="shared" si="44"/>
        <v>6.5433920230708334E-2</v>
      </c>
      <c r="L188" s="53">
        <f t="shared" si="34"/>
        <v>1.1231901388235434E-2</v>
      </c>
      <c r="M188" s="53">
        <f t="shared" si="45"/>
        <v>6.5049304846092948E-2</v>
      </c>
      <c r="N188" s="57">
        <f t="shared" si="40"/>
        <v>1.0670362926696974E-2</v>
      </c>
      <c r="O188" s="57">
        <f t="shared" si="46"/>
        <v>5.9433920230708336E-2</v>
      </c>
      <c r="P188">
        <f t="shared" si="41"/>
        <v>1.138566449874292E-4</v>
      </c>
      <c r="Q188">
        <f t="shared" si="41"/>
        <v>3.5323908739902017E-3</v>
      </c>
      <c r="R188">
        <f t="shared" si="48"/>
        <v>1.2148917236319634E-6</v>
      </c>
      <c r="S188">
        <f t="shared" si="49"/>
        <v>2.0994383742841573E-4</v>
      </c>
      <c r="T188" s="57">
        <f t="shared" si="42"/>
        <v>0</v>
      </c>
      <c r="U188" s="57">
        <f t="shared" si="47"/>
        <v>0</v>
      </c>
      <c r="V188">
        <f t="shared" si="43"/>
        <v>125.43734046085252</v>
      </c>
      <c r="W188">
        <f t="shared" si="36"/>
        <v>0</v>
      </c>
      <c r="Z188" s="57"/>
    </row>
    <row r="189" spans="5:26">
      <c r="E189" s="49">
        <f t="shared" si="35"/>
        <v>6</v>
      </c>
      <c r="F189" s="49">
        <v>186</v>
      </c>
      <c r="G189" s="49">
        <v>0.51518207330253174</v>
      </c>
      <c r="H189" s="49">
        <f t="shared" si="37"/>
        <v>3.8065004557066469E-2</v>
      </c>
      <c r="I189" s="49">
        <f t="shared" si="38"/>
        <v>125.55745588663494</v>
      </c>
      <c r="J189" s="49">
        <f t="shared" si="39"/>
        <v>9.5711494182232338E-4</v>
      </c>
      <c r="K189" s="49">
        <f t="shared" si="44"/>
        <v>4.7675794108947962E-2</v>
      </c>
      <c r="L189" s="53">
        <f t="shared" si="34"/>
        <v>9.1865340336078495E-4</v>
      </c>
      <c r="M189" s="53">
        <f t="shared" si="45"/>
        <v>4.7291178724332576E-2</v>
      </c>
      <c r="N189" s="57">
        <f t="shared" si="40"/>
        <v>3.5711494182232343E-4</v>
      </c>
      <c r="O189" s="57">
        <f t="shared" si="46"/>
        <v>4.1675794108947964E-2</v>
      </c>
      <c r="P189">
        <f t="shared" si="41"/>
        <v>1.2753108167276146E-7</v>
      </c>
      <c r="Q189">
        <f t="shared" si="41"/>
        <v>1.7368718146114218E-3</v>
      </c>
      <c r="R189">
        <f t="shared" si="48"/>
        <v>4.5543254812106186E-11</v>
      </c>
      <c r="S189">
        <f t="shared" si="49"/>
        <v>7.2385512139380457E-5</v>
      </c>
      <c r="T189" s="57">
        <f t="shared" si="42"/>
        <v>0</v>
      </c>
      <c r="U189" s="57">
        <f t="shared" si="47"/>
        <v>0</v>
      </c>
      <c r="V189">
        <f t="shared" si="43"/>
        <v>125.55745588663494</v>
      </c>
      <c r="W189">
        <f t="shared" si="36"/>
        <v>0</v>
      </c>
      <c r="Z189" s="57"/>
    </row>
    <row r="190" spans="5:26">
      <c r="E190" s="49">
        <f t="shared" si="35"/>
        <v>7</v>
      </c>
      <c r="F190" s="49">
        <v>187</v>
      </c>
      <c r="G190" s="49">
        <v>0.10277306607344305</v>
      </c>
      <c r="H190" s="49">
        <f t="shared" si="37"/>
        <v>-1.2659076921450876</v>
      </c>
      <c r="I190" s="49">
        <f t="shared" si="38"/>
        <v>124.04045138828511</v>
      </c>
      <c r="J190" s="49">
        <f t="shared" si="39"/>
        <v>-1.215573635606239E-2</v>
      </c>
      <c r="K190" s="49">
        <f t="shared" si="44"/>
        <v>1.8903233427929177E-2</v>
      </c>
      <c r="L190" s="53">
        <f t="shared" si="34"/>
        <v>-1.2194197894523929E-2</v>
      </c>
      <c r="M190" s="53">
        <f t="shared" si="45"/>
        <v>1.8518618043313791E-2</v>
      </c>
      <c r="N190" s="57">
        <f t="shared" si="40"/>
        <v>0</v>
      </c>
      <c r="O190" s="57">
        <f t="shared" si="46"/>
        <v>1.2903233427929178E-2</v>
      </c>
      <c r="P190">
        <f t="shared" si="41"/>
        <v>0</v>
      </c>
      <c r="Q190">
        <f t="shared" si="41"/>
        <v>1.6649343289562896E-4</v>
      </c>
      <c r="R190">
        <f t="shared" si="48"/>
        <v>0</v>
      </c>
      <c r="S190">
        <f t="shared" si="49"/>
        <v>2.148303628869563E-6</v>
      </c>
      <c r="T190" s="57">
        <f t="shared" si="42"/>
        <v>1.275573635606239E-2</v>
      </c>
      <c r="U190" s="57">
        <f t="shared" si="47"/>
        <v>0</v>
      </c>
      <c r="V190">
        <f t="shared" si="43"/>
        <v>125.55745588663494</v>
      </c>
      <c r="W190">
        <f t="shared" si="36"/>
        <v>-1.2082153844527786E-2</v>
      </c>
      <c r="Z190" s="57"/>
    </row>
    <row r="191" spans="5:26">
      <c r="E191" s="49">
        <f t="shared" si="35"/>
        <v>8</v>
      </c>
      <c r="F191" s="49">
        <v>188</v>
      </c>
      <c r="G191" s="49">
        <v>0.18388512042247673</v>
      </c>
      <c r="H191" s="49">
        <f t="shared" si="37"/>
        <v>-0.90065789724516732</v>
      </c>
      <c r="I191" s="49">
        <f t="shared" si="38"/>
        <v>122.9948330659558</v>
      </c>
      <c r="J191" s="49">
        <f t="shared" si="39"/>
        <v>-8.4653863836254856E-3</v>
      </c>
      <c r="K191" s="49">
        <f t="shared" si="44"/>
        <v>1.0268737456833018E-2</v>
      </c>
      <c r="L191" s="53">
        <f t="shared" si="34"/>
        <v>-8.5038479220870249E-3</v>
      </c>
      <c r="M191" s="53">
        <f t="shared" si="45"/>
        <v>9.8841220722176333E-3</v>
      </c>
      <c r="N191" s="57">
        <f t="shared" si="40"/>
        <v>0</v>
      </c>
      <c r="O191" s="57">
        <f t="shared" si="46"/>
        <v>4.2687374568330183E-3</v>
      </c>
      <c r="P191">
        <f t="shared" si="41"/>
        <v>0</v>
      </c>
      <c r="Q191">
        <f t="shared" si="41"/>
        <v>1.8222119475369227E-5</v>
      </c>
      <c r="R191">
        <f t="shared" si="48"/>
        <v>0</v>
      </c>
      <c r="S191">
        <f t="shared" si="49"/>
        <v>7.7785443947395046E-8</v>
      </c>
      <c r="T191" s="57">
        <f t="shared" si="42"/>
        <v>9.0653863836254855E-3</v>
      </c>
      <c r="U191" s="57">
        <f t="shared" si="47"/>
        <v>0</v>
      </c>
      <c r="V191">
        <f t="shared" si="43"/>
        <v>125.55745588663494</v>
      </c>
      <c r="W191">
        <f t="shared" si="36"/>
        <v>-2.0409961340670319E-2</v>
      </c>
      <c r="Z191" s="57"/>
    </row>
    <row r="192" spans="5:26">
      <c r="E192" s="49">
        <f t="shared" si="35"/>
        <v>9</v>
      </c>
      <c r="F192" s="49">
        <v>189</v>
      </c>
      <c r="G192" s="49">
        <v>0.99952986346918093</v>
      </c>
      <c r="H192" s="49">
        <f t="shared" si="37"/>
        <v>3.3078137934254421</v>
      </c>
      <c r="I192" s="49">
        <f t="shared" si="38"/>
        <v>127.13423167685013</v>
      </c>
      <c r="J192" s="49">
        <f t="shared" si="39"/>
        <v>3.3101123729490929E-2</v>
      </c>
      <c r="K192" s="49">
        <f t="shared" si="44"/>
        <v>5.3327286689165095E-2</v>
      </c>
      <c r="L192" s="53">
        <f t="shared" si="34"/>
        <v>3.3062662191029393E-2</v>
      </c>
      <c r="M192" s="53">
        <f t="shared" si="45"/>
        <v>5.2942671304549709E-2</v>
      </c>
      <c r="N192" s="57">
        <f t="shared" si="40"/>
        <v>3.2501123729490926E-2</v>
      </c>
      <c r="O192" s="57">
        <f t="shared" si="46"/>
        <v>4.7327286689165096E-2</v>
      </c>
      <c r="P192">
        <f t="shared" si="41"/>
        <v>1.0563230436796782E-3</v>
      </c>
      <c r="Q192">
        <f t="shared" si="41"/>
        <v>2.2398720653584235E-3</v>
      </c>
      <c r="R192">
        <f t="shared" si="48"/>
        <v>3.4331685940945666E-5</v>
      </c>
      <c r="S192">
        <f t="shared" si="49"/>
        <v>1.0600706738427045E-4</v>
      </c>
      <c r="T192" s="57">
        <f t="shared" si="42"/>
        <v>0</v>
      </c>
      <c r="U192" s="57">
        <f t="shared" si="47"/>
        <v>0</v>
      </c>
      <c r="V192">
        <f t="shared" si="43"/>
        <v>127.13423167685013</v>
      </c>
      <c r="W192">
        <f t="shared" si="36"/>
        <v>0</v>
      </c>
      <c r="Z192" s="57"/>
    </row>
    <row r="193" spans="5:26">
      <c r="E193" s="49">
        <f t="shared" si="35"/>
        <v>0</v>
      </c>
      <c r="F193" s="49">
        <v>190</v>
      </c>
      <c r="G193" s="49">
        <v>0.5686380239645783</v>
      </c>
      <c r="H193" s="49">
        <f t="shared" si="37"/>
        <v>0.17290773437959348</v>
      </c>
      <c r="I193" s="49">
        <f t="shared" si="38"/>
        <v>127.42740326858473</v>
      </c>
      <c r="J193" s="49">
        <f t="shared" si="39"/>
        <v>2.3033456821842306E-3</v>
      </c>
      <c r="K193" s="49">
        <f t="shared" si="44"/>
        <v>4.5994037864287414E-2</v>
      </c>
      <c r="L193" s="53">
        <f t="shared" si="34"/>
        <v>2.2648841437226922E-3</v>
      </c>
      <c r="M193" s="53">
        <f t="shared" si="45"/>
        <v>4.5609422479672028E-2</v>
      </c>
      <c r="N193" s="57">
        <f t="shared" si="40"/>
        <v>1.7033456821842308E-3</v>
      </c>
      <c r="O193" s="57">
        <f t="shared" si="46"/>
        <v>3.9994037864287416E-2</v>
      </c>
      <c r="P193">
        <f t="shared" si="41"/>
        <v>2.9013865130156625E-6</v>
      </c>
      <c r="Q193">
        <f t="shared" si="41"/>
        <v>1.5995230646900554E-3</v>
      </c>
      <c r="R193">
        <f t="shared" si="48"/>
        <v>4.94206418929279E-9</v>
      </c>
      <c r="S193">
        <f t="shared" si="49"/>
        <v>6.3971386014015133E-5</v>
      </c>
      <c r="T193" s="57">
        <f t="shared" si="42"/>
        <v>0</v>
      </c>
      <c r="U193" s="57">
        <f t="shared" si="47"/>
        <v>0</v>
      </c>
      <c r="V193">
        <f t="shared" si="43"/>
        <v>127.42740326858473</v>
      </c>
      <c r="W193">
        <f t="shared" si="36"/>
        <v>0</v>
      </c>
      <c r="Z193" s="57"/>
    </row>
    <row r="194" spans="5:26">
      <c r="E194" s="49">
        <f t="shared" si="35"/>
        <v>1</v>
      </c>
      <c r="F194" s="49">
        <v>191</v>
      </c>
      <c r="G194" s="49">
        <v>0.355938561549898</v>
      </c>
      <c r="H194" s="49">
        <f t="shared" si="37"/>
        <v>-0.3693362310679269</v>
      </c>
      <c r="I194" s="49">
        <f t="shared" si="38"/>
        <v>127.03028350958283</v>
      </c>
      <c r="J194" s="49">
        <f t="shared" si="39"/>
        <v>-3.1213054432993525E-3</v>
      </c>
      <c r="K194" s="49">
        <f t="shared" si="44"/>
        <v>3.584827600510878E-2</v>
      </c>
      <c r="L194" s="53">
        <f t="shared" si="34"/>
        <v>-3.1597669817608909E-3</v>
      </c>
      <c r="M194" s="53">
        <f t="shared" si="45"/>
        <v>3.5463660620493394E-2</v>
      </c>
      <c r="N194" s="57">
        <f t="shared" si="40"/>
        <v>0</v>
      </c>
      <c r="O194" s="57">
        <f t="shared" si="46"/>
        <v>2.9848276005108781E-2</v>
      </c>
      <c r="P194">
        <f t="shared" si="41"/>
        <v>0</v>
      </c>
      <c r="Q194">
        <f t="shared" si="41"/>
        <v>8.9091958047715267E-4</v>
      </c>
      <c r="R194">
        <f t="shared" si="48"/>
        <v>0</v>
      </c>
      <c r="S194">
        <f t="shared" si="49"/>
        <v>2.6592413536437778E-5</v>
      </c>
      <c r="T194" s="57">
        <f t="shared" si="42"/>
        <v>3.7213054432993524E-3</v>
      </c>
      <c r="U194" s="57">
        <f t="shared" si="47"/>
        <v>0</v>
      </c>
      <c r="V194">
        <f t="shared" si="43"/>
        <v>127.42740326858473</v>
      </c>
      <c r="W194">
        <f t="shared" si="36"/>
        <v>-3.1164392337562435E-3</v>
      </c>
      <c r="Z194" s="57"/>
    </row>
    <row r="195" spans="5:26">
      <c r="E195" s="49">
        <f t="shared" si="35"/>
        <v>2</v>
      </c>
      <c r="F195" s="49">
        <v>192</v>
      </c>
      <c r="G195" s="49">
        <v>0.51545302520425418</v>
      </c>
      <c r="H195" s="49">
        <f t="shared" si="37"/>
        <v>3.8744681321756735E-2</v>
      </c>
      <c r="I195" s="49">
        <f t="shared" si="38"/>
        <v>127.15278769013551</v>
      </c>
      <c r="J195" s="49">
        <f t="shared" si="39"/>
        <v>9.6390518423978687E-4</v>
      </c>
      <c r="K195" s="49">
        <f t="shared" si="44"/>
        <v>2.0391849965905321E-2</v>
      </c>
      <c r="L195" s="53">
        <f t="shared" ref="L195:L258" si="50">J195-$B$8</f>
        <v>9.2544364577824844E-4</v>
      </c>
      <c r="M195" s="53">
        <f t="shared" si="45"/>
        <v>2.0007234581289935E-2</v>
      </c>
      <c r="N195" s="57">
        <f t="shared" si="40"/>
        <v>3.6390518423978693E-4</v>
      </c>
      <c r="O195" s="57">
        <f t="shared" si="46"/>
        <v>1.4391849965905323E-2</v>
      </c>
      <c r="P195">
        <f t="shared" si="41"/>
        <v>1.3242698311659325E-7</v>
      </c>
      <c r="Q195">
        <f t="shared" si="41"/>
        <v>2.0712534544112905E-4</v>
      </c>
      <c r="R195">
        <f t="shared" si="48"/>
        <v>4.8190865689363022E-11</v>
      </c>
      <c r="S195">
        <f t="shared" si="49"/>
        <v>2.9809168957250413E-6</v>
      </c>
      <c r="T195" s="57">
        <f t="shared" si="42"/>
        <v>0</v>
      </c>
      <c r="U195" s="57">
        <f t="shared" si="47"/>
        <v>0</v>
      </c>
      <c r="V195">
        <f t="shared" si="43"/>
        <v>127.42740326858473</v>
      </c>
      <c r="W195">
        <f t="shared" si="36"/>
        <v>-2.1550747437770069E-3</v>
      </c>
      <c r="Z195" s="57"/>
    </row>
    <row r="196" spans="5:26">
      <c r="E196" s="49">
        <f t="shared" ref="E196:E259" si="51">MOD(F196,10)</f>
        <v>3</v>
      </c>
      <c r="F196" s="49">
        <v>193</v>
      </c>
      <c r="G196" s="49">
        <v>0.14220169961977702</v>
      </c>
      <c r="H196" s="49">
        <f t="shared" si="37"/>
        <v>-1.0704797942087267</v>
      </c>
      <c r="I196" s="49">
        <f t="shared" si="38"/>
        <v>125.86500016765302</v>
      </c>
      <c r="J196" s="49">
        <f t="shared" si="39"/>
        <v>-1.0179510726685033E-2</v>
      </c>
      <c r="K196" s="49">
        <f t="shared" si="44"/>
        <v>5.3106839054405525E-3</v>
      </c>
      <c r="L196" s="53">
        <f t="shared" si="50"/>
        <v>-1.0217972265146572E-2</v>
      </c>
      <c r="M196" s="53">
        <f t="shared" si="45"/>
        <v>4.9260685208251682E-3</v>
      </c>
      <c r="N196" s="57">
        <f t="shared" si="40"/>
        <v>0</v>
      </c>
      <c r="O196" s="57">
        <f t="shared" si="46"/>
        <v>0</v>
      </c>
      <c r="P196">
        <f t="shared" si="41"/>
        <v>0</v>
      </c>
      <c r="Q196">
        <f t="shared" si="41"/>
        <v>0</v>
      </c>
      <c r="R196">
        <f t="shared" si="48"/>
        <v>0</v>
      </c>
      <c r="S196">
        <f t="shared" si="49"/>
        <v>0</v>
      </c>
      <c r="T196" s="57">
        <f t="shared" si="42"/>
        <v>1.0779510726685032E-2</v>
      </c>
      <c r="U196" s="57">
        <f t="shared" si="47"/>
        <v>6.8931609455944679E-4</v>
      </c>
      <c r="V196">
        <f t="shared" si="43"/>
        <v>127.42740326858473</v>
      </c>
      <c r="W196">
        <f t="shared" ref="W196:W259" si="52">MIN(0,(I196-V196)/V196)</f>
        <v>-1.2261123281611202E-2</v>
      </c>
      <c r="Z196" s="57"/>
    </row>
    <row r="197" spans="5:26">
      <c r="E197" s="49">
        <f t="shared" si="51"/>
        <v>4</v>
      </c>
      <c r="F197" s="49">
        <v>194</v>
      </c>
      <c r="G197" s="49">
        <v>8.1722703453118606E-2</v>
      </c>
      <c r="H197" s="49">
        <f t="shared" ref="H197:H260" si="53">_xlfn.NORM.INV(G197,0,1)</f>
        <v>-1.3935769041683108</v>
      </c>
      <c r="I197" s="49">
        <f t="shared" ref="I197:I260" si="54">I196*(1+$B$2*$B$4+$B$5*SQRT($B$2)*H197)</f>
        <v>124.18358901805884</v>
      </c>
      <c r="J197" s="49">
        <f t="shared" ref="J197:J260" si="55">LN(I197/I196)</f>
        <v>-1.3448878063165264E-2</v>
      </c>
      <c r="K197" s="49">
        <f t="shared" si="44"/>
        <v>1.2250354915968283E-3</v>
      </c>
      <c r="L197" s="53">
        <f t="shared" si="50"/>
        <v>-1.3487339601626803E-2</v>
      </c>
      <c r="M197" s="53">
        <f t="shared" si="45"/>
        <v>8.404201069814437E-4</v>
      </c>
      <c r="N197" s="57">
        <f t="shared" ref="N197:N260" si="56">MAX(0,J197-$B$11)</f>
        <v>0</v>
      </c>
      <c r="O197" s="57">
        <f t="shared" si="46"/>
        <v>0</v>
      </c>
      <c r="P197">
        <f t="shared" ref="P197:Q260" si="57">N197^2</f>
        <v>0</v>
      </c>
      <c r="Q197">
        <f t="shared" si="57"/>
        <v>0</v>
      </c>
      <c r="R197">
        <f t="shared" si="48"/>
        <v>0</v>
      </c>
      <c r="S197">
        <f t="shared" si="49"/>
        <v>0</v>
      </c>
      <c r="T197" s="57">
        <f t="shared" ref="T197:T260" si="58">MAX(0,$B$11-J197)</f>
        <v>1.4048878063165264E-2</v>
      </c>
      <c r="U197" s="57">
        <f t="shared" si="47"/>
        <v>4.7749645084031707E-3</v>
      </c>
      <c r="V197">
        <f t="shared" ref="V197:V260" si="59">IF(V196&lt;I197,I197,V196)</f>
        <v>127.42740326858473</v>
      </c>
      <c r="W197">
        <f t="shared" si="52"/>
        <v>-2.5456174789097341E-2</v>
      </c>
      <c r="Z197" s="57"/>
    </row>
    <row r="198" spans="5:26">
      <c r="E198" s="49">
        <f t="shared" si="51"/>
        <v>5</v>
      </c>
      <c r="F198" s="49">
        <v>195</v>
      </c>
      <c r="G198" s="49">
        <v>0.4600831809811291</v>
      </c>
      <c r="H198" s="49">
        <f t="shared" si="53"/>
        <v>-0.10022416467783017</v>
      </c>
      <c r="I198" s="49">
        <f t="shared" si="54"/>
        <v>124.13077143157818</v>
      </c>
      <c r="J198" s="49">
        <f t="shared" si="55"/>
        <v>-4.2540904345252393E-4</v>
      </c>
      <c r="K198" s="49">
        <f t="shared" si="44"/>
        <v>-1.0470736478552728E-2</v>
      </c>
      <c r="L198" s="53">
        <f t="shared" si="50"/>
        <v>-4.6387058191406242E-4</v>
      </c>
      <c r="M198" s="53">
        <f t="shared" si="45"/>
        <v>-1.0855351863168113E-2</v>
      </c>
      <c r="N198" s="57">
        <f t="shared" si="56"/>
        <v>0</v>
      </c>
      <c r="O198" s="57">
        <f t="shared" si="46"/>
        <v>0</v>
      </c>
      <c r="P198">
        <f t="shared" si="57"/>
        <v>0</v>
      </c>
      <c r="Q198">
        <f t="shared" si="57"/>
        <v>0</v>
      </c>
      <c r="R198">
        <f t="shared" si="48"/>
        <v>0</v>
      </c>
      <c r="S198">
        <f t="shared" si="49"/>
        <v>0</v>
      </c>
      <c r="T198" s="57">
        <f t="shared" si="58"/>
        <v>1.0254090434525238E-3</v>
      </c>
      <c r="U198" s="57">
        <f t="shared" si="47"/>
        <v>1.6470736478552728E-2</v>
      </c>
      <c r="V198">
        <f t="shared" si="59"/>
        <v>127.42740326858473</v>
      </c>
      <c r="W198">
        <f t="shared" si="52"/>
        <v>-2.5870666375097339E-2</v>
      </c>
      <c r="Z198" s="57"/>
    </row>
    <row r="199" spans="5:26">
      <c r="E199" s="49">
        <f t="shared" si="51"/>
        <v>6</v>
      </c>
      <c r="F199" s="49">
        <v>196</v>
      </c>
      <c r="G199" s="49">
        <v>0.92998659700060615</v>
      </c>
      <c r="H199" s="49">
        <f t="shared" si="53"/>
        <v>1.475691212729537</v>
      </c>
      <c r="I199" s="49">
        <f t="shared" si="54"/>
        <v>126.03417222448252</v>
      </c>
      <c r="J199" s="49">
        <f t="shared" si="55"/>
        <v>1.5217460096483284E-2</v>
      </c>
      <c r="K199" s="49">
        <f t="shared" si="44"/>
        <v>3.7896086761081433E-3</v>
      </c>
      <c r="L199" s="53">
        <f t="shared" si="50"/>
        <v>1.5178998558021744E-2</v>
      </c>
      <c r="M199" s="53">
        <f t="shared" si="45"/>
        <v>3.4049932914927586E-3</v>
      </c>
      <c r="N199" s="57">
        <f t="shared" si="56"/>
        <v>1.4617460096483284E-2</v>
      </c>
      <c r="O199" s="57">
        <f t="shared" si="46"/>
        <v>0</v>
      </c>
      <c r="P199">
        <f t="shared" si="57"/>
        <v>2.136701396722811E-4</v>
      </c>
      <c r="Q199">
        <f t="shared" si="57"/>
        <v>0</v>
      </c>
      <c r="R199">
        <f t="shared" si="48"/>
        <v>3.1233147404695789E-6</v>
      </c>
      <c r="S199">
        <f t="shared" si="49"/>
        <v>0</v>
      </c>
      <c r="T199" s="57">
        <f t="shared" si="58"/>
        <v>0</v>
      </c>
      <c r="U199" s="57">
        <f t="shared" si="47"/>
        <v>2.210391323891856E-3</v>
      </c>
      <c r="V199">
        <f t="shared" si="59"/>
        <v>127.42740326858473</v>
      </c>
      <c r="W199">
        <f t="shared" si="52"/>
        <v>-1.0933527705697884E-2</v>
      </c>
      <c r="Z199" s="57"/>
    </row>
    <row r="200" spans="5:26">
      <c r="E200" s="49">
        <f t="shared" si="51"/>
        <v>7</v>
      </c>
      <c r="F200" s="49">
        <v>197</v>
      </c>
      <c r="G200" s="49">
        <v>6.1019366870050495E-2</v>
      </c>
      <c r="H200" s="49">
        <f t="shared" si="53"/>
        <v>-1.5462726524131309</v>
      </c>
      <c r="I200" s="49">
        <f t="shared" si="54"/>
        <v>124.15805230911728</v>
      </c>
      <c r="J200" s="49">
        <f t="shared" si="55"/>
        <v>-1.4997708943468288E-2</v>
      </c>
      <c r="K200" s="49">
        <f t="shared" si="44"/>
        <v>9.4763608870231781E-4</v>
      </c>
      <c r="L200" s="53">
        <f t="shared" si="50"/>
        <v>-1.5036170481929827E-2</v>
      </c>
      <c r="M200" s="53">
        <f t="shared" si="45"/>
        <v>5.6302070408693319E-4</v>
      </c>
      <c r="N200" s="57">
        <f t="shared" si="56"/>
        <v>0</v>
      </c>
      <c r="O200" s="57">
        <f t="shared" si="46"/>
        <v>0</v>
      </c>
      <c r="P200">
        <f t="shared" si="57"/>
        <v>0</v>
      </c>
      <c r="Q200">
        <f t="shared" si="57"/>
        <v>0</v>
      </c>
      <c r="R200">
        <f t="shared" si="48"/>
        <v>0</v>
      </c>
      <c r="S200">
        <f t="shared" si="49"/>
        <v>0</v>
      </c>
      <c r="T200" s="57">
        <f t="shared" si="58"/>
        <v>1.5597708943468288E-2</v>
      </c>
      <c r="U200" s="57">
        <f t="shared" si="47"/>
        <v>5.0523639112976812E-3</v>
      </c>
      <c r="V200">
        <f t="shared" si="59"/>
        <v>127.42740326858473</v>
      </c>
      <c r="W200">
        <f t="shared" si="52"/>
        <v>-2.5656576808494484E-2</v>
      </c>
      <c r="Z200" s="57"/>
    </row>
    <row r="201" spans="5:26">
      <c r="E201" s="49">
        <f t="shared" si="51"/>
        <v>8</v>
      </c>
      <c r="F201" s="49">
        <v>198</v>
      </c>
      <c r="G201" s="49">
        <v>0.89745937454737379</v>
      </c>
      <c r="H201" s="49">
        <f t="shared" si="53"/>
        <v>1.2672070911100777</v>
      </c>
      <c r="I201" s="49">
        <f t="shared" si="54"/>
        <v>125.80302159772552</v>
      </c>
      <c r="J201" s="49">
        <f t="shared" si="55"/>
        <v>1.3161993669162105E-2</v>
      </c>
      <c r="K201" s="49">
        <f t="shared" si="44"/>
        <v>2.2575016141489806E-2</v>
      </c>
      <c r="L201" s="53">
        <f t="shared" si="50"/>
        <v>1.3123532130700565E-2</v>
      </c>
      <c r="M201" s="53">
        <f t="shared" si="45"/>
        <v>2.219040075687442E-2</v>
      </c>
      <c r="N201" s="57">
        <f t="shared" si="56"/>
        <v>1.2561993669162105E-2</v>
      </c>
      <c r="O201" s="57">
        <f t="shared" si="46"/>
        <v>1.6575016141489807E-2</v>
      </c>
      <c r="P201">
        <f t="shared" si="57"/>
        <v>1.5780368494406881E-4</v>
      </c>
      <c r="Q201">
        <f t="shared" si="57"/>
        <v>2.7473116009064767E-4</v>
      </c>
      <c r="R201">
        <f t="shared" si="48"/>
        <v>1.9823288912378438E-6</v>
      </c>
      <c r="S201">
        <f t="shared" si="49"/>
        <v>4.5536734130727052E-6</v>
      </c>
      <c r="T201" s="57">
        <f t="shared" si="58"/>
        <v>0</v>
      </c>
      <c r="U201" s="57">
        <f t="shared" si="47"/>
        <v>0</v>
      </c>
      <c r="V201">
        <f t="shared" si="59"/>
        <v>127.42740326858473</v>
      </c>
      <c r="W201">
        <f t="shared" si="52"/>
        <v>-1.2747506652359714E-2</v>
      </c>
      <c r="Z201" s="57"/>
    </row>
    <row r="202" spans="5:26">
      <c r="E202" s="49">
        <f t="shared" si="51"/>
        <v>9</v>
      </c>
      <c r="F202" s="49">
        <v>199</v>
      </c>
      <c r="G202" s="49">
        <v>0.30229913733353098</v>
      </c>
      <c r="H202" s="49">
        <f t="shared" si="53"/>
        <v>-0.51779934602076916</v>
      </c>
      <c r="I202" s="49">
        <f t="shared" si="54"/>
        <v>125.2241930409245</v>
      </c>
      <c r="J202" s="49">
        <f t="shared" si="55"/>
        <v>-4.6116878880631106E-3</v>
      </c>
      <c r="K202" s="49">
        <f t="shared" si="44"/>
        <v>-1.5137795476064185E-2</v>
      </c>
      <c r="L202" s="53">
        <f t="shared" si="50"/>
        <v>-4.6501494265246491E-3</v>
      </c>
      <c r="M202" s="53">
        <f t="shared" si="45"/>
        <v>-1.552241086067957E-2</v>
      </c>
      <c r="N202" s="57">
        <f t="shared" si="56"/>
        <v>0</v>
      </c>
      <c r="O202" s="57">
        <f t="shared" si="46"/>
        <v>0</v>
      </c>
      <c r="P202">
        <f t="shared" si="57"/>
        <v>0</v>
      </c>
      <c r="Q202">
        <f t="shared" si="57"/>
        <v>0</v>
      </c>
      <c r="R202">
        <f t="shared" si="48"/>
        <v>0</v>
      </c>
      <c r="S202">
        <f t="shared" si="49"/>
        <v>0</v>
      </c>
      <c r="T202" s="57">
        <f t="shared" si="58"/>
        <v>5.2116878880631105E-3</v>
      </c>
      <c r="U202" s="57">
        <f t="shared" si="47"/>
        <v>2.1137795476064185E-2</v>
      </c>
      <c r="V202">
        <f t="shared" si="59"/>
        <v>127.42740326858473</v>
      </c>
      <c r="W202">
        <f t="shared" si="52"/>
        <v>-1.7289924860325465E-2</v>
      </c>
      <c r="Z202" s="57"/>
    </row>
    <row r="203" spans="5:26">
      <c r="E203" s="49">
        <f t="shared" si="51"/>
        <v>0</v>
      </c>
      <c r="F203" s="49">
        <v>200</v>
      </c>
      <c r="G203" s="49">
        <v>0.85985559411217982</v>
      </c>
      <c r="H203" s="49">
        <f t="shared" si="53"/>
        <v>1.0796707764871207</v>
      </c>
      <c r="I203" s="49">
        <f t="shared" si="54"/>
        <v>126.64844678503356</v>
      </c>
      <c r="J203" s="49">
        <f t="shared" si="55"/>
        <v>1.1309437385755398E-2</v>
      </c>
      <c r="K203" s="49">
        <f t="shared" si="44"/>
        <v>-6.1317037724930327E-3</v>
      </c>
      <c r="L203" s="53">
        <f t="shared" si="50"/>
        <v>1.1270975847293859E-2</v>
      </c>
      <c r="M203" s="53">
        <f t="shared" si="45"/>
        <v>-6.516319157108417E-3</v>
      </c>
      <c r="N203" s="57">
        <f t="shared" si="56"/>
        <v>1.0709437385755399E-2</v>
      </c>
      <c r="O203" s="57">
        <f t="shared" si="46"/>
        <v>0</v>
      </c>
      <c r="P203">
        <f t="shared" si="57"/>
        <v>1.1469204911941542E-4</v>
      </c>
      <c r="Q203">
        <f t="shared" si="57"/>
        <v>0</v>
      </c>
      <c r="R203">
        <f t="shared" si="48"/>
        <v>1.228287318688362E-6</v>
      </c>
      <c r="S203">
        <f t="shared" si="49"/>
        <v>0</v>
      </c>
      <c r="T203" s="57">
        <f t="shared" si="58"/>
        <v>0</v>
      </c>
      <c r="U203" s="57">
        <f t="shared" si="47"/>
        <v>1.2131703772493032E-2</v>
      </c>
      <c r="V203">
        <f t="shared" si="59"/>
        <v>127.42740326858473</v>
      </c>
      <c r="W203">
        <f t="shared" si="52"/>
        <v>-6.1129432411749498E-3</v>
      </c>
      <c r="Z203" s="57"/>
    </row>
    <row r="204" spans="5:26">
      <c r="E204" s="49">
        <f t="shared" si="51"/>
        <v>1</v>
      </c>
      <c r="F204" s="49">
        <v>201</v>
      </c>
      <c r="G204" s="49">
        <v>0.61440645372841896</v>
      </c>
      <c r="H204" s="49">
        <f t="shared" si="53"/>
        <v>0.29082247868804217</v>
      </c>
      <c r="I204" s="49">
        <f t="shared" si="54"/>
        <v>127.08983534880043</v>
      </c>
      <c r="J204" s="49">
        <f t="shared" si="55"/>
        <v>3.4790888097057087E-3</v>
      </c>
      <c r="K204" s="49">
        <f t="shared" si="44"/>
        <v>4.6869048051197972E-4</v>
      </c>
      <c r="L204" s="53">
        <f t="shared" si="50"/>
        <v>3.4406272712441703E-3</v>
      </c>
      <c r="M204" s="53">
        <f t="shared" si="45"/>
        <v>8.4075095896595105E-5</v>
      </c>
      <c r="N204" s="57">
        <f t="shared" si="56"/>
        <v>2.8790888097057089E-3</v>
      </c>
      <c r="O204" s="57">
        <f t="shared" si="46"/>
        <v>0</v>
      </c>
      <c r="P204">
        <f t="shared" si="57"/>
        <v>8.2891523741726359E-6</v>
      </c>
      <c r="Q204">
        <f t="shared" si="57"/>
        <v>0</v>
      </c>
      <c r="R204">
        <f t="shared" si="48"/>
        <v>2.3865205842425946E-8</v>
      </c>
      <c r="S204">
        <f t="shared" si="49"/>
        <v>0</v>
      </c>
      <c r="T204" s="57">
        <f t="shared" si="58"/>
        <v>0</v>
      </c>
      <c r="U204" s="57">
        <f t="shared" si="47"/>
        <v>5.5313095194880193E-3</v>
      </c>
      <c r="V204">
        <f t="shared" si="59"/>
        <v>127.42740326858473</v>
      </c>
      <c r="W204">
        <f t="shared" si="52"/>
        <v>-2.6490998884500815E-3</v>
      </c>
      <c r="Z204" s="57"/>
    </row>
    <row r="205" spans="5:26">
      <c r="E205" s="49">
        <f t="shared" si="51"/>
        <v>2</v>
      </c>
      <c r="F205" s="49">
        <v>202</v>
      </c>
      <c r="G205" s="49">
        <v>0.48622932196105118</v>
      </c>
      <c r="H205" s="49">
        <f t="shared" si="53"/>
        <v>-3.4524828431297186E-2</v>
      </c>
      <c r="I205" s="49">
        <f t="shared" si="54"/>
        <v>127.11927886004771</v>
      </c>
      <c r="J205" s="49">
        <f t="shared" si="55"/>
        <v>2.3164796014952805E-4</v>
      </c>
      <c r="K205" s="49">
        <f t="shared" si="44"/>
        <v>-2.6356674357832344E-4</v>
      </c>
      <c r="L205" s="53">
        <f t="shared" si="50"/>
        <v>1.931864216879896E-4</v>
      </c>
      <c r="M205" s="53">
        <f t="shared" si="45"/>
        <v>-6.48182128193708E-4</v>
      </c>
      <c r="N205" s="57">
        <f t="shared" si="56"/>
        <v>0</v>
      </c>
      <c r="O205" s="57">
        <f t="shared" si="46"/>
        <v>0</v>
      </c>
      <c r="P205">
        <f t="shared" si="57"/>
        <v>0</v>
      </c>
      <c r="Q205">
        <f t="shared" si="57"/>
        <v>0</v>
      </c>
      <c r="R205">
        <f t="shared" si="48"/>
        <v>0</v>
      </c>
      <c r="S205">
        <f t="shared" si="49"/>
        <v>0</v>
      </c>
      <c r="T205" s="57">
        <f t="shared" si="58"/>
        <v>3.6835203985047189E-4</v>
      </c>
      <c r="U205" s="57">
        <f t="shared" si="47"/>
        <v>6.263566743578323E-3</v>
      </c>
      <c r="V205">
        <f t="shared" si="59"/>
        <v>127.42740326858473</v>
      </c>
      <c r="W205">
        <f t="shared" si="52"/>
        <v>-2.4180388255072836E-3</v>
      </c>
      <c r="Z205" s="57"/>
    </row>
    <row r="206" spans="5:26">
      <c r="E206" s="49">
        <f t="shared" si="51"/>
        <v>3</v>
      </c>
      <c r="F206" s="49">
        <v>203</v>
      </c>
      <c r="G206" s="49">
        <v>0.7710645029261709</v>
      </c>
      <c r="H206" s="49">
        <f t="shared" si="53"/>
        <v>0.74235711711541807</v>
      </c>
      <c r="I206" s="49">
        <f t="shared" si="54"/>
        <v>128.13629591938724</v>
      </c>
      <c r="J206" s="49">
        <f t="shared" si="55"/>
        <v>7.9686599745300169E-3</v>
      </c>
      <c r="K206" s="49">
        <f t="shared" si="44"/>
        <v>1.7884603957636865E-2</v>
      </c>
      <c r="L206" s="53">
        <f t="shared" si="50"/>
        <v>7.9301984360684776E-3</v>
      </c>
      <c r="M206" s="53">
        <f t="shared" si="45"/>
        <v>1.7499988573021479E-2</v>
      </c>
      <c r="N206" s="57">
        <f t="shared" si="56"/>
        <v>7.3686599745300171E-3</v>
      </c>
      <c r="O206" s="57">
        <f t="shared" si="46"/>
        <v>1.1884603957636866E-2</v>
      </c>
      <c r="P206">
        <f t="shared" si="57"/>
        <v>5.4297149820240712E-5</v>
      </c>
      <c r="Q206">
        <f t="shared" si="57"/>
        <v>1.4124381122987786E-4</v>
      </c>
      <c r="R206">
        <f t="shared" si="48"/>
        <v>4.0009723461146743E-7</v>
      </c>
      <c r="S206">
        <f t="shared" si="49"/>
        <v>1.6786267579343208E-6</v>
      </c>
      <c r="T206" s="57">
        <f t="shared" si="58"/>
        <v>0</v>
      </c>
      <c r="U206" s="57">
        <f t="shared" si="47"/>
        <v>0</v>
      </c>
      <c r="V206">
        <f t="shared" si="59"/>
        <v>128.13629591938724</v>
      </c>
      <c r="W206">
        <f t="shared" si="52"/>
        <v>0</v>
      </c>
      <c r="Z206" s="57"/>
    </row>
    <row r="207" spans="5:26">
      <c r="E207" s="49">
        <f t="shared" si="51"/>
        <v>4</v>
      </c>
      <c r="F207" s="49">
        <v>204</v>
      </c>
      <c r="G207" s="49">
        <v>0.64514015037246497</v>
      </c>
      <c r="H207" s="49">
        <f t="shared" si="53"/>
        <v>0.37223256864714238</v>
      </c>
      <c r="I207" s="49">
        <f t="shared" si="54"/>
        <v>128.68718573116459</v>
      </c>
      <c r="J207" s="49">
        <f t="shared" si="55"/>
        <v>4.2900333967574016E-3</v>
      </c>
      <c r="K207" s="49">
        <f t="shared" ref="K207:K270" si="60">LN(I207/I197)</f>
        <v>3.5623515417559377E-2</v>
      </c>
      <c r="L207" s="53">
        <f t="shared" si="50"/>
        <v>4.2515718582958632E-3</v>
      </c>
      <c r="M207" s="53">
        <f t="shared" ref="M207:M270" si="61">K207-$B$8*10</f>
        <v>3.5238900032943991E-2</v>
      </c>
      <c r="N207" s="57">
        <f t="shared" si="56"/>
        <v>3.6900333967574018E-3</v>
      </c>
      <c r="O207" s="57">
        <f t="shared" ref="O207:O270" si="62">MAX(0,K207-$B$11*10)</f>
        <v>2.9623515417559379E-2</v>
      </c>
      <c r="P207">
        <f t="shared" si="57"/>
        <v>1.3616346469184969E-5</v>
      </c>
      <c r="Q207">
        <f t="shared" si="57"/>
        <v>8.7755266569437818E-4</v>
      </c>
      <c r="R207">
        <f t="shared" si="48"/>
        <v>5.0244773213112267E-8</v>
      </c>
      <c r="S207">
        <f t="shared" si="49"/>
        <v>2.5996194921917745E-5</v>
      </c>
      <c r="T207" s="57">
        <f t="shared" si="58"/>
        <v>0</v>
      </c>
      <c r="U207" s="57">
        <f t="shared" si="47"/>
        <v>0</v>
      </c>
      <c r="V207">
        <f t="shared" si="59"/>
        <v>128.68718573116459</v>
      </c>
      <c r="W207">
        <f t="shared" si="52"/>
        <v>0</v>
      </c>
      <c r="Z207" s="57"/>
    </row>
    <row r="208" spans="5:26">
      <c r="E208" s="49">
        <f t="shared" si="51"/>
        <v>5</v>
      </c>
      <c r="F208" s="49">
        <v>205</v>
      </c>
      <c r="G208" s="49">
        <v>0.51248598954386915</v>
      </c>
      <c r="H208" s="49">
        <f t="shared" si="53"/>
        <v>3.1302845786405617E-2</v>
      </c>
      <c r="I208" s="49">
        <f t="shared" si="54"/>
        <v>128.80171108961346</v>
      </c>
      <c r="J208" s="49">
        <f t="shared" si="55"/>
        <v>8.8955576271453811E-4</v>
      </c>
      <c r="K208" s="49">
        <f t="shared" si="60"/>
        <v>3.693848022372645E-2</v>
      </c>
      <c r="L208" s="53">
        <f t="shared" si="50"/>
        <v>8.5109422425299968E-4</v>
      </c>
      <c r="M208" s="53">
        <f t="shared" si="61"/>
        <v>3.6553864839111064E-2</v>
      </c>
      <c r="N208" s="57">
        <f t="shared" si="56"/>
        <v>2.8955576271453816E-4</v>
      </c>
      <c r="O208" s="57">
        <f t="shared" si="62"/>
        <v>3.0938480223726451E-2</v>
      </c>
      <c r="P208">
        <f t="shared" si="57"/>
        <v>8.3842539721197932E-8</v>
      </c>
      <c r="Q208">
        <f t="shared" si="57"/>
        <v>9.5718955855391276E-4</v>
      </c>
      <c r="R208">
        <f t="shared" si="48"/>
        <v>2.4277090536895428E-11</v>
      </c>
      <c r="S208">
        <f t="shared" si="49"/>
        <v>2.9613990227677683E-5</v>
      </c>
      <c r="T208" s="57">
        <f t="shared" si="58"/>
        <v>0</v>
      </c>
      <c r="U208" s="57">
        <f t="shared" ref="U208:U271" si="63">MAX(0,$B$11*10-K208)</f>
        <v>0</v>
      </c>
      <c r="V208">
        <f t="shared" si="59"/>
        <v>128.80171108961346</v>
      </c>
      <c r="W208">
        <f t="shared" si="52"/>
        <v>0</v>
      </c>
      <c r="Z208" s="57"/>
    </row>
    <row r="209" spans="5:26">
      <c r="E209" s="49">
        <f t="shared" si="51"/>
        <v>6</v>
      </c>
      <c r="F209" s="49">
        <v>206</v>
      </c>
      <c r="G209" s="49">
        <v>0.92991201533064305</v>
      </c>
      <c r="H209" s="49">
        <f t="shared" si="53"/>
        <v>1.4751360529418021</v>
      </c>
      <c r="I209" s="49">
        <f t="shared" si="54"/>
        <v>130.77602024617707</v>
      </c>
      <c r="J209" s="49">
        <f t="shared" si="55"/>
        <v>1.5211992325330225E-2</v>
      </c>
      <c r="K209" s="49">
        <f t="shared" si="60"/>
        <v>3.6933012452573209E-2</v>
      </c>
      <c r="L209" s="53">
        <f t="shared" si="50"/>
        <v>1.5173530786868686E-2</v>
      </c>
      <c r="M209" s="53">
        <f t="shared" si="61"/>
        <v>3.6548397067957823E-2</v>
      </c>
      <c r="N209" s="57">
        <f t="shared" si="56"/>
        <v>1.4611992325330225E-2</v>
      </c>
      <c r="O209" s="57">
        <f t="shared" si="62"/>
        <v>3.0933012452573211E-2</v>
      </c>
      <c r="P209">
        <f t="shared" si="57"/>
        <v>2.1351031971550939E-4</v>
      </c>
      <c r="Q209">
        <f t="shared" si="57"/>
        <v>9.5685125939104932E-4</v>
      </c>
      <c r="R209">
        <f t="shared" si="48"/>
        <v>3.1198111530618261E-6</v>
      </c>
      <c r="S209">
        <f t="shared" si="49"/>
        <v>2.9598291922003687E-5</v>
      </c>
      <c r="T209" s="57">
        <f t="shared" si="58"/>
        <v>0</v>
      </c>
      <c r="U209" s="57">
        <f t="shared" si="63"/>
        <v>0</v>
      </c>
      <c r="V209">
        <f t="shared" si="59"/>
        <v>130.77602024617707</v>
      </c>
      <c r="W209">
        <f t="shared" si="52"/>
        <v>0</v>
      </c>
      <c r="Z209" s="57"/>
    </row>
    <row r="210" spans="5:26">
      <c r="E210" s="49">
        <f t="shared" si="51"/>
        <v>7</v>
      </c>
      <c r="F210" s="49">
        <v>207</v>
      </c>
      <c r="G210" s="49">
        <v>0.39040708956219139</v>
      </c>
      <c r="H210" s="49">
        <f t="shared" si="53"/>
        <v>-0.2782581764030943</v>
      </c>
      <c r="I210" s="49">
        <f t="shared" si="54"/>
        <v>130.48757298105571</v>
      </c>
      <c r="J210" s="49">
        <f t="shared" si="55"/>
        <v>-2.2080947349489969E-3</v>
      </c>
      <c r="K210" s="49">
        <f t="shared" si="60"/>
        <v>4.9722626661092569E-2</v>
      </c>
      <c r="L210" s="53">
        <f t="shared" si="50"/>
        <v>-2.2465562734105353E-3</v>
      </c>
      <c r="M210" s="53">
        <f t="shared" si="61"/>
        <v>4.9338011276477182E-2</v>
      </c>
      <c r="N210" s="57">
        <f t="shared" si="56"/>
        <v>0</v>
      </c>
      <c r="O210" s="57">
        <f t="shared" si="62"/>
        <v>4.372262666109257E-2</v>
      </c>
      <c r="P210">
        <f t="shared" si="57"/>
        <v>0</v>
      </c>
      <c r="Q210">
        <f t="shared" si="57"/>
        <v>1.9116680821452828E-3</v>
      </c>
      <c r="R210">
        <f t="shared" si="48"/>
        <v>0</v>
      </c>
      <c r="S210">
        <f t="shared" si="49"/>
        <v>8.3583149855565039E-5</v>
      </c>
      <c r="T210" s="57">
        <f t="shared" si="58"/>
        <v>2.8080947349489968E-3</v>
      </c>
      <c r="U210" s="57">
        <f t="shared" si="63"/>
        <v>0</v>
      </c>
      <c r="V210">
        <f t="shared" si="59"/>
        <v>130.77602024617707</v>
      </c>
      <c r="W210">
        <f t="shared" si="52"/>
        <v>-2.2056586871077753E-3</v>
      </c>
      <c r="Z210" s="57"/>
    </row>
    <row r="211" spans="5:26">
      <c r="E211" s="49">
        <f t="shared" si="51"/>
        <v>8</v>
      </c>
      <c r="F211" s="49">
        <v>208</v>
      </c>
      <c r="G211" s="49">
        <v>0.94228849229858669</v>
      </c>
      <c r="H211" s="49">
        <f t="shared" si="53"/>
        <v>1.5742787710259196</v>
      </c>
      <c r="I211" s="49">
        <f t="shared" si="54"/>
        <v>132.61709243342787</v>
      </c>
      <c r="J211" s="49">
        <f t="shared" si="55"/>
        <v>1.6187975627826662E-2</v>
      </c>
      <c r="K211" s="49">
        <f t="shared" si="60"/>
        <v>5.2748608619757248E-2</v>
      </c>
      <c r="L211" s="53">
        <f t="shared" si="50"/>
        <v>1.6149514089365123E-2</v>
      </c>
      <c r="M211" s="53">
        <f t="shared" si="61"/>
        <v>5.2363993235141862E-2</v>
      </c>
      <c r="N211" s="57">
        <f t="shared" si="56"/>
        <v>1.5587975627826663E-2</v>
      </c>
      <c r="O211" s="57">
        <f t="shared" si="62"/>
        <v>4.674860861975725E-2</v>
      </c>
      <c r="P211">
        <f t="shared" si="57"/>
        <v>2.4298498417371804E-4</v>
      </c>
      <c r="Q211">
        <f t="shared" si="57"/>
        <v>2.1854324078832417E-3</v>
      </c>
      <c r="R211">
        <f t="shared" si="48"/>
        <v>3.7876440112277642E-6</v>
      </c>
      <c r="S211">
        <f t="shared" si="49"/>
        <v>1.0216592430106735E-4</v>
      </c>
      <c r="T211" s="57">
        <f t="shared" si="58"/>
        <v>0</v>
      </c>
      <c r="U211" s="57">
        <f t="shared" si="63"/>
        <v>0</v>
      </c>
      <c r="V211">
        <f t="shared" si="59"/>
        <v>132.61709243342787</v>
      </c>
      <c r="W211">
        <f t="shared" si="52"/>
        <v>0</v>
      </c>
      <c r="Z211" s="57"/>
    </row>
    <row r="212" spans="5:26">
      <c r="E212" s="49">
        <f t="shared" si="51"/>
        <v>9</v>
      </c>
      <c r="F212" s="49">
        <v>209</v>
      </c>
      <c r="G212" s="49">
        <v>0.27882667135685579</v>
      </c>
      <c r="H212" s="49">
        <f t="shared" si="53"/>
        <v>-0.58633064281481595</v>
      </c>
      <c r="I212" s="49">
        <f t="shared" si="54"/>
        <v>131.91602764389992</v>
      </c>
      <c r="J212" s="49">
        <f t="shared" si="55"/>
        <v>-5.3004057159219894E-3</v>
      </c>
      <c r="K212" s="49">
        <f t="shared" si="60"/>
        <v>5.2059890791898406E-2</v>
      </c>
      <c r="L212" s="53">
        <f t="shared" si="50"/>
        <v>-5.3388672543835279E-3</v>
      </c>
      <c r="M212" s="53">
        <f t="shared" si="61"/>
        <v>5.1675275407283019E-2</v>
      </c>
      <c r="N212" s="57">
        <f t="shared" si="56"/>
        <v>0</v>
      </c>
      <c r="O212" s="57">
        <f t="shared" si="62"/>
        <v>4.6059890791898407E-2</v>
      </c>
      <c r="P212">
        <f t="shared" si="57"/>
        <v>0</v>
      </c>
      <c r="Q212">
        <f t="shared" si="57"/>
        <v>2.1215135397616076E-3</v>
      </c>
      <c r="R212">
        <f t="shared" ref="R212:R275" si="64">N212^3</f>
        <v>0</v>
      </c>
      <c r="S212">
        <f t="shared" ref="S212:S275" si="65">O212^3</f>
        <v>9.771668195495347E-5</v>
      </c>
      <c r="T212" s="57">
        <f t="shared" si="58"/>
        <v>5.9004057159219893E-3</v>
      </c>
      <c r="U212" s="57">
        <f t="shared" si="63"/>
        <v>0</v>
      </c>
      <c r="V212">
        <f t="shared" si="59"/>
        <v>132.61709243342787</v>
      </c>
      <c r="W212">
        <f t="shared" si="52"/>
        <v>-5.2863833512250573E-3</v>
      </c>
      <c r="Z212" s="57"/>
    </row>
    <row r="213" spans="5:26">
      <c r="E213" s="49">
        <f t="shared" si="51"/>
        <v>0</v>
      </c>
      <c r="F213" s="49">
        <v>210</v>
      </c>
      <c r="G213" s="49">
        <v>0.19057962318005328</v>
      </c>
      <c r="H213" s="49">
        <f t="shared" si="53"/>
        <v>-0.87576234162571553</v>
      </c>
      <c r="I213" s="49">
        <f t="shared" si="54"/>
        <v>130.83686215178986</v>
      </c>
      <c r="J213" s="49">
        <f t="shared" si="55"/>
        <v>-8.214345890110164E-3</v>
      </c>
      <c r="K213" s="49">
        <f t="shared" si="60"/>
        <v>3.253610751603276E-2</v>
      </c>
      <c r="L213" s="53">
        <f t="shared" si="50"/>
        <v>-8.2528074285717033E-3</v>
      </c>
      <c r="M213" s="53">
        <f t="shared" si="61"/>
        <v>3.2151492131417374E-2</v>
      </c>
      <c r="N213" s="57">
        <f t="shared" si="56"/>
        <v>0</v>
      </c>
      <c r="O213" s="57">
        <f t="shared" si="62"/>
        <v>2.6536107516032761E-2</v>
      </c>
      <c r="P213">
        <f t="shared" si="57"/>
        <v>0</v>
      </c>
      <c r="Q213">
        <f t="shared" si="57"/>
        <v>7.0416500210245046E-4</v>
      </c>
      <c r="R213">
        <f t="shared" si="64"/>
        <v>0</v>
      </c>
      <c r="S213">
        <f t="shared" si="65"/>
        <v>1.868579820481806E-5</v>
      </c>
      <c r="T213" s="57">
        <f t="shared" si="58"/>
        <v>8.8143458901101639E-3</v>
      </c>
      <c r="U213" s="57">
        <f t="shared" si="63"/>
        <v>0</v>
      </c>
      <c r="V213">
        <f t="shared" si="59"/>
        <v>132.61709243342787</v>
      </c>
      <c r="W213">
        <f t="shared" si="52"/>
        <v>-1.3423837372483984E-2</v>
      </c>
      <c r="Z213" s="57"/>
    </row>
    <row r="214" spans="5:26">
      <c r="E214" s="49">
        <f t="shared" si="51"/>
        <v>1</v>
      </c>
      <c r="F214" s="49">
        <v>211</v>
      </c>
      <c r="G214" s="49">
        <v>0.65104077657401516</v>
      </c>
      <c r="H214" s="49">
        <f t="shared" si="53"/>
        <v>0.38813187185776798</v>
      </c>
      <c r="I214" s="49">
        <f t="shared" si="54"/>
        <v>131.42016451902714</v>
      </c>
      <c r="J214" s="49">
        <f t="shared" si="55"/>
        <v>4.4483332743540781E-3</v>
      </c>
      <c r="K214" s="49">
        <f t="shared" si="60"/>
        <v>3.3505351980681157E-2</v>
      </c>
      <c r="L214" s="53">
        <f t="shared" si="50"/>
        <v>4.4098717358925397E-3</v>
      </c>
      <c r="M214" s="53">
        <f t="shared" si="61"/>
        <v>3.3120736596065771E-2</v>
      </c>
      <c r="N214" s="57">
        <f t="shared" si="56"/>
        <v>3.8483332743540783E-3</v>
      </c>
      <c r="O214" s="57">
        <f t="shared" si="62"/>
        <v>2.7505351980681159E-2</v>
      </c>
      <c r="P214">
        <f t="shared" si="57"/>
        <v>1.4809668990500781E-5</v>
      </c>
      <c r="Q214">
        <f t="shared" si="57"/>
        <v>7.565443875811609E-4</v>
      </c>
      <c r="R214">
        <f t="shared" si="64"/>
        <v>5.6992541958313928E-8</v>
      </c>
      <c r="S214">
        <f t="shared" si="65"/>
        <v>2.0809019669428697E-5</v>
      </c>
      <c r="T214" s="57">
        <f t="shared" si="58"/>
        <v>0</v>
      </c>
      <c r="U214" s="57">
        <f t="shared" si="63"/>
        <v>0</v>
      </c>
      <c r="V214">
        <f t="shared" si="59"/>
        <v>132.61709243342787</v>
      </c>
      <c r="W214">
        <f t="shared" si="52"/>
        <v>-9.0254422898132427E-3</v>
      </c>
      <c r="Z214" s="57"/>
    </row>
    <row r="215" spans="5:26">
      <c r="E215" s="49">
        <f t="shared" si="51"/>
        <v>2</v>
      </c>
      <c r="F215" s="49">
        <v>212</v>
      </c>
      <c r="G215" s="49">
        <v>0.7186075741350415</v>
      </c>
      <c r="H215" s="49">
        <f t="shared" si="53"/>
        <v>0.57871002311681541</v>
      </c>
      <c r="I215" s="49">
        <f t="shared" si="54"/>
        <v>132.25652550917943</v>
      </c>
      <c r="J215" s="49">
        <f t="shared" si="55"/>
        <v>6.3438584197527161E-3</v>
      </c>
      <c r="K215" s="49">
        <f t="shared" si="60"/>
        <v>3.9617562440284505E-2</v>
      </c>
      <c r="L215" s="53">
        <f t="shared" si="50"/>
        <v>6.3053968812911776E-3</v>
      </c>
      <c r="M215" s="53">
        <f t="shared" si="61"/>
        <v>3.9232947055669119E-2</v>
      </c>
      <c r="N215" s="57">
        <f t="shared" si="56"/>
        <v>5.7438584197527162E-3</v>
      </c>
      <c r="O215" s="57">
        <f t="shared" si="62"/>
        <v>3.3617562440284507E-2</v>
      </c>
      <c r="P215">
        <f t="shared" si="57"/>
        <v>3.2991909546164171E-5</v>
      </c>
      <c r="Q215">
        <f t="shared" si="57"/>
        <v>1.1301405044264277E-3</v>
      </c>
      <c r="R215">
        <f t="shared" si="64"/>
        <v>1.8950085743045508E-7</v>
      </c>
      <c r="S215">
        <f t="shared" si="65"/>
        <v>3.7992568973850061E-5</v>
      </c>
      <c r="T215" s="57">
        <f t="shared" si="58"/>
        <v>0</v>
      </c>
      <c r="U215" s="57">
        <f t="shared" si="63"/>
        <v>0</v>
      </c>
      <c r="V215">
        <f t="shared" si="59"/>
        <v>132.61709243342787</v>
      </c>
      <c r="W215">
        <f t="shared" si="52"/>
        <v>-2.7188571068201134E-3</v>
      </c>
      <c r="Z215" s="57"/>
    </row>
    <row r="216" spans="5:26">
      <c r="E216" s="49">
        <f t="shared" si="51"/>
        <v>3</v>
      </c>
      <c r="F216" s="49">
        <v>213</v>
      </c>
      <c r="G216" s="49">
        <v>0.14996271786998783</v>
      </c>
      <c r="H216" s="49">
        <f t="shared" si="53"/>
        <v>-1.0365933029252186</v>
      </c>
      <c r="I216" s="49">
        <f t="shared" si="54"/>
        <v>130.9618650647096</v>
      </c>
      <c r="J216" s="49">
        <f t="shared" si="55"/>
        <v>-9.8372373003374272E-3</v>
      </c>
      <c r="K216" s="49">
        <f t="shared" si="60"/>
        <v>2.1811665165417084E-2</v>
      </c>
      <c r="L216" s="53">
        <f t="shared" si="50"/>
        <v>-9.8756988387989665E-3</v>
      </c>
      <c r="M216" s="53">
        <f t="shared" si="61"/>
        <v>2.1427049780801698E-2</v>
      </c>
      <c r="N216" s="57">
        <f t="shared" si="56"/>
        <v>0</v>
      </c>
      <c r="O216" s="57">
        <f t="shared" si="62"/>
        <v>1.5811665165417085E-2</v>
      </c>
      <c r="P216">
        <f t="shared" si="57"/>
        <v>0</v>
      </c>
      <c r="Q216">
        <f t="shared" si="57"/>
        <v>2.5000875530326413E-4</v>
      </c>
      <c r="R216">
        <f t="shared" si="64"/>
        <v>0</v>
      </c>
      <c r="S216">
        <f t="shared" si="65"/>
        <v>3.9530547272779057E-6</v>
      </c>
      <c r="T216" s="57">
        <f t="shared" si="58"/>
        <v>1.0437237300337427E-2</v>
      </c>
      <c r="U216" s="57">
        <f t="shared" si="63"/>
        <v>0</v>
      </c>
      <c r="V216">
        <f t="shared" si="59"/>
        <v>132.61709243342787</v>
      </c>
      <c r="W216">
        <f t="shared" si="52"/>
        <v>-1.2481252139871604E-2</v>
      </c>
      <c r="Z216" s="57"/>
    </row>
    <row r="217" spans="5:26">
      <c r="E217" s="49">
        <f t="shared" si="51"/>
        <v>4</v>
      </c>
      <c r="F217" s="49">
        <v>214</v>
      </c>
      <c r="G217" s="49">
        <v>3.0087102340299543E-2</v>
      </c>
      <c r="H217" s="49">
        <f t="shared" si="53"/>
        <v>-1.8795150193688934</v>
      </c>
      <c r="I217" s="49">
        <f t="shared" si="54"/>
        <v>128.57597206332548</v>
      </c>
      <c r="J217" s="49">
        <f t="shared" si="55"/>
        <v>-1.8386222530278128E-2</v>
      </c>
      <c r="K217" s="49">
        <f t="shared" si="60"/>
        <v>-8.6459076161845357E-4</v>
      </c>
      <c r="L217" s="53">
        <f t="shared" si="50"/>
        <v>-1.8424684068739667E-2</v>
      </c>
      <c r="M217" s="53">
        <f t="shared" si="61"/>
        <v>-1.2492061462338381E-3</v>
      </c>
      <c r="N217" s="57">
        <f t="shared" si="56"/>
        <v>0</v>
      </c>
      <c r="O217" s="57">
        <f t="shared" si="62"/>
        <v>0</v>
      </c>
      <c r="P217">
        <f t="shared" si="57"/>
        <v>0</v>
      </c>
      <c r="Q217">
        <f t="shared" si="57"/>
        <v>0</v>
      </c>
      <c r="R217">
        <f t="shared" si="64"/>
        <v>0</v>
      </c>
      <c r="S217">
        <f t="shared" si="65"/>
        <v>0</v>
      </c>
      <c r="T217" s="57">
        <f t="shared" si="58"/>
        <v>1.8986222530278127E-2</v>
      </c>
      <c r="U217" s="57">
        <f t="shared" si="63"/>
        <v>6.8645907616184526E-3</v>
      </c>
      <c r="V217">
        <f t="shared" si="59"/>
        <v>132.61709243342787</v>
      </c>
      <c r="W217">
        <f t="shared" si="52"/>
        <v>-3.0472092970451625E-2</v>
      </c>
      <c r="Z217" s="57"/>
    </row>
    <row r="218" spans="5:26">
      <c r="E218" s="49">
        <f t="shared" si="51"/>
        <v>5</v>
      </c>
      <c r="F218" s="49">
        <v>215</v>
      </c>
      <c r="G218" s="49">
        <v>0.33266915101054995</v>
      </c>
      <c r="H218" s="49">
        <f t="shared" si="53"/>
        <v>-0.43255470449881867</v>
      </c>
      <c r="I218" s="49">
        <f t="shared" si="54"/>
        <v>128.09398909273162</v>
      </c>
      <c r="J218" s="49">
        <f t="shared" si="55"/>
        <v>-3.7556676671882767E-3</v>
      </c>
      <c r="K218" s="49">
        <f t="shared" si="60"/>
        <v>-5.5098141915212138E-3</v>
      </c>
      <c r="L218" s="53">
        <f t="shared" si="50"/>
        <v>-3.7941292056498151E-3</v>
      </c>
      <c r="M218" s="53">
        <f t="shared" si="61"/>
        <v>-5.8944295761365981E-3</v>
      </c>
      <c r="N218" s="57">
        <f t="shared" si="56"/>
        <v>0</v>
      </c>
      <c r="O218" s="57">
        <f t="shared" si="62"/>
        <v>0</v>
      </c>
      <c r="P218">
        <f t="shared" si="57"/>
        <v>0</v>
      </c>
      <c r="Q218">
        <f t="shared" si="57"/>
        <v>0</v>
      </c>
      <c r="R218">
        <f t="shared" si="64"/>
        <v>0</v>
      </c>
      <c r="S218">
        <f t="shared" si="65"/>
        <v>0</v>
      </c>
      <c r="T218" s="57">
        <f t="shared" si="58"/>
        <v>4.3556676671882765E-3</v>
      </c>
      <c r="U218" s="57">
        <f t="shared" si="63"/>
        <v>1.1509814191521212E-2</v>
      </c>
      <c r="V218">
        <f t="shared" si="59"/>
        <v>132.61709243342787</v>
      </c>
      <c r="W218">
        <f t="shared" si="52"/>
        <v>-3.4106488520450666E-2</v>
      </c>
      <c r="Z218" s="57"/>
    </row>
    <row r="219" spans="5:26">
      <c r="E219" s="49">
        <f t="shared" si="51"/>
        <v>6</v>
      </c>
      <c r="F219" s="49">
        <v>216</v>
      </c>
      <c r="G219" s="49">
        <v>0.13514401019134881</v>
      </c>
      <c r="H219" s="49">
        <f t="shared" si="53"/>
        <v>-1.1023995194151643</v>
      </c>
      <c r="I219" s="49">
        <f t="shared" si="54"/>
        <v>126.75578195089635</v>
      </c>
      <c r="J219" s="49">
        <f t="shared" si="55"/>
        <v>-1.0502025847269779E-2</v>
      </c>
      <c r="K219" s="49">
        <f t="shared" si="60"/>
        <v>-3.1223832364121271E-2</v>
      </c>
      <c r="L219" s="53">
        <f t="shared" si="50"/>
        <v>-1.0540487385731318E-2</v>
      </c>
      <c r="M219" s="53">
        <f t="shared" si="61"/>
        <v>-3.1608447748736654E-2</v>
      </c>
      <c r="N219" s="57">
        <f t="shared" si="56"/>
        <v>0</v>
      </c>
      <c r="O219" s="57">
        <f t="shared" si="62"/>
        <v>0</v>
      </c>
      <c r="P219">
        <f t="shared" si="57"/>
        <v>0</v>
      </c>
      <c r="Q219">
        <f t="shared" si="57"/>
        <v>0</v>
      </c>
      <c r="R219">
        <f t="shared" si="64"/>
        <v>0</v>
      </c>
      <c r="S219">
        <f t="shared" si="65"/>
        <v>0</v>
      </c>
      <c r="T219" s="57">
        <f t="shared" si="58"/>
        <v>1.1102025847269778E-2</v>
      </c>
      <c r="U219" s="57">
        <f t="shared" si="63"/>
        <v>3.7223832364121273E-2</v>
      </c>
      <c r="V219">
        <f t="shared" si="59"/>
        <v>132.61709243342787</v>
      </c>
      <c r="W219">
        <f t="shared" si="52"/>
        <v>-4.4197247692440753E-2</v>
      </c>
      <c r="Z219" s="57"/>
    </row>
    <row r="220" spans="5:26">
      <c r="E220" s="49">
        <f t="shared" si="51"/>
        <v>7</v>
      </c>
      <c r="F220" s="49">
        <v>217</v>
      </c>
      <c r="G220" s="49">
        <v>0.44054060749890478</v>
      </c>
      <c r="H220" s="49">
        <f t="shared" si="53"/>
        <v>-0.1495987239459847</v>
      </c>
      <c r="I220" s="49">
        <f t="shared" si="54"/>
        <v>126.63928525431095</v>
      </c>
      <c r="J220" s="49">
        <f t="shared" si="55"/>
        <v>-9.1948676095415327E-4</v>
      </c>
      <c r="K220" s="49">
        <f t="shared" si="60"/>
        <v>-2.9935224390126414E-2</v>
      </c>
      <c r="L220" s="53">
        <f t="shared" si="50"/>
        <v>-9.579482994156917E-4</v>
      </c>
      <c r="M220" s="53">
        <f t="shared" si="61"/>
        <v>-3.03198397747418E-2</v>
      </c>
      <c r="N220" s="57">
        <f t="shared" si="56"/>
        <v>0</v>
      </c>
      <c r="O220" s="57">
        <f t="shared" si="62"/>
        <v>0</v>
      </c>
      <c r="P220">
        <f t="shared" si="57"/>
        <v>0</v>
      </c>
      <c r="Q220">
        <f t="shared" si="57"/>
        <v>0</v>
      </c>
      <c r="R220">
        <f t="shared" si="64"/>
        <v>0</v>
      </c>
      <c r="S220">
        <f t="shared" si="65"/>
        <v>0</v>
      </c>
      <c r="T220" s="57">
        <f t="shared" si="58"/>
        <v>1.5194867609541532E-3</v>
      </c>
      <c r="U220" s="57">
        <f t="shared" si="63"/>
        <v>3.5935224390126412E-2</v>
      </c>
      <c r="V220">
        <f t="shared" si="59"/>
        <v>132.61709243342787</v>
      </c>
      <c r="W220">
        <f t="shared" si="52"/>
        <v>-4.5075691748540689E-2</v>
      </c>
      <c r="Z220" s="57"/>
    </row>
    <row r="221" spans="5:26">
      <c r="E221" s="49">
        <f t="shared" si="51"/>
        <v>8</v>
      </c>
      <c r="F221" s="49">
        <v>218</v>
      </c>
      <c r="G221" s="49">
        <v>3.0910654534346937E-2</v>
      </c>
      <c r="H221" s="49">
        <f t="shared" si="53"/>
        <v>-1.8675751771903735</v>
      </c>
      <c r="I221" s="49">
        <f t="shared" si="54"/>
        <v>124.34726252443838</v>
      </c>
      <c r="J221" s="49">
        <f t="shared" si="55"/>
        <v>-1.8264615911159077E-2</v>
      </c>
      <c r="K221" s="49">
        <f t="shared" si="60"/>
        <v>-6.4387815929112205E-2</v>
      </c>
      <c r="L221" s="53">
        <f t="shared" si="50"/>
        <v>-1.8303077449620616E-2</v>
      </c>
      <c r="M221" s="53">
        <f t="shared" si="61"/>
        <v>-6.4772431313727591E-2</v>
      </c>
      <c r="N221" s="57">
        <f t="shared" si="56"/>
        <v>0</v>
      </c>
      <c r="O221" s="57">
        <f t="shared" si="62"/>
        <v>0</v>
      </c>
      <c r="P221">
        <f t="shared" si="57"/>
        <v>0</v>
      </c>
      <c r="Q221">
        <f t="shared" si="57"/>
        <v>0</v>
      </c>
      <c r="R221">
        <f t="shared" si="64"/>
        <v>0</v>
      </c>
      <c r="S221">
        <f t="shared" si="65"/>
        <v>0</v>
      </c>
      <c r="T221" s="57">
        <f t="shared" si="58"/>
        <v>1.8864615911159077E-2</v>
      </c>
      <c r="U221" s="57">
        <f t="shared" si="63"/>
        <v>7.038781592911221E-2</v>
      </c>
      <c r="V221">
        <f t="shared" si="59"/>
        <v>132.61709243342787</v>
      </c>
      <c r="W221">
        <f t="shared" si="52"/>
        <v>-6.2358703220256807E-2</v>
      </c>
      <c r="Z221" s="57"/>
    </row>
    <row r="222" spans="5:26">
      <c r="E222" s="49">
        <f t="shared" si="51"/>
        <v>9</v>
      </c>
      <c r="F222" s="49">
        <v>219</v>
      </c>
      <c r="G222" s="49">
        <v>2.1569146980682574E-2</v>
      </c>
      <c r="H222" s="49">
        <f t="shared" si="53"/>
        <v>-2.0223685272258161</v>
      </c>
      <c r="I222" s="49">
        <f t="shared" si="54"/>
        <v>121.90424142797983</v>
      </c>
      <c r="J222" s="49">
        <f t="shared" si="55"/>
        <v>-1.9842325523385732E-2</v>
      </c>
      <c r="K222" s="49">
        <f t="shared" si="60"/>
        <v>-7.8929735736576051E-2</v>
      </c>
      <c r="L222" s="53">
        <f t="shared" si="50"/>
        <v>-1.9880787061847271E-2</v>
      </c>
      <c r="M222" s="53">
        <f t="shared" si="61"/>
        <v>-7.9314351121191437E-2</v>
      </c>
      <c r="N222" s="57">
        <f t="shared" si="56"/>
        <v>0</v>
      </c>
      <c r="O222" s="57">
        <f t="shared" si="62"/>
        <v>0</v>
      </c>
      <c r="P222">
        <f t="shared" si="57"/>
        <v>0</v>
      </c>
      <c r="Q222">
        <f t="shared" si="57"/>
        <v>0</v>
      </c>
      <c r="R222">
        <f t="shared" si="64"/>
        <v>0</v>
      </c>
      <c r="S222">
        <f t="shared" si="65"/>
        <v>0</v>
      </c>
      <c r="T222" s="57">
        <f t="shared" si="58"/>
        <v>2.0442325523385731E-2</v>
      </c>
      <c r="U222" s="57">
        <f t="shared" si="63"/>
        <v>8.4929735736576056E-2</v>
      </c>
      <c r="V222">
        <f t="shared" si="59"/>
        <v>132.61709243342787</v>
      </c>
      <c r="W222">
        <f t="shared" si="52"/>
        <v>-8.078031880261409E-2</v>
      </c>
      <c r="Z222" s="57"/>
    </row>
    <row r="223" spans="5:26">
      <c r="E223" s="49">
        <f t="shared" si="51"/>
        <v>0</v>
      </c>
      <c r="F223" s="49">
        <v>220</v>
      </c>
      <c r="G223" s="49">
        <v>0.47716518088043514</v>
      </c>
      <c r="H223" s="49">
        <f t="shared" si="53"/>
        <v>-5.7269693549028132E-2</v>
      </c>
      <c r="I223" s="49">
        <f t="shared" si="54"/>
        <v>121.90475661254536</v>
      </c>
      <c r="J223" s="49">
        <f t="shared" si="55"/>
        <v>4.2261325026954289E-6</v>
      </c>
      <c r="K223" s="49">
        <f t="shared" si="60"/>
        <v>-7.0711163713963215E-2</v>
      </c>
      <c r="L223" s="53">
        <f t="shared" si="50"/>
        <v>-3.4235405958843032E-5</v>
      </c>
      <c r="M223" s="53">
        <f t="shared" si="61"/>
        <v>-7.1095779098578601E-2</v>
      </c>
      <c r="N223" s="57">
        <f t="shared" si="56"/>
        <v>0</v>
      </c>
      <c r="O223" s="57">
        <f t="shared" si="62"/>
        <v>0</v>
      </c>
      <c r="P223">
        <f t="shared" si="57"/>
        <v>0</v>
      </c>
      <c r="Q223">
        <f t="shared" si="57"/>
        <v>0</v>
      </c>
      <c r="R223">
        <f t="shared" si="64"/>
        <v>0</v>
      </c>
      <c r="S223">
        <f t="shared" si="65"/>
        <v>0</v>
      </c>
      <c r="T223" s="57">
        <f t="shared" si="58"/>
        <v>5.9577386749730453E-4</v>
      </c>
      <c r="U223" s="57">
        <f t="shared" si="63"/>
        <v>7.6711163713963221E-2</v>
      </c>
      <c r="V223">
        <f t="shared" si="59"/>
        <v>132.61709243342787</v>
      </c>
      <c r="W223">
        <f t="shared" si="52"/>
        <v>-8.0776434050233561E-2</v>
      </c>
      <c r="Z223" s="57"/>
    </row>
    <row r="224" spans="5:26">
      <c r="E224" s="49">
        <f t="shared" si="51"/>
        <v>1</v>
      </c>
      <c r="F224" s="49">
        <v>221</v>
      </c>
      <c r="G224" s="49">
        <v>5.7140307528488643E-2</v>
      </c>
      <c r="H224" s="49">
        <f t="shared" si="53"/>
        <v>-1.5792417586806349</v>
      </c>
      <c r="I224" s="49">
        <f t="shared" si="54"/>
        <v>120.04991545757851</v>
      </c>
      <c r="J224" s="49">
        <f t="shared" si="55"/>
        <v>-1.5332437897207391E-2</v>
      </c>
      <c r="K224" s="49">
        <f t="shared" si="60"/>
        <v>-9.0491934885524636E-2</v>
      </c>
      <c r="L224" s="53">
        <f t="shared" si="50"/>
        <v>-1.537089943566893E-2</v>
      </c>
      <c r="M224" s="53">
        <f t="shared" si="61"/>
        <v>-9.0876550270140022E-2</v>
      </c>
      <c r="N224" s="57">
        <f t="shared" si="56"/>
        <v>0</v>
      </c>
      <c r="O224" s="57">
        <f t="shared" si="62"/>
        <v>0</v>
      </c>
      <c r="P224">
        <f t="shared" si="57"/>
        <v>0</v>
      </c>
      <c r="Q224">
        <f t="shared" si="57"/>
        <v>0</v>
      </c>
      <c r="R224">
        <f t="shared" si="64"/>
        <v>0</v>
      </c>
      <c r="S224">
        <f t="shared" si="65"/>
        <v>0</v>
      </c>
      <c r="T224" s="57">
        <f t="shared" si="58"/>
        <v>1.5932437897207392E-2</v>
      </c>
      <c r="U224" s="57">
        <f t="shared" si="63"/>
        <v>9.6491934885524641E-2</v>
      </c>
      <c r="V224">
        <f t="shared" si="59"/>
        <v>132.61709243342787</v>
      </c>
      <c r="W224">
        <f t="shared" si="52"/>
        <v>-9.4762875171297625E-2</v>
      </c>
      <c r="Z224" s="57"/>
    </row>
    <row r="225" spans="5:26">
      <c r="E225" s="49">
        <f t="shared" si="51"/>
        <v>2</v>
      </c>
      <c r="F225" s="49">
        <v>222</v>
      </c>
      <c r="G225" s="49">
        <v>0.64271935051825868</v>
      </c>
      <c r="H225" s="49">
        <f t="shared" si="53"/>
        <v>0.36573704707922061</v>
      </c>
      <c r="I225" s="49">
        <f t="shared" si="54"/>
        <v>120.5582420400043</v>
      </c>
      <c r="J225" s="49">
        <f t="shared" si="55"/>
        <v>4.2253541525890739E-3</v>
      </c>
      <c r="K225" s="49">
        <f t="shared" si="60"/>
        <v>-9.2610439152688309E-2</v>
      </c>
      <c r="L225" s="53">
        <f t="shared" si="50"/>
        <v>4.1868926141275355E-3</v>
      </c>
      <c r="M225" s="53">
        <f t="shared" si="61"/>
        <v>-9.2995054537303695E-2</v>
      </c>
      <c r="N225" s="57">
        <f t="shared" si="56"/>
        <v>3.6253541525890741E-3</v>
      </c>
      <c r="O225" s="57">
        <f t="shared" si="62"/>
        <v>0</v>
      </c>
      <c r="P225">
        <f t="shared" si="57"/>
        <v>1.3143192731694844E-5</v>
      </c>
      <c r="Q225">
        <f t="shared" si="57"/>
        <v>0</v>
      </c>
      <c r="R225">
        <f t="shared" si="64"/>
        <v>4.7648728348128435E-8</v>
      </c>
      <c r="S225">
        <f t="shared" si="65"/>
        <v>0</v>
      </c>
      <c r="T225" s="57">
        <f t="shared" si="58"/>
        <v>0</v>
      </c>
      <c r="U225" s="57">
        <f t="shared" si="63"/>
        <v>9.8610439152688315E-2</v>
      </c>
      <c r="V225">
        <f t="shared" si="59"/>
        <v>132.61709243342787</v>
      </c>
      <c r="W225">
        <f t="shared" si="52"/>
        <v>-9.0929835454483077E-2</v>
      </c>
      <c r="Z225" s="57"/>
    </row>
    <row r="226" spans="5:26">
      <c r="E226" s="49">
        <f t="shared" si="51"/>
        <v>3</v>
      </c>
      <c r="F226" s="49">
        <v>223</v>
      </c>
      <c r="G226" s="49">
        <v>0.36769267095743974</v>
      </c>
      <c r="H226" s="49">
        <f t="shared" si="53"/>
        <v>-0.33797060182311478</v>
      </c>
      <c r="I226" s="49">
        <f t="shared" si="54"/>
        <v>120.22034345578048</v>
      </c>
      <c r="J226" s="49">
        <f t="shared" si="55"/>
        <v>-2.8067180920516755E-3</v>
      </c>
      <c r="K226" s="49">
        <f t="shared" si="60"/>
        <v>-8.5579919944402588E-2</v>
      </c>
      <c r="L226" s="53">
        <f t="shared" si="50"/>
        <v>-2.8451796305132139E-3</v>
      </c>
      <c r="M226" s="53">
        <f t="shared" si="61"/>
        <v>-8.5964535329017974E-2</v>
      </c>
      <c r="N226" s="57">
        <f t="shared" si="56"/>
        <v>0</v>
      </c>
      <c r="O226" s="57">
        <f t="shared" si="62"/>
        <v>0</v>
      </c>
      <c r="P226">
        <f t="shared" si="57"/>
        <v>0</v>
      </c>
      <c r="Q226">
        <f t="shared" si="57"/>
        <v>0</v>
      </c>
      <c r="R226">
        <f t="shared" si="64"/>
        <v>0</v>
      </c>
      <c r="S226">
        <f t="shared" si="65"/>
        <v>0</v>
      </c>
      <c r="T226" s="57">
        <f t="shared" si="58"/>
        <v>3.4067180920516753E-3</v>
      </c>
      <c r="U226" s="57">
        <f t="shared" si="63"/>
        <v>9.1579919944402594E-2</v>
      </c>
      <c r="V226">
        <f t="shared" si="59"/>
        <v>132.61709243342787</v>
      </c>
      <c r="W226">
        <f t="shared" si="52"/>
        <v>-9.3477761804123441E-2</v>
      </c>
      <c r="Z226" s="57"/>
    </row>
    <row r="227" spans="5:26">
      <c r="E227" s="49">
        <f t="shared" si="51"/>
        <v>4</v>
      </c>
      <c r="F227" s="49">
        <v>224</v>
      </c>
      <c r="G227" s="49">
        <v>0.84019240347818203</v>
      </c>
      <c r="H227" s="49">
        <f t="shared" si="53"/>
        <v>0.99524896377622629</v>
      </c>
      <c r="I227" s="49">
        <f t="shared" si="54"/>
        <v>121.48619306872762</v>
      </c>
      <c r="J227" s="49">
        <f t="shared" si="55"/>
        <v>1.0474364528173347E-2</v>
      </c>
      <c r="K227" s="49">
        <f t="shared" si="60"/>
        <v>-5.6719332885951025E-2</v>
      </c>
      <c r="L227" s="53">
        <f t="shared" si="50"/>
        <v>1.0435902989711808E-2</v>
      </c>
      <c r="M227" s="53">
        <f t="shared" si="61"/>
        <v>-5.7103948270566411E-2</v>
      </c>
      <c r="N227" s="57">
        <f t="shared" si="56"/>
        <v>9.8743645281733471E-3</v>
      </c>
      <c r="O227" s="57">
        <f t="shared" si="62"/>
        <v>0</v>
      </c>
      <c r="P227">
        <f t="shared" si="57"/>
        <v>9.7503074835248043E-5</v>
      </c>
      <c r="Q227">
        <f t="shared" si="57"/>
        <v>0</v>
      </c>
      <c r="R227">
        <f t="shared" si="64"/>
        <v>9.6278090354100459E-7</v>
      </c>
      <c r="S227">
        <f t="shared" si="65"/>
        <v>0</v>
      </c>
      <c r="T227" s="57">
        <f t="shared" si="58"/>
        <v>0</v>
      </c>
      <c r="U227" s="57">
        <f t="shared" si="63"/>
        <v>6.2719332885951024E-2</v>
      </c>
      <c r="V227">
        <f t="shared" si="59"/>
        <v>132.61709243342787</v>
      </c>
      <c r="W227">
        <f t="shared" si="52"/>
        <v>-8.3932615023118745E-2</v>
      </c>
      <c r="Z227" s="57"/>
    </row>
    <row r="228" spans="5:26">
      <c r="E228" s="49">
        <f t="shared" si="51"/>
        <v>5</v>
      </c>
      <c r="F228" s="49">
        <v>225</v>
      </c>
      <c r="G228" s="49">
        <v>0.65088365591608188</v>
      </c>
      <c r="H228" s="49">
        <f t="shared" si="53"/>
        <v>0.38770725240397019</v>
      </c>
      <c r="I228" s="49">
        <f t="shared" si="54"/>
        <v>122.02729203823345</v>
      </c>
      <c r="J228" s="49">
        <f t="shared" si="55"/>
        <v>4.4441059174203656E-3</v>
      </c>
      <c r="K228" s="49">
        <f t="shared" si="60"/>
        <v>-4.8519559301342385E-2</v>
      </c>
      <c r="L228" s="53">
        <f t="shared" si="50"/>
        <v>4.4056443789588272E-3</v>
      </c>
      <c r="M228" s="53">
        <f t="shared" si="61"/>
        <v>-4.8904174685957771E-2</v>
      </c>
      <c r="N228" s="57">
        <f t="shared" si="56"/>
        <v>3.8441059174203658E-3</v>
      </c>
      <c r="O228" s="57">
        <f t="shared" si="62"/>
        <v>0</v>
      </c>
      <c r="P228">
        <f t="shared" si="57"/>
        <v>1.4777150304346273E-5</v>
      </c>
      <c r="Q228">
        <f t="shared" si="57"/>
        <v>0</v>
      </c>
      <c r="R228">
        <f t="shared" si="64"/>
        <v>5.6804930927547666E-8</v>
      </c>
      <c r="S228">
        <f t="shared" si="65"/>
        <v>0</v>
      </c>
      <c r="T228" s="57">
        <f t="shared" si="58"/>
        <v>0</v>
      </c>
      <c r="U228" s="57">
        <f t="shared" si="63"/>
        <v>5.4519559301342384E-2</v>
      </c>
      <c r="V228">
        <f t="shared" si="59"/>
        <v>132.61709243342787</v>
      </c>
      <c r="W228">
        <f t="shared" si="52"/>
        <v>-7.9852454920246146E-2</v>
      </c>
      <c r="Z228" s="57"/>
    </row>
    <row r="229" spans="5:26">
      <c r="E229" s="49">
        <f t="shared" si="51"/>
        <v>6</v>
      </c>
      <c r="F229" s="49">
        <v>226</v>
      </c>
      <c r="G229" s="49">
        <v>5.3018909627409627E-2</v>
      </c>
      <c r="H229" s="49">
        <f t="shared" si="53"/>
        <v>-1.616261350891451</v>
      </c>
      <c r="I229" s="49">
        <f t="shared" si="54"/>
        <v>120.12541244027133</v>
      </c>
      <c r="J229" s="49">
        <f t="shared" si="55"/>
        <v>-1.5708424236055795E-2</v>
      </c>
      <c r="K229" s="49">
        <f t="shared" si="60"/>
        <v>-5.3725957690128417E-2</v>
      </c>
      <c r="L229" s="53">
        <f t="shared" si="50"/>
        <v>-1.5746885774517334E-2</v>
      </c>
      <c r="M229" s="53">
        <f t="shared" si="61"/>
        <v>-5.4110573074743804E-2</v>
      </c>
      <c r="N229" s="57">
        <f t="shared" si="56"/>
        <v>0</v>
      </c>
      <c r="O229" s="57">
        <f t="shared" si="62"/>
        <v>0</v>
      </c>
      <c r="P229">
        <f t="shared" si="57"/>
        <v>0</v>
      </c>
      <c r="Q229">
        <f t="shared" si="57"/>
        <v>0</v>
      </c>
      <c r="R229">
        <f t="shared" si="64"/>
        <v>0</v>
      </c>
      <c r="S229">
        <f t="shared" si="65"/>
        <v>0</v>
      </c>
      <c r="T229" s="57">
        <f t="shared" si="58"/>
        <v>1.6308424236055795E-2</v>
      </c>
      <c r="U229" s="57">
        <f t="shared" si="63"/>
        <v>5.9725957690128416E-2</v>
      </c>
      <c r="V229">
        <f t="shared" si="59"/>
        <v>132.61709243342787</v>
      </c>
      <c r="W229">
        <f t="shared" si="52"/>
        <v>-9.4193589709616096E-2</v>
      </c>
      <c r="Z229" s="57"/>
    </row>
    <row r="230" spans="5:26">
      <c r="E230" s="49">
        <f t="shared" si="51"/>
        <v>7</v>
      </c>
      <c r="F230" s="49">
        <v>227</v>
      </c>
      <c r="G230" s="49">
        <v>0.1829957387472092</v>
      </c>
      <c r="H230" s="49">
        <f t="shared" si="53"/>
        <v>-0.90400740005508695</v>
      </c>
      <c r="I230" s="49">
        <f t="shared" si="54"/>
        <v>119.10877294502627</v>
      </c>
      <c r="J230" s="49">
        <f t="shared" si="55"/>
        <v>-8.4991667341960363E-3</v>
      </c>
      <c r="K230" s="49">
        <f t="shared" si="60"/>
        <v>-6.1305637663370285E-2</v>
      </c>
      <c r="L230" s="53">
        <f t="shared" si="50"/>
        <v>-8.5376282726575756E-3</v>
      </c>
      <c r="M230" s="53">
        <f t="shared" si="61"/>
        <v>-6.1690253047985671E-2</v>
      </c>
      <c r="N230" s="57">
        <f t="shared" si="56"/>
        <v>0</v>
      </c>
      <c r="O230" s="57">
        <f t="shared" si="62"/>
        <v>0</v>
      </c>
      <c r="P230">
        <f t="shared" si="57"/>
        <v>0</v>
      </c>
      <c r="Q230">
        <f t="shared" si="57"/>
        <v>0</v>
      </c>
      <c r="R230">
        <f t="shared" si="64"/>
        <v>0</v>
      </c>
      <c r="S230">
        <f t="shared" si="65"/>
        <v>0</v>
      </c>
      <c r="T230" s="57">
        <f t="shared" si="58"/>
        <v>9.0991667341960361E-3</v>
      </c>
      <c r="U230" s="57">
        <f t="shared" si="63"/>
        <v>6.7305637663370291E-2</v>
      </c>
      <c r="V230">
        <f t="shared" si="59"/>
        <v>132.61709243342787</v>
      </c>
      <c r="W230">
        <f t="shared" si="52"/>
        <v>-0.10185956606749319</v>
      </c>
      <c r="Z230" s="57"/>
    </row>
    <row r="231" spans="5:26">
      <c r="E231" s="49">
        <f t="shared" si="51"/>
        <v>8</v>
      </c>
      <c r="F231" s="49">
        <v>228</v>
      </c>
      <c r="G231" s="49">
        <v>0.59347930111198921</v>
      </c>
      <c r="H231" s="49">
        <f t="shared" si="53"/>
        <v>0.23650426548562703</v>
      </c>
      <c r="I231" s="49">
        <f t="shared" si="54"/>
        <v>119.45918687338482</v>
      </c>
      <c r="J231" s="49">
        <f t="shared" si="55"/>
        <v>2.937646619642186E-3</v>
      </c>
      <c r="K231" s="49">
        <f t="shared" si="60"/>
        <v>-4.0103375132569036E-2</v>
      </c>
      <c r="L231" s="53">
        <f t="shared" si="50"/>
        <v>2.8991850811806476E-3</v>
      </c>
      <c r="M231" s="53">
        <f t="shared" si="61"/>
        <v>-4.0487990517184422E-2</v>
      </c>
      <c r="N231" s="57">
        <f t="shared" si="56"/>
        <v>2.3376466196421862E-3</v>
      </c>
      <c r="O231" s="57">
        <f t="shared" si="62"/>
        <v>0</v>
      </c>
      <c r="P231">
        <f t="shared" si="57"/>
        <v>5.4645917183245398E-6</v>
      </c>
      <c r="Q231">
        <f t="shared" si="57"/>
        <v>0</v>
      </c>
      <c r="R231">
        <f t="shared" si="64"/>
        <v>1.2774284358066046E-8</v>
      </c>
      <c r="S231">
        <f t="shared" si="65"/>
        <v>0</v>
      </c>
      <c r="T231" s="57">
        <f t="shared" si="58"/>
        <v>0</v>
      </c>
      <c r="U231" s="57">
        <f t="shared" si="63"/>
        <v>4.6103375132569034E-2</v>
      </c>
      <c r="V231">
        <f t="shared" si="59"/>
        <v>132.61709243342787</v>
      </c>
      <c r="W231">
        <f t="shared" si="52"/>
        <v>-9.9217267688538363E-2</v>
      </c>
      <c r="Z231" s="57"/>
    </row>
    <row r="232" spans="5:26">
      <c r="E232" s="49">
        <f t="shared" si="51"/>
        <v>9</v>
      </c>
      <c r="F232" s="49">
        <v>229</v>
      </c>
      <c r="G232" s="49">
        <v>0.41079513538355739</v>
      </c>
      <c r="H232" s="49">
        <f t="shared" si="53"/>
        <v>-0.2255000701961862</v>
      </c>
      <c r="I232" s="49">
        <f t="shared" si="54"/>
        <v>119.25872508478727</v>
      </c>
      <c r="J232" s="49">
        <f t="shared" si="55"/>
        <v>-1.6794871744061724E-3</v>
      </c>
      <c r="K232" s="49">
        <f t="shared" si="60"/>
        <v>-2.1940536783589426E-2</v>
      </c>
      <c r="L232" s="53">
        <f t="shared" si="50"/>
        <v>-1.7179487128677108E-3</v>
      </c>
      <c r="M232" s="53">
        <f t="shared" si="61"/>
        <v>-2.2325152168204812E-2</v>
      </c>
      <c r="N232" s="57">
        <f t="shared" si="56"/>
        <v>0</v>
      </c>
      <c r="O232" s="57">
        <f t="shared" si="62"/>
        <v>0</v>
      </c>
      <c r="P232">
        <f t="shared" si="57"/>
        <v>0</v>
      </c>
      <c r="Q232">
        <f t="shared" si="57"/>
        <v>0</v>
      </c>
      <c r="R232">
        <f t="shared" si="64"/>
        <v>0</v>
      </c>
      <c r="S232">
        <f t="shared" si="65"/>
        <v>0</v>
      </c>
      <c r="T232" s="57">
        <f t="shared" si="58"/>
        <v>2.2794871744061724E-3</v>
      </c>
      <c r="U232" s="57">
        <f t="shared" si="63"/>
        <v>2.7940536783589424E-2</v>
      </c>
      <c r="V232">
        <f t="shared" si="59"/>
        <v>132.61709243342787</v>
      </c>
      <c r="W232">
        <f t="shared" si="52"/>
        <v>-0.1007288510366515</v>
      </c>
      <c r="Z232" s="57"/>
    </row>
    <row r="233" spans="5:26">
      <c r="E233" s="49">
        <f t="shared" si="51"/>
        <v>0</v>
      </c>
      <c r="F233" s="49">
        <v>230</v>
      </c>
      <c r="G233" s="49">
        <v>0.76114772361694405</v>
      </c>
      <c r="H233" s="49">
        <f t="shared" si="53"/>
        <v>0.70999932821767375</v>
      </c>
      <c r="I233" s="49">
        <f t="shared" si="54"/>
        <v>120.17426434235605</v>
      </c>
      <c r="J233" s="49">
        <f t="shared" si="55"/>
        <v>7.6475987868080365E-3</v>
      </c>
      <c r="K233" s="49">
        <f t="shared" si="60"/>
        <v>-1.429716412928406E-2</v>
      </c>
      <c r="L233" s="53">
        <f t="shared" si="50"/>
        <v>7.6091372483464981E-3</v>
      </c>
      <c r="M233" s="53">
        <f t="shared" si="61"/>
        <v>-1.4681779513899445E-2</v>
      </c>
      <c r="N233" s="57">
        <f t="shared" si="56"/>
        <v>7.0475987868080367E-3</v>
      </c>
      <c r="O233" s="57">
        <f t="shared" si="62"/>
        <v>0</v>
      </c>
      <c r="P233">
        <f t="shared" si="57"/>
        <v>4.9668648659818112E-5</v>
      </c>
      <c r="Q233">
        <f t="shared" si="57"/>
        <v>0</v>
      </c>
      <c r="R233">
        <f t="shared" si="64"/>
        <v>3.5004470803732875E-7</v>
      </c>
      <c r="S233">
        <f t="shared" si="65"/>
        <v>0</v>
      </c>
      <c r="T233" s="57">
        <f t="shared" si="58"/>
        <v>0</v>
      </c>
      <c r="U233" s="57">
        <f t="shared" si="63"/>
        <v>2.0297164129284059E-2</v>
      </c>
      <c r="V233">
        <f t="shared" si="59"/>
        <v>132.61709243342787</v>
      </c>
      <c r="W233">
        <f t="shared" si="52"/>
        <v>-9.382522164190836E-2</v>
      </c>
      <c r="Z233" s="57"/>
    </row>
    <row r="234" spans="5:26">
      <c r="E234" s="49">
        <f t="shared" si="51"/>
        <v>1</v>
      </c>
      <c r="F234" s="49">
        <v>231</v>
      </c>
      <c r="G234" s="49">
        <v>0.82747342511296507</v>
      </c>
      <c r="H234" s="49">
        <f t="shared" si="53"/>
        <v>0.94422799994556383</v>
      </c>
      <c r="I234" s="49">
        <f t="shared" si="54"/>
        <v>121.37831470135653</v>
      </c>
      <c r="J234" s="49">
        <f t="shared" si="55"/>
        <v>9.969343619333805E-3</v>
      </c>
      <c r="K234" s="49">
        <f t="shared" si="60"/>
        <v>1.1004617387257139E-2</v>
      </c>
      <c r="L234" s="53">
        <f t="shared" si="50"/>
        <v>9.9308820808722657E-3</v>
      </c>
      <c r="M234" s="53">
        <f t="shared" si="61"/>
        <v>1.0620002002641755E-2</v>
      </c>
      <c r="N234" s="57">
        <f t="shared" si="56"/>
        <v>9.3693436193338052E-3</v>
      </c>
      <c r="O234" s="57">
        <f t="shared" si="62"/>
        <v>5.0046173872571398E-3</v>
      </c>
      <c r="P234">
        <f t="shared" si="57"/>
        <v>8.7784599857151092E-5</v>
      </c>
      <c r="Q234">
        <f t="shared" si="57"/>
        <v>2.504619519283648E-5</v>
      </c>
      <c r="R234">
        <f t="shared" si="64"/>
        <v>8.2248408054736986E-7</v>
      </c>
      <c r="S234">
        <f t="shared" si="65"/>
        <v>1.2534662394670564E-7</v>
      </c>
      <c r="T234" s="57">
        <f t="shared" si="58"/>
        <v>0</v>
      </c>
      <c r="U234" s="57">
        <f t="shared" si="63"/>
        <v>0</v>
      </c>
      <c r="V234">
        <f t="shared" si="59"/>
        <v>132.61709243342787</v>
      </c>
      <c r="W234">
        <f t="shared" si="52"/>
        <v>-8.4746072514846213E-2</v>
      </c>
      <c r="Z234" s="57"/>
    </row>
    <row r="235" spans="5:26">
      <c r="E235" s="49">
        <f t="shared" si="51"/>
        <v>2</v>
      </c>
      <c r="F235" s="49">
        <v>232</v>
      </c>
      <c r="G235" s="49">
        <v>0.1428287267704037</v>
      </c>
      <c r="H235" s="49">
        <f t="shared" si="53"/>
        <v>-1.0676964650101664</v>
      </c>
      <c r="I235" s="49">
        <f t="shared" si="54"/>
        <v>120.15238867679047</v>
      </c>
      <c r="J235" s="49">
        <f t="shared" si="55"/>
        <v>-1.0151393053728169E-2</v>
      </c>
      <c r="K235" s="49">
        <f t="shared" si="60"/>
        <v>-3.372129819060066E-3</v>
      </c>
      <c r="L235" s="53">
        <f t="shared" si="50"/>
        <v>-1.0189854592189709E-2</v>
      </c>
      <c r="M235" s="53">
        <f t="shared" si="61"/>
        <v>-3.7567452036754508E-3</v>
      </c>
      <c r="N235" s="57">
        <f t="shared" si="56"/>
        <v>0</v>
      </c>
      <c r="O235" s="57">
        <f t="shared" si="62"/>
        <v>0</v>
      </c>
      <c r="P235">
        <f t="shared" si="57"/>
        <v>0</v>
      </c>
      <c r="Q235">
        <f t="shared" si="57"/>
        <v>0</v>
      </c>
      <c r="R235">
        <f t="shared" si="64"/>
        <v>0</v>
      </c>
      <c r="S235">
        <f t="shared" si="65"/>
        <v>0</v>
      </c>
      <c r="T235" s="57">
        <f t="shared" si="58"/>
        <v>1.0751393053728169E-2</v>
      </c>
      <c r="U235" s="57">
        <f t="shared" si="63"/>
        <v>9.3721298190600662E-3</v>
      </c>
      <c r="V235">
        <f t="shared" si="59"/>
        <v>132.61709243342787</v>
      </c>
      <c r="W235">
        <f t="shared" si="52"/>
        <v>-9.3990175232461309E-2</v>
      </c>
      <c r="Z235" s="57"/>
    </row>
    <row r="236" spans="5:26">
      <c r="E236" s="49">
        <f t="shared" si="51"/>
        <v>3</v>
      </c>
      <c r="F236" s="49">
        <v>233</v>
      </c>
      <c r="G236" s="49">
        <v>0.43720688077721259</v>
      </c>
      <c r="H236" s="49">
        <f t="shared" si="53"/>
        <v>-0.15805461680509364</v>
      </c>
      <c r="I236" s="49">
        <f t="shared" si="54"/>
        <v>120.03180096506027</v>
      </c>
      <c r="J236" s="49">
        <f t="shared" si="55"/>
        <v>-1.0041270580058283E-3</v>
      </c>
      <c r="K236" s="49">
        <f t="shared" si="60"/>
        <v>-1.5695387850140983E-3</v>
      </c>
      <c r="L236" s="53">
        <f t="shared" si="50"/>
        <v>-1.0425885964673667E-3</v>
      </c>
      <c r="M236" s="53">
        <f t="shared" si="61"/>
        <v>-1.9541541696294828E-3</v>
      </c>
      <c r="N236" s="57">
        <f t="shared" si="56"/>
        <v>0</v>
      </c>
      <c r="O236" s="57">
        <f t="shared" si="62"/>
        <v>0</v>
      </c>
      <c r="P236">
        <f t="shared" si="57"/>
        <v>0</v>
      </c>
      <c r="Q236">
        <f t="shared" si="57"/>
        <v>0</v>
      </c>
      <c r="R236">
        <f t="shared" si="64"/>
        <v>0</v>
      </c>
      <c r="S236">
        <f t="shared" si="65"/>
        <v>0</v>
      </c>
      <c r="T236" s="57">
        <f t="shared" si="58"/>
        <v>1.6041270580058283E-3</v>
      </c>
      <c r="U236" s="57">
        <f t="shared" si="63"/>
        <v>7.5695387850140978E-3</v>
      </c>
      <c r="V236">
        <f t="shared" si="59"/>
        <v>132.61709243342787</v>
      </c>
      <c r="W236">
        <f t="shared" si="52"/>
        <v>-9.4899467613386718E-2</v>
      </c>
      <c r="Z236" s="57"/>
    </row>
    <row r="237" spans="5:26">
      <c r="E237" s="49">
        <f t="shared" si="51"/>
        <v>4</v>
      </c>
      <c r="F237" s="49">
        <v>234</v>
      </c>
      <c r="G237" s="49">
        <v>0.26705401020261887</v>
      </c>
      <c r="H237" s="49">
        <f t="shared" si="53"/>
        <v>-0.62174733608917632</v>
      </c>
      <c r="I237" s="49">
        <f t="shared" si="54"/>
        <v>119.35475555604152</v>
      </c>
      <c r="J237" s="49">
        <f t="shared" si="55"/>
        <v>-5.6565182614844341E-3</v>
      </c>
      <c r="K237" s="49">
        <f t="shared" si="60"/>
        <v>-1.7700421574671856E-2</v>
      </c>
      <c r="L237" s="53">
        <f t="shared" si="50"/>
        <v>-5.6949797999459725E-3</v>
      </c>
      <c r="M237" s="53">
        <f t="shared" si="61"/>
        <v>-1.8085036959287242E-2</v>
      </c>
      <c r="N237" s="57">
        <f t="shared" si="56"/>
        <v>0</v>
      </c>
      <c r="O237" s="57">
        <f t="shared" si="62"/>
        <v>0</v>
      </c>
      <c r="P237">
        <f t="shared" si="57"/>
        <v>0</v>
      </c>
      <c r="Q237">
        <f t="shared" si="57"/>
        <v>0</v>
      </c>
      <c r="R237">
        <f t="shared" si="64"/>
        <v>0</v>
      </c>
      <c r="S237">
        <f t="shared" si="65"/>
        <v>0</v>
      </c>
      <c r="T237" s="57">
        <f t="shared" si="58"/>
        <v>6.2565182614844339E-3</v>
      </c>
      <c r="U237" s="57">
        <f t="shared" si="63"/>
        <v>2.3700421574671855E-2</v>
      </c>
      <c r="V237">
        <f t="shared" si="59"/>
        <v>132.61709243342787</v>
      </c>
      <c r="W237">
        <f t="shared" si="52"/>
        <v>-0.10000473267836026</v>
      </c>
      <c r="Z237" s="57"/>
    </row>
    <row r="238" spans="5:26">
      <c r="E238" s="49">
        <f t="shared" si="51"/>
        <v>5</v>
      </c>
      <c r="F238" s="49">
        <v>235</v>
      </c>
      <c r="G238" s="49">
        <v>0.10936309850173365</v>
      </c>
      <c r="H238" s="49">
        <f t="shared" si="53"/>
        <v>-1.2299223150125533</v>
      </c>
      <c r="I238" s="49">
        <f t="shared" si="54"/>
        <v>117.95564329624987</v>
      </c>
      <c r="J238" s="49">
        <f t="shared" si="55"/>
        <v>-1.1791547927426288E-2</v>
      </c>
      <c r="K238" s="49">
        <f t="shared" si="60"/>
        <v>-3.3936075419518548E-2</v>
      </c>
      <c r="L238" s="53">
        <f t="shared" si="50"/>
        <v>-1.1830009465887827E-2</v>
      </c>
      <c r="M238" s="53">
        <f t="shared" si="61"/>
        <v>-3.4320690804133934E-2</v>
      </c>
      <c r="N238" s="57">
        <f t="shared" si="56"/>
        <v>0</v>
      </c>
      <c r="O238" s="57">
        <f t="shared" si="62"/>
        <v>0</v>
      </c>
      <c r="P238">
        <f t="shared" si="57"/>
        <v>0</v>
      </c>
      <c r="Q238">
        <f t="shared" si="57"/>
        <v>0</v>
      </c>
      <c r="R238">
        <f t="shared" si="64"/>
        <v>0</v>
      </c>
      <c r="S238">
        <f t="shared" si="65"/>
        <v>0</v>
      </c>
      <c r="T238" s="57">
        <f t="shared" si="58"/>
        <v>1.2391547927426288E-2</v>
      </c>
      <c r="U238" s="57">
        <f t="shared" si="63"/>
        <v>3.9936075419518546E-2</v>
      </c>
      <c r="V238">
        <f t="shared" si="59"/>
        <v>132.61709243342787</v>
      </c>
      <c r="W238">
        <f t="shared" si="52"/>
        <v>-0.11055474726636659</v>
      </c>
      <c r="Z238" s="57"/>
    </row>
    <row r="239" spans="5:26">
      <c r="E239" s="49">
        <f t="shared" si="51"/>
        <v>6</v>
      </c>
      <c r="F239" s="49">
        <v>236</v>
      </c>
      <c r="G239" s="49">
        <v>0.20806285291897475</v>
      </c>
      <c r="H239" s="49">
        <f t="shared" si="53"/>
        <v>-0.81316108823472966</v>
      </c>
      <c r="I239" s="49">
        <f t="shared" si="54"/>
        <v>117.06452523625873</v>
      </c>
      <c r="J239" s="49">
        <f t="shared" si="55"/>
        <v>-7.5833690023106642E-3</v>
      </c>
      <c r="K239" s="49">
        <f t="shared" si="60"/>
        <v>-2.5811020185773369E-2</v>
      </c>
      <c r="L239" s="53">
        <f t="shared" si="50"/>
        <v>-7.6218305407722026E-3</v>
      </c>
      <c r="M239" s="53">
        <f t="shared" si="61"/>
        <v>-2.6195635570388755E-2</v>
      </c>
      <c r="N239" s="57">
        <f t="shared" si="56"/>
        <v>0</v>
      </c>
      <c r="O239" s="57">
        <f t="shared" si="62"/>
        <v>0</v>
      </c>
      <c r="P239">
        <f t="shared" si="57"/>
        <v>0</v>
      </c>
      <c r="Q239">
        <f t="shared" si="57"/>
        <v>0</v>
      </c>
      <c r="R239">
        <f t="shared" si="64"/>
        <v>0</v>
      </c>
      <c r="S239">
        <f t="shared" si="65"/>
        <v>0</v>
      </c>
      <c r="T239" s="57">
        <f t="shared" si="58"/>
        <v>8.1833690023106649E-3</v>
      </c>
      <c r="U239" s="57">
        <f t="shared" si="63"/>
        <v>3.1811020185773371E-2</v>
      </c>
      <c r="V239">
        <f t="shared" si="59"/>
        <v>132.61709243342787</v>
      </c>
      <c r="W239">
        <f t="shared" si="52"/>
        <v>-0.11727422847078581</v>
      </c>
      <c r="Z239" s="57"/>
    </row>
    <row r="240" spans="5:26">
      <c r="E240" s="49">
        <f t="shared" si="51"/>
        <v>7</v>
      </c>
      <c r="F240" s="49">
        <v>237</v>
      </c>
      <c r="G240" s="49">
        <v>0.78176341800509475</v>
      </c>
      <c r="H240" s="49">
        <f t="shared" si="53"/>
        <v>0.77816259671346932</v>
      </c>
      <c r="I240" s="49">
        <f t="shared" si="54"/>
        <v>118.04301481176532</v>
      </c>
      <c r="J240" s="49">
        <f t="shared" si="55"/>
        <v>8.3238098184381694E-3</v>
      </c>
      <c r="K240" s="49">
        <f t="shared" si="60"/>
        <v>-8.9880436331391499E-3</v>
      </c>
      <c r="L240" s="53">
        <f t="shared" si="50"/>
        <v>8.2853482799766301E-3</v>
      </c>
      <c r="M240" s="53">
        <f t="shared" si="61"/>
        <v>-9.3726590177545342E-3</v>
      </c>
      <c r="N240" s="57">
        <f t="shared" si="56"/>
        <v>7.7238098184381695E-3</v>
      </c>
      <c r="O240" s="57">
        <f t="shared" si="62"/>
        <v>0</v>
      </c>
      <c r="P240">
        <f t="shared" si="57"/>
        <v>5.9657238111401867E-5</v>
      </c>
      <c r="Q240">
        <f t="shared" si="57"/>
        <v>0</v>
      </c>
      <c r="R240">
        <f t="shared" si="64"/>
        <v>4.6078116146574949E-7</v>
      </c>
      <c r="S240">
        <f t="shared" si="65"/>
        <v>0</v>
      </c>
      <c r="T240" s="57">
        <f t="shared" si="58"/>
        <v>0</v>
      </c>
      <c r="U240" s="57">
        <f t="shared" si="63"/>
        <v>1.4988043633139148E-2</v>
      </c>
      <c r="V240">
        <f t="shared" si="59"/>
        <v>132.61709243342787</v>
      </c>
      <c r="W240">
        <f t="shared" si="52"/>
        <v>-0.10989592181700529</v>
      </c>
      <c r="Z240" s="57"/>
    </row>
    <row r="241" spans="5:26">
      <c r="E241" s="49">
        <f t="shared" si="51"/>
        <v>8</v>
      </c>
      <c r="F241" s="49">
        <v>238</v>
      </c>
      <c r="G241" s="49">
        <v>0.51098743795746537</v>
      </c>
      <c r="H241" s="49">
        <f t="shared" si="53"/>
        <v>2.7544905406992982E-2</v>
      </c>
      <c r="I241" s="49">
        <f t="shared" si="54"/>
        <v>118.14363138784925</v>
      </c>
      <c r="J241" s="49">
        <f t="shared" si="55"/>
        <v>8.5200906816324841E-4</v>
      </c>
      <c r="K241" s="49">
        <f t="shared" si="60"/>
        <v>-1.1073681184618106E-2</v>
      </c>
      <c r="L241" s="53">
        <f t="shared" si="50"/>
        <v>8.1354752970170998E-4</v>
      </c>
      <c r="M241" s="53">
        <f t="shared" si="61"/>
        <v>-1.145829656923349E-2</v>
      </c>
      <c r="N241" s="57">
        <f t="shared" si="56"/>
        <v>2.5200906816324846E-4</v>
      </c>
      <c r="O241" s="57">
        <f t="shared" si="62"/>
        <v>0</v>
      </c>
      <c r="P241">
        <f t="shared" si="57"/>
        <v>6.3508570436508813E-8</v>
      </c>
      <c r="Q241">
        <f t="shared" si="57"/>
        <v>0</v>
      </c>
      <c r="R241">
        <f t="shared" si="64"/>
        <v>1.6004735656084616E-11</v>
      </c>
      <c r="S241">
        <f t="shared" si="65"/>
        <v>0</v>
      </c>
      <c r="T241" s="57">
        <f t="shared" si="58"/>
        <v>0</v>
      </c>
      <c r="U241" s="57">
        <f t="shared" si="63"/>
        <v>1.7073681184618106E-2</v>
      </c>
      <c r="V241">
        <f t="shared" si="59"/>
        <v>132.61709243342787</v>
      </c>
      <c r="W241">
        <f t="shared" si="52"/>
        <v>-0.10913722190707893</v>
      </c>
      <c r="Z241" s="57"/>
    </row>
    <row r="242" spans="5:26">
      <c r="E242" s="49">
        <f t="shared" si="51"/>
        <v>9</v>
      </c>
      <c r="F242" s="49">
        <v>239</v>
      </c>
      <c r="G242" s="49">
        <v>0.26988037169138135</v>
      </c>
      <c r="H242" s="49">
        <f t="shared" si="53"/>
        <v>-0.61317483343636758</v>
      </c>
      <c r="I242" s="49">
        <f t="shared" si="54"/>
        <v>117.48736416021026</v>
      </c>
      <c r="J242" s="49">
        <f t="shared" si="55"/>
        <v>-5.5703106717325196E-3</v>
      </c>
      <c r="K242" s="49">
        <f t="shared" si="60"/>
        <v>-1.4964504681944501E-2</v>
      </c>
      <c r="L242" s="53">
        <f t="shared" si="50"/>
        <v>-5.6087722101940581E-3</v>
      </c>
      <c r="M242" s="53">
        <f t="shared" si="61"/>
        <v>-1.5349120066559885E-2</v>
      </c>
      <c r="N242" s="57">
        <f t="shared" si="56"/>
        <v>0</v>
      </c>
      <c r="O242" s="57">
        <f t="shared" si="62"/>
        <v>0</v>
      </c>
      <c r="P242">
        <f t="shared" si="57"/>
        <v>0</v>
      </c>
      <c r="Q242">
        <f t="shared" si="57"/>
        <v>0</v>
      </c>
      <c r="R242">
        <f t="shared" si="64"/>
        <v>0</v>
      </c>
      <c r="S242">
        <f t="shared" si="65"/>
        <v>0</v>
      </c>
      <c r="T242" s="57">
        <f t="shared" si="58"/>
        <v>6.1703106717325195E-3</v>
      </c>
      <c r="U242" s="57">
        <f t="shared" si="63"/>
        <v>2.0964504681944499E-2</v>
      </c>
      <c r="V242">
        <f t="shared" si="59"/>
        <v>132.61709243342787</v>
      </c>
      <c r="W242">
        <f t="shared" si="52"/>
        <v>-0.11408580896774331</v>
      </c>
      <c r="Z242" s="57"/>
    </row>
    <row r="243" spans="5:26">
      <c r="E243" s="49">
        <f t="shared" si="51"/>
        <v>0</v>
      </c>
      <c r="F243" s="49">
        <v>240</v>
      </c>
      <c r="G243" s="49">
        <v>0.28139552516221589</v>
      </c>
      <c r="H243" s="49">
        <f t="shared" si="53"/>
        <v>-0.5787008381884865</v>
      </c>
      <c r="I243" s="49">
        <f t="shared" si="54"/>
        <v>116.87524497068046</v>
      </c>
      <c r="J243" s="49">
        <f t="shared" si="55"/>
        <v>-5.223705126957294E-3</v>
      </c>
      <c r="K243" s="49">
        <f t="shared" si="60"/>
        <v>-2.7835808595709749E-2</v>
      </c>
      <c r="L243" s="53">
        <f t="shared" si="50"/>
        <v>-5.2621666654188324E-3</v>
      </c>
      <c r="M243" s="53">
        <f t="shared" si="61"/>
        <v>-2.8220423980325135E-2</v>
      </c>
      <c r="N243" s="57">
        <f t="shared" si="56"/>
        <v>0</v>
      </c>
      <c r="O243" s="57">
        <f t="shared" si="62"/>
        <v>0</v>
      </c>
      <c r="P243">
        <f t="shared" si="57"/>
        <v>0</v>
      </c>
      <c r="Q243">
        <f t="shared" si="57"/>
        <v>0</v>
      </c>
      <c r="R243">
        <f t="shared" si="64"/>
        <v>0</v>
      </c>
      <c r="S243">
        <f t="shared" si="65"/>
        <v>0</v>
      </c>
      <c r="T243" s="57">
        <f t="shared" si="58"/>
        <v>5.8237051269572938E-3</v>
      </c>
      <c r="U243" s="57">
        <f t="shared" si="63"/>
        <v>3.3835808595709747E-2</v>
      </c>
      <c r="V243">
        <f t="shared" si="59"/>
        <v>132.61709243342787</v>
      </c>
      <c r="W243">
        <f t="shared" si="52"/>
        <v>-0.11870149747589759</v>
      </c>
      <c r="Z243" s="57"/>
    </row>
    <row r="244" spans="5:26">
      <c r="E244" s="49">
        <f t="shared" si="51"/>
        <v>1</v>
      </c>
      <c r="F244" s="49">
        <v>241</v>
      </c>
      <c r="G244" s="49">
        <v>0.61895245513829322</v>
      </c>
      <c r="H244" s="49">
        <f t="shared" si="53"/>
        <v>0.30273071313176453</v>
      </c>
      <c r="I244" s="49">
        <f t="shared" si="54"/>
        <v>117.2964902591993</v>
      </c>
      <c r="J244" s="49">
        <f t="shared" si="55"/>
        <v>3.597750535364748E-3</v>
      </c>
      <c r="K244" s="49">
        <f t="shared" si="60"/>
        <v>-3.420740167967895E-2</v>
      </c>
      <c r="L244" s="53">
        <f t="shared" si="50"/>
        <v>3.5592889969032096E-3</v>
      </c>
      <c r="M244" s="53">
        <f t="shared" si="61"/>
        <v>-3.4592017064294336E-2</v>
      </c>
      <c r="N244" s="57">
        <f t="shared" si="56"/>
        <v>2.9977505353647482E-3</v>
      </c>
      <c r="O244" s="57">
        <f t="shared" si="62"/>
        <v>0</v>
      </c>
      <c r="P244">
        <f t="shared" si="57"/>
        <v>8.986508272279635E-6</v>
      </c>
      <c r="Q244">
        <f t="shared" si="57"/>
        <v>0</v>
      </c>
      <c r="R244">
        <f t="shared" si="64"/>
        <v>2.6939309984286014E-8</v>
      </c>
      <c r="S244">
        <f t="shared" si="65"/>
        <v>0</v>
      </c>
      <c r="T244" s="57">
        <f t="shared" si="58"/>
        <v>0</v>
      </c>
      <c r="U244" s="57">
        <f t="shared" si="63"/>
        <v>4.0207401679678949E-2</v>
      </c>
      <c r="V244">
        <f t="shared" si="59"/>
        <v>132.61709243342787</v>
      </c>
      <c r="W244">
        <f t="shared" si="52"/>
        <v>-0.11552509479062301</v>
      </c>
      <c r="Z244" s="57"/>
    </row>
    <row r="245" spans="5:26">
      <c r="E245" s="49">
        <f t="shared" si="51"/>
        <v>2</v>
      </c>
      <c r="F245" s="49">
        <v>242</v>
      </c>
      <c r="G245" s="49">
        <v>0.75136092609519067</v>
      </c>
      <c r="H245" s="49">
        <f t="shared" si="53"/>
        <v>0.67877861153886865</v>
      </c>
      <c r="I245" s="49">
        <f t="shared" si="54"/>
        <v>118.16034479923712</v>
      </c>
      <c r="J245" s="49">
        <f t="shared" si="55"/>
        <v>7.3377221417527541E-3</v>
      </c>
      <c r="K245" s="49">
        <f t="shared" si="60"/>
        <v>-1.6718286484198083E-2</v>
      </c>
      <c r="L245" s="53">
        <f t="shared" si="50"/>
        <v>7.2992606032912157E-3</v>
      </c>
      <c r="M245" s="53">
        <f t="shared" si="61"/>
        <v>-1.7102901868813469E-2</v>
      </c>
      <c r="N245" s="57">
        <f t="shared" si="56"/>
        <v>6.7377221417527543E-3</v>
      </c>
      <c r="O245" s="57">
        <f t="shared" si="62"/>
        <v>0</v>
      </c>
      <c r="P245">
        <f t="shared" si="57"/>
        <v>4.5396899659465324E-5</v>
      </c>
      <c r="Q245">
        <f t="shared" si="57"/>
        <v>0</v>
      </c>
      <c r="R245">
        <f t="shared" si="64"/>
        <v>3.0587169600250757E-7</v>
      </c>
      <c r="S245">
        <f t="shared" si="65"/>
        <v>0</v>
      </c>
      <c r="T245" s="57">
        <f t="shared" si="58"/>
        <v>0</v>
      </c>
      <c r="U245" s="57">
        <f t="shared" si="63"/>
        <v>2.2718286484198082E-2</v>
      </c>
      <c r="V245">
        <f t="shared" si="59"/>
        <v>132.61709243342787</v>
      </c>
      <c r="W245">
        <f t="shared" si="52"/>
        <v>-0.10901119432585853</v>
      </c>
      <c r="Z245" s="57"/>
    </row>
    <row r="246" spans="5:26">
      <c r="E246" s="49">
        <f t="shared" si="51"/>
        <v>3</v>
      </c>
      <c r="F246" s="49">
        <v>243</v>
      </c>
      <c r="G246" s="49">
        <v>0.254845717119908</v>
      </c>
      <c r="H246" s="49">
        <f t="shared" si="53"/>
        <v>-0.65931823646034537</v>
      </c>
      <c r="I246" s="49">
        <f t="shared" si="54"/>
        <v>117.44946152740319</v>
      </c>
      <c r="J246" s="49">
        <f t="shared" si="55"/>
        <v>-6.034429891621374E-3</v>
      </c>
      <c r="K246" s="49">
        <f t="shared" si="60"/>
        <v>-2.1748589317813642E-2</v>
      </c>
      <c r="L246" s="53">
        <f t="shared" si="50"/>
        <v>-6.0728914300829124E-3</v>
      </c>
      <c r="M246" s="53">
        <f t="shared" si="61"/>
        <v>-2.2133204702429028E-2</v>
      </c>
      <c r="N246" s="57">
        <f t="shared" si="56"/>
        <v>0</v>
      </c>
      <c r="O246" s="57">
        <f t="shared" si="62"/>
        <v>0</v>
      </c>
      <c r="P246">
        <f t="shared" si="57"/>
        <v>0</v>
      </c>
      <c r="Q246">
        <f t="shared" si="57"/>
        <v>0</v>
      </c>
      <c r="R246">
        <f t="shared" si="64"/>
        <v>0</v>
      </c>
      <c r="S246">
        <f t="shared" si="65"/>
        <v>0</v>
      </c>
      <c r="T246" s="57">
        <f t="shared" si="58"/>
        <v>6.6344298916213738E-3</v>
      </c>
      <c r="U246" s="57">
        <f t="shared" si="63"/>
        <v>2.7748589317813641E-2</v>
      </c>
      <c r="V246">
        <f t="shared" si="59"/>
        <v>132.61709243342787</v>
      </c>
      <c r="W246">
        <f t="shared" si="52"/>
        <v>-0.1143716140032149</v>
      </c>
      <c r="Z246" s="57"/>
    </row>
    <row r="247" spans="5:26">
      <c r="E247" s="49">
        <f t="shared" si="51"/>
        <v>4</v>
      </c>
      <c r="F247" s="49">
        <v>244</v>
      </c>
      <c r="G247" s="49">
        <v>0.12239088657470609</v>
      </c>
      <c r="H247" s="49">
        <f t="shared" si="53"/>
        <v>-1.1631176470646902</v>
      </c>
      <c r="I247" s="49">
        <f t="shared" si="54"/>
        <v>116.15114541872285</v>
      </c>
      <c r="J247" s="49">
        <f t="shared" si="55"/>
        <v>-1.1115805682845177E-2</v>
      </c>
      <c r="K247" s="49">
        <f t="shared" si="60"/>
        <v>-2.7207876739174321E-2</v>
      </c>
      <c r="L247" s="53">
        <f t="shared" si="50"/>
        <v>-1.1154267221306717E-2</v>
      </c>
      <c r="M247" s="53">
        <f t="shared" si="61"/>
        <v>-2.7592492123789707E-2</v>
      </c>
      <c r="N247" s="57">
        <f t="shared" si="56"/>
        <v>0</v>
      </c>
      <c r="O247" s="57">
        <f t="shared" si="62"/>
        <v>0</v>
      </c>
      <c r="P247">
        <f t="shared" si="57"/>
        <v>0</v>
      </c>
      <c r="Q247">
        <f t="shared" si="57"/>
        <v>0</v>
      </c>
      <c r="R247">
        <f t="shared" si="64"/>
        <v>0</v>
      </c>
      <c r="S247">
        <f t="shared" si="65"/>
        <v>0</v>
      </c>
      <c r="T247" s="57">
        <f t="shared" si="58"/>
        <v>1.1715805682845177E-2</v>
      </c>
      <c r="U247" s="57">
        <f t="shared" si="63"/>
        <v>3.3207876739174323E-2</v>
      </c>
      <c r="V247">
        <f t="shared" si="59"/>
        <v>132.61709243342787</v>
      </c>
      <c r="W247">
        <f t="shared" si="52"/>
        <v>-0.12416157459469807</v>
      </c>
      <c r="Z247" s="57"/>
    </row>
    <row r="248" spans="5:26">
      <c r="E248" s="49">
        <f t="shared" si="51"/>
        <v>5</v>
      </c>
      <c r="F248" s="49">
        <v>245</v>
      </c>
      <c r="G248" s="49">
        <v>0.38966569256911943</v>
      </c>
      <c r="H248" s="49">
        <f t="shared" si="53"/>
        <v>-0.2801904604411844</v>
      </c>
      <c r="I248" s="49">
        <f t="shared" si="54"/>
        <v>115.89271126576952</v>
      </c>
      <c r="J248" s="49">
        <f t="shared" si="55"/>
        <v>-2.227460476647665E-3</v>
      </c>
      <c r="K248" s="49">
        <f t="shared" si="60"/>
        <v>-1.7643789288395734E-2</v>
      </c>
      <c r="L248" s="53">
        <f t="shared" si="50"/>
        <v>-2.2659220151092035E-3</v>
      </c>
      <c r="M248" s="53">
        <f t="shared" si="61"/>
        <v>-1.802840467301112E-2</v>
      </c>
      <c r="N248" s="57">
        <f t="shared" si="56"/>
        <v>0</v>
      </c>
      <c r="O248" s="57">
        <f t="shared" si="62"/>
        <v>0</v>
      </c>
      <c r="P248">
        <f t="shared" si="57"/>
        <v>0</v>
      </c>
      <c r="Q248">
        <f t="shared" si="57"/>
        <v>0</v>
      </c>
      <c r="R248">
        <f t="shared" si="64"/>
        <v>0</v>
      </c>
      <c r="S248">
        <f t="shared" si="65"/>
        <v>0</v>
      </c>
      <c r="T248" s="57">
        <f t="shared" si="58"/>
        <v>2.8274604766476649E-3</v>
      </c>
      <c r="U248" s="57">
        <f t="shared" si="63"/>
        <v>2.3643789288395733E-2</v>
      </c>
      <c r="V248">
        <f t="shared" si="59"/>
        <v>132.61709243342787</v>
      </c>
      <c r="W248">
        <f t="shared" si="52"/>
        <v>-0.12611029891228978</v>
      </c>
      <c r="Z248" s="57"/>
    </row>
    <row r="249" spans="5:26">
      <c r="E249" s="49">
        <f t="shared" si="51"/>
        <v>6</v>
      </c>
      <c r="F249" s="49">
        <v>246</v>
      </c>
      <c r="G249" s="49">
        <v>0.51966375683666899</v>
      </c>
      <c r="H249" s="49">
        <f t="shared" si="53"/>
        <v>4.9309703907592456E-2</v>
      </c>
      <c r="I249" s="49">
        <f t="shared" si="54"/>
        <v>116.01671879812156</v>
      </c>
      <c r="J249" s="49">
        <f t="shared" si="55"/>
        <v>1.0694480525179264E-3</v>
      </c>
      <c r="K249" s="49">
        <f t="shared" si="60"/>
        <v>-8.9909722335671793E-3</v>
      </c>
      <c r="L249" s="53">
        <f t="shared" si="50"/>
        <v>1.030986514056388E-3</v>
      </c>
      <c r="M249" s="53">
        <f t="shared" si="61"/>
        <v>-9.3755876181825636E-3</v>
      </c>
      <c r="N249" s="57">
        <f t="shared" si="56"/>
        <v>4.6944805251792645E-4</v>
      </c>
      <c r="O249" s="57">
        <f t="shared" si="62"/>
        <v>0</v>
      </c>
      <c r="P249">
        <f t="shared" si="57"/>
        <v>2.2038147401287383E-7</v>
      </c>
      <c r="Q249">
        <f t="shared" si="57"/>
        <v>0</v>
      </c>
      <c r="R249">
        <f t="shared" si="64"/>
        <v>1.0345765378637364E-10</v>
      </c>
      <c r="S249">
        <f t="shared" si="65"/>
        <v>0</v>
      </c>
      <c r="T249" s="57">
        <f t="shared" si="58"/>
        <v>0</v>
      </c>
      <c r="U249" s="57">
        <f t="shared" si="63"/>
        <v>1.4990972233567178E-2</v>
      </c>
      <c r="V249">
        <f t="shared" si="59"/>
        <v>132.61709243342787</v>
      </c>
      <c r="W249">
        <f t="shared" si="52"/>
        <v>-0.12517521935296155</v>
      </c>
      <c r="Z249" s="57"/>
    </row>
    <row r="250" spans="5:26">
      <c r="E250" s="49">
        <f t="shared" si="51"/>
        <v>7</v>
      </c>
      <c r="F250" s="49">
        <v>247</v>
      </c>
      <c r="G250" s="49">
        <v>0.72583933502439213</v>
      </c>
      <c r="H250" s="49">
        <f t="shared" si="53"/>
        <v>0.60027747192427583</v>
      </c>
      <c r="I250" s="49">
        <f t="shared" si="54"/>
        <v>116.78007374711595</v>
      </c>
      <c r="J250" s="49">
        <f t="shared" si="55"/>
        <v>6.5581460688694691E-3</v>
      </c>
      <c r="K250" s="49">
        <f t="shared" si="60"/>
        <v>-1.07566359831359E-2</v>
      </c>
      <c r="L250" s="53">
        <f t="shared" si="50"/>
        <v>6.5196845304079307E-3</v>
      </c>
      <c r="M250" s="53">
        <f t="shared" si="61"/>
        <v>-1.1141251367751284E-2</v>
      </c>
      <c r="N250" s="57">
        <f t="shared" si="56"/>
        <v>5.9581460688694693E-3</v>
      </c>
      <c r="O250" s="57">
        <f t="shared" si="62"/>
        <v>0</v>
      </c>
      <c r="P250">
        <f t="shared" si="57"/>
        <v>3.5499504577984707E-5</v>
      </c>
      <c r="Q250">
        <f t="shared" si="57"/>
        <v>0</v>
      </c>
      <c r="R250">
        <f t="shared" si="64"/>
        <v>2.1151123364813332E-7</v>
      </c>
      <c r="S250">
        <f t="shared" si="65"/>
        <v>0</v>
      </c>
      <c r="T250" s="57">
        <f t="shared" si="58"/>
        <v>0</v>
      </c>
      <c r="U250" s="57">
        <f t="shared" si="63"/>
        <v>1.6756635983135898E-2</v>
      </c>
      <c r="V250">
        <f t="shared" si="59"/>
        <v>132.61709243342787</v>
      </c>
      <c r="W250">
        <f t="shared" si="52"/>
        <v>-0.11941913667170699</v>
      </c>
      <c r="Z250" s="57"/>
    </row>
    <row r="251" spans="5:26">
      <c r="E251" s="49">
        <f t="shared" si="51"/>
        <v>8</v>
      </c>
      <c r="F251" s="49">
        <v>248</v>
      </c>
      <c r="G251" s="49">
        <v>0.24285010819539021</v>
      </c>
      <c r="H251" s="49">
        <f t="shared" si="53"/>
        <v>-0.69716391873671502</v>
      </c>
      <c r="I251" s="49">
        <f t="shared" si="54"/>
        <v>116.03329832814642</v>
      </c>
      <c r="J251" s="49">
        <f t="shared" si="55"/>
        <v>-6.415249892791572E-3</v>
      </c>
      <c r="K251" s="49">
        <f t="shared" si="60"/>
        <v>-1.8023894944090759E-2</v>
      </c>
      <c r="L251" s="53">
        <f t="shared" si="50"/>
        <v>-6.4537114312531105E-3</v>
      </c>
      <c r="M251" s="53">
        <f t="shared" si="61"/>
        <v>-1.8408510328706145E-2</v>
      </c>
      <c r="N251" s="57">
        <f t="shared" si="56"/>
        <v>0</v>
      </c>
      <c r="O251" s="57">
        <f t="shared" si="62"/>
        <v>0</v>
      </c>
      <c r="P251">
        <f t="shared" si="57"/>
        <v>0</v>
      </c>
      <c r="Q251">
        <f t="shared" si="57"/>
        <v>0</v>
      </c>
      <c r="R251">
        <f t="shared" si="64"/>
        <v>0</v>
      </c>
      <c r="S251">
        <f t="shared" si="65"/>
        <v>0</v>
      </c>
      <c r="T251" s="57">
        <f t="shared" si="58"/>
        <v>7.0152498927915719E-3</v>
      </c>
      <c r="U251" s="57">
        <f t="shared" si="63"/>
        <v>2.4023894944090757E-2</v>
      </c>
      <c r="V251">
        <f t="shared" si="59"/>
        <v>132.61709243342787</v>
      </c>
      <c r="W251">
        <f t="shared" si="52"/>
        <v>-0.12505020130498121</v>
      </c>
      <c r="Z251" s="57"/>
    </row>
    <row r="252" spans="5:26">
      <c r="E252" s="49">
        <f t="shared" si="51"/>
        <v>9</v>
      </c>
      <c r="F252" s="49">
        <v>249</v>
      </c>
      <c r="G252" s="49">
        <v>0.40917158885150717</v>
      </c>
      <c r="H252" s="49">
        <f t="shared" si="53"/>
        <v>-0.22967647343431669</v>
      </c>
      <c r="I252" s="49">
        <f t="shared" si="54"/>
        <v>115.83373942803381</v>
      </c>
      <c r="J252" s="49">
        <f t="shared" si="55"/>
        <v>-1.7213222829545933E-3</v>
      </c>
      <c r="K252" s="49">
        <f t="shared" si="60"/>
        <v>-1.4174906555312885E-2</v>
      </c>
      <c r="L252" s="53">
        <f t="shared" si="50"/>
        <v>-1.7597838214161317E-3</v>
      </c>
      <c r="M252" s="53">
        <f t="shared" si="61"/>
        <v>-1.455952193992827E-2</v>
      </c>
      <c r="N252" s="57">
        <f t="shared" si="56"/>
        <v>0</v>
      </c>
      <c r="O252" s="57">
        <f t="shared" si="62"/>
        <v>0</v>
      </c>
      <c r="P252">
        <f t="shared" si="57"/>
        <v>0</v>
      </c>
      <c r="Q252">
        <f t="shared" si="57"/>
        <v>0</v>
      </c>
      <c r="R252">
        <f t="shared" si="64"/>
        <v>0</v>
      </c>
      <c r="S252">
        <f t="shared" si="65"/>
        <v>0</v>
      </c>
      <c r="T252" s="57">
        <f t="shared" si="58"/>
        <v>2.3213222829545931E-3</v>
      </c>
      <c r="U252" s="57">
        <f t="shared" si="63"/>
        <v>2.0174906555312885E-2</v>
      </c>
      <c r="V252">
        <f t="shared" si="59"/>
        <v>132.61709243342787</v>
      </c>
      <c r="W252">
        <f t="shared" si="52"/>
        <v>-0.12655497641692828</v>
      </c>
      <c r="Z252" s="57"/>
    </row>
    <row r="253" spans="5:26">
      <c r="E253" s="49">
        <f t="shared" si="51"/>
        <v>0</v>
      </c>
      <c r="F253" s="49">
        <v>250</v>
      </c>
      <c r="G253" s="49">
        <v>0.4922424592644089</v>
      </c>
      <c r="H253" s="49">
        <f t="shared" si="53"/>
        <v>-1.9446496547952795E-2</v>
      </c>
      <c r="I253" s="49">
        <f t="shared" si="54"/>
        <v>115.8780409812569</v>
      </c>
      <c r="J253" s="49">
        <f t="shared" si="55"/>
        <v>3.823849929826181E-4</v>
      </c>
      <c r="K253" s="49">
        <f t="shared" si="60"/>
        <v>-8.5688164353729807E-3</v>
      </c>
      <c r="L253" s="53">
        <f t="shared" si="50"/>
        <v>3.4392345452107962E-4</v>
      </c>
      <c r="M253" s="53">
        <f t="shared" si="61"/>
        <v>-8.9534318199883649E-3</v>
      </c>
      <c r="N253" s="57">
        <f t="shared" si="56"/>
        <v>0</v>
      </c>
      <c r="O253" s="57">
        <f t="shared" si="62"/>
        <v>0</v>
      </c>
      <c r="P253">
        <f t="shared" si="57"/>
        <v>0</v>
      </c>
      <c r="Q253">
        <f t="shared" si="57"/>
        <v>0</v>
      </c>
      <c r="R253">
        <f t="shared" si="64"/>
        <v>0</v>
      </c>
      <c r="S253">
        <f t="shared" si="65"/>
        <v>0</v>
      </c>
      <c r="T253" s="57">
        <f t="shared" si="58"/>
        <v>2.1761500701738184E-4</v>
      </c>
      <c r="U253" s="57">
        <f t="shared" si="63"/>
        <v>1.4568816435372979E-2</v>
      </c>
      <c r="V253">
        <f t="shared" si="59"/>
        <v>132.61709243342787</v>
      </c>
      <c r="W253">
        <f t="shared" si="52"/>
        <v>-0.12622092028275891</v>
      </c>
      <c r="Z253" s="57"/>
    </row>
    <row r="254" spans="5:26">
      <c r="E254" s="49">
        <f t="shared" si="51"/>
        <v>1</v>
      </c>
      <c r="F254" s="49">
        <v>251</v>
      </c>
      <c r="G254" s="49">
        <v>0.64177777125036395</v>
      </c>
      <c r="H254" s="49">
        <f t="shared" si="53"/>
        <v>0.36321476679967729</v>
      </c>
      <c r="I254" s="49">
        <f t="shared" si="54"/>
        <v>116.36577985352973</v>
      </c>
      <c r="J254" s="49">
        <f t="shared" si="55"/>
        <v>4.2002373848023982E-3</v>
      </c>
      <c r="K254" s="49">
        <f t="shared" si="60"/>
        <v>-7.9663295859353084E-3</v>
      </c>
      <c r="L254" s="53">
        <f t="shared" si="50"/>
        <v>4.1617758463408597E-3</v>
      </c>
      <c r="M254" s="53">
        <f t="shared" si="61"/>
        <v>-8.3509449705506927E-3</v>
      </c>
      <c r="N254" s="57">
        <f t="shared" si="56"/>
        <v>3.6002373848023983E-3</v>
      </c>
      <c r="O254" s="57">
        <f t="shared" si="62"/>
        <v>0</v>
      </c>
      <c r="P254">
        <f t="shared" si="57"/>
        <v>1.2961709226928812E-5</v>
      </c>
      <c r="Q254">
        <f t="shared" si="57"/>
        <v>0</v>
      </c>
      <c r="R254">
        <f t="shared" si="64"/>
        <v>4.66652301297273E-8</v>
      </c>
      <c r="S254">
        <f t="shared" si="65"/>
        <v>0</v>
      </c>
      <c r="T254" s="57">
        <f t="shared" si="58"/>
        <v>0</v>
      </c>
      <c r="U254" s="57">
        <f t="shared" si="63"/>
        <v>1.3966329585935307E-2</v>
      </c>
      <c r="V254">
        <f t="shared" si="59"/>
        <v>132.61709243342787</v>
      </c>
      <c r="W254">
        <f t="shared" si="52"/>
        <v>-0.1225431223207981</v>
      </c>
      <c r="Z254" s="57"/>
    </row>
    <row r="255" spans="5:26">
      <c r="E255" s="49">
        <f t="shared" si="51"/>
        <v>2</v>
      </c>
      <c r="F255" s="49">
        <v>252</v>
      </c>
      <c r="G255" s="49">
        <v>0.26123862360655925</v>
      </c>
      <c r="H255" s="49">
        <f t="shared" si="53"/>
        <v>-0.63953147104592933</v>
      </c>
      <c r="I255" s="49">
        <f t="shared" si="54"/>
        <v>115.68871817360004</v>
      </c>
      <c r="J255" s="49">
        <f t="shared" si="55"/>
        <v>-5.8353844199867718E-3</v>
      </c>
      <c r="K255" s="49">
        <f t="shared" si="60"/>
        <v>-2.1139436147674745E-2</v>
      </c>
      <c r="L255" s="53">
        <f t="shared" si="50"/>
        <v>-5.8738459584483102E-3</v>
      </c>
      <c r="M255" s="53">
        <f t="shared" si="61"/>
        <v>-2.1524051532290131E-2</v>
      </c>
      <c r="N255" s="57">
        <f t="shared" si="56"/>
        <v>0</v>
      </c>
      <c r="O255" s="57">
        <f t="shared" si="62"/>
        <v>0</v>
      </c>
      <c r="P255">
        <f t="shared" si="57"/>
        <v>0</v>
      </c>
      <c r="Q255">
        <f t="shared" si="57"/>
        <v>0</v>
      </c>
      <c r="R255">
        <f t="shared" si="64"/>
        <v>0</v>
      </c>
      <c r="S255">
        <f t="shared" si="65"/>
        <v>0</v>
      </c>
      <c r="T255" s="57">
        <f t="shared" si="58"/>
        <v>6.4353844199867716E-3</v>
      </c>
      <c r="U255" s="57">
        <f t="shared" si="63"/>
        <v>2.7139436147674743E-2</v>
      </c>
      <c r="V255">
        <f t="shared" si="59"/>
        <v>132.61709243342787</v>
      </c>
      <c r="W255">
        <f t="shared" si="52"/>
        <v>-0.12764851007667558</v>
      </c>
      <c r="Z255" s="57"/>
    </row>
    <row r="256" spans="5:26">
      <c r="E256" s="49">
        <f t="shared" si="51"/>
        <v>3</v>
      </c>
      <c r="F256" s="49">
        <v>253</v>
      </c>
      <c r="G256" s="49">
        <v>0.17441925556584303</v>
      </c>
      <c r="H256" s="49">
        <f t="shared" si="53"/>
        <v>-0.9368445778963671</v>
      </c>
      <c r="I256" s="49">
        <f t="shared" si="54"/>
        <v>114.67163818140685</v>
      </c>
      <c r="J256" s="49">
        <f t="shared" si="55"/>
        <v>-8.830396143285615E-3</v>
      </c>
      <c r="K256" s="49">
        <f t="shared" si="60"/>
        <v>-2.3935402399339036E-2</v>
      </c>
      <c r="L256" s="53">
        <f t="shared" si="50"/>
        <v>-8.8688576817471543E-3</v>
      </c>
      <c r="M256" s="53">
        <f t="shared" si="61"/>
        <v>-2.4320017783954422E-2</v>
      </c>
      <c r="N256" s="57">
        <f t="shared" si="56"/>
        <v>0</v>
      </c>
      <c r="O256" s="57">
        <f t="shared" si="62"/>
        <v>0</v>
      </c>
      <c r="P256">
        <f t="shared" si="57"/>
        <v>0</v>
      </c>
      <c r="Q256">
        <f t="shared" si="57"/>
        <v>0</v>
      </c>
      <c r="R256">
        <f t="shared" si="64"/>
        <v>0</v>
      </c>
      <c r="S256">
        <f t="shared" si="65"/>
        <v>0</v>
      </c>
      <c r="T256" s="57">
        <f t="shared" si="58"/>
        <v>9.4303961432856149E-3</v>
      </c>
      <c r="U256" s="57">
        <f t="shared" si="63"/>
        <v>2.9935402399339034E-2</v>
      </c>
      <c r="V256">
        <f t="shared" si="59"/>
        <v>132.61709243342787</v>
      </c>
      <c r="W256">
        <f t="shared" si="52"/>
        <v>-0.13531780800449547</v>
      </c>
      <c r="Z256" s="57"/>
    </row>
    <row r="257" spans="5:26">
      <c r="E257" s="49">
        <f t="shared" si="51"/>
        <v>4</v>
      </c>
      <c r="F257" s="49">
        <v>254</v>
      </c>
      <c r="G257" s="49">
        <v>0.68686125987625768</v>
      </c>
      <c r="H257" s="49">
        <f t="shared" si="53"/>
        <v>0.48697297842983139</v>
      </c>
      <c r="I257" s="49">
        <f t="shared" si="54"/>
        <v>115.29621478760855</v>
      </c>
      <c r="J257" s="49">
        <f t="shared" si="55"/>
        <v>5.43187348864643E-3</v>
      </c>
      <c r="K257" s="49">
        <f t="shared" si="60"/>
        <v>-7.3877232278473648E-3</v>
      </c>
      <c r="L257" s="53">
        <f t="shared" si="50"/>
        <v>5.3934119501848916E-3</v>
      </c>
      <c r="M257" s="53">
        <f t="shared" si="61"/>
        <v>-7.7723386124627491E-3</v>
      </c>
      <c r="N257" s="57">
        <f t="shared" si="56"/>
        <v>4.8318734886464302E-3</v>
      </c>
      <c r="O257" s="57">
        <f t="shared" si="62"/>
        <v>0</v>
      </c>
      <c r="P257">
        <f t="shared" si="57"/>
        <v>2.3347001410284225E-5</v>
      </c>
      <c r="Q257">
        <f t="shared" si="57"/>
        <v>0</v>
      </c>
      <c r="R257">
        <f t="shared" si="64"/>
        <v>1.1280975715374316E-7</v>
      </c>
      <c r="S257">
        <f t="shared" si="65"/>
        <v>0</v>
      </c>
      <c r="T257" s="57">
        <f t="shared" si="58"/>
        <v>0</v>
      </c>
      <c r="U257" s="57">
        <f t="shared" si="63"/>
        <v>1.3387723227847363E-2</v>
      </c>
      <c r="V257">
        <f t="shared" si="59"/>
        <v>132.61709243342787</v>
      </c>
      <c r="W257">
        <f t="shared" si="52"/>
        <v>-0.13060818426941601</v>
      </c>
      <c r="Z257" s="57"/>
    </row>
    <row r="258" spans="5:26">
      <c r="E258" s="49">
        <f t="shared" si="51"/>
        <v>5</v>
      </c>
      <c r="F258" s="49">
        <v>255</v>
      </c>
      <c r="G258" s="49">
        <v>5.4039533805300466E-2</v>
      </c>
      <c r="H258" s="49">
        <f t="shared" si="53"/>
        <v>-1.6068874149983077</v>
      </c>
      <c r="I258" s="49">
        <f t="shared" si="54"/>
        <v>113.5100514692099</v>
      </c>
      <c r="J258" s="49">
        <f t="shared" si="55"/>
        <v>-1.5613205286869904E-2</v>
      </c>
      <c r="K258" s="49">
        <f t="shared" si="60"/>
        <v>-2.0773468038069662E-2</v>
      </c>
      <c r="L258" s="53">
        <f t="shared" si="50"/>
        <v>-1.5651666825331444E-2</v>
      </c>
      <c r="M258" s="53">
        <f t="shared" si="61"/>
        <v>-2.1158083422685048E-2</v>
      </c>
      <c r="N258" s="57">
        <f t="shared" si="56"/>
        <v>0</v>
      </c>
      <c r="O258" s="57">
        <f t="shared" si="62"/>
        <v>0</v>
      </c>
      <c r="P258">
        <f t="shared" si="57"/>
        <v>0</v>
      </c>
      <c r="Q258">
        <f t="shared" si="57"/>
        <v>0</v>
      </c>
      <c r="R258">
        <f t="shared" si="64"/>
        <v>0</v>
      </c>
      <c r="S258">
        <f t="shared" si="65"/>
        <v>0</v>
      </c>
      <c r="T258" s="57">
        <f t="shared" si="58"/>
        <v>1.6213205286869904E-2</v>
      </c>
      <c r="U258" s="57">
        <f t="shared" si="63"/>
        <v>2.677346803806966E-2</v>
      </c>
      <c r="V258">
        <f t="shared" si="59"/>
        <v>132.61709243342787</v>
      </c>
      <c r="W258">
        <f t="shared" si="52"/>
        <v>-0.14407675974203302</v>
      </c>
      <c r="Z258" s="57"/>
    </row>
    <row r="259" spans="5:26">
      <c r="E259" s="49">
        <f t="shared" si="51"/>
        <v>6</v>
      </c>
      <c r="F259" s="49">
        <v>256</v>
      </c>
      <c r="G259" s="49">
        <v>0.32599146782068</v>
      </c>
      <c r="H259" s="49">
        <f t="shared" si="53"/>
        <v>-0.45100917592420742</v>
      </c>
      <c r="I259" s="49">
        <f t="shared" si="54"/>
        <v>113.06359728964277</v>
      </c>
      <c r="J259" s="49">
        <f t="shared" si="55"/>
        <v>-3.9409239320769901E-3</v>
      </c>
      <c r="K259" s="49">
        <f t="shared" si="60"/>
        <v>-2.5783840022664609E-2</v>
      </c>
      <c r="L259" s="53">
        <f t="shared" ref="L259:L322" si="66">J259-$B$8</f>
        <v>-3.9793854705385285E-3</v>
      </c>
      <c r="M259" s="53">
        <f t="shared" si="61"/>
        <v>-2.6168455407279995E-2</v>
      </c>
      <c r="N259" s="57">
        <f t="shared" si="56"/>
        <v>0</v>
      </c>
      <c r="O259" s="57">
        <f t="shared" si="62"/>
        <v>0</v>
      </c>
      <c r="P259">
        <f t="shared" si="57"/>
        <v>0</v>
      </c>
      <c r="Q259">
        <f t="shared" si="57"/>
        <v>0</v>
      </c>
      <c r="R259">
        <f t="shared" si="64"/>
        <v>0</v>
      </c>
      <c r="S259">
        <f t="shared" si="65"/>
        <v>0</v>
      </c>
      <c r="T259" s="57">
        <f t="shared" si="58"/>
        <v>4.5409239320769899E-3</v>
      </c>
      <c r="U259" s="57">
        <f t="shared" si="63"/>
        <v>3.1783840022664607E-2</v>
      </c>
      <c r="V259">
        <f t="shared" si="59"/>
        <v>132.61709243342787</v>
      </c>
      <c r="W259">
        <f t="shared" si="52"/>
        <v>-0.14744325022508475</v>
      </c>
      <c r="Z259" s="57"/>
    </row>
    <row r="260" spans="5:26">
      <c r="E260" s="49">
        <f t="shared" ref="E260:E323" si="67">MOD(F260,10)</f>
        <v>7</v>
      </c>
      <c r="F260" s="49">
        <v>257</v>
      </c>
      <c r="G260" s="49">
        <v>0.15138009406755215</v>
      </c>
      <c r="H260" s="49">
        <f t="shared" si="53"/>
        <v>-1.0305323206055794</v>
      </c>
      <c r="I260" s="49">
        <f t="shared" si="54"/>
        <v>111.96366937517</v>
      </c>
      <c r="J260" s="49">
        <f t="shared" si="55"/>
        <v>-9.776030174838031E-3</v>
      </c>
      <c r="K260" s="49">
        <f t="shared" si="60"/>
        <v>-4.2118016266372058E-2</v>
      </c>
      <c r="L260" s="53">
        <f t="shared" si="66"/>
        <v>-9.8144917132995703E-3</v>
      </c>
      <c r="M260" s="53">
        <f t="shared" si="61"/>
        <v>-4.2502631650987444E-2</v>
      </c>
      <c r="N260" s="57">
        <f t="shared" si="56"/>
        <v>0</v>
      </c>
      <c r="O260" s="57">
        <f t="shared" si="62"/>
        <v>0</v>
      </c>
      <c r="P260">
        <f t="shared" si="57"/>
        <v>0</v>
      </c>
      <c r="Q260">
        <f t="shared" si="57"/>
        <v>0</v>
      </c>
      <c r="R260">
        <f t="shared" si="64"/>
        <v>0</v>
      </c>
      <c r="S260">
        <f t="shared" si="65"/>
        <v>0</v>
      </c>
      <c r="T260" s="57">
        <f t="shared" si="58"/>
        <v>1.0376030174838031E-2</v>
      </c>
      <c r="U260" s="57">
        <f t="shared" si="63"/>
        <v>4.8118016266372056E-2</v>
      </c>
      <c r="V260">
        <f t="shared" si="59"/>
        <v>132.61709243342787</v>
      </c>
      <c r="W260">
        <f t="shared" ref="W260:W323" si="68">MIN(0,(I260-V260)/V260)</f>
        <v>-0.15573726341968802</v>
      </c>
      <c r="Z260" s="57"/>
    </row>
    <row r="261" spans="5:26">
      <c r="E261" s="49">
        <f t="shared" si="67"/>
        <v>8</v>
      </c>
      <c r="F261" s="49">
        <v>258</v>
      </c>
      <c r="G261" s="49">
        <v>0.70205607359225763</v>
      </c>
      <c r="H261" s="49">
        <f t="shared" ref="H261:H324" si="69">_xlfn.NORM.INV(G261,0,1)</f>
        <v>0.530323216090959</v>
      </c>
      <c r="I261" s="49">
        <f t="shared" ref="I261:I324" si="70">I260*(1+$B$2*$B$4+$B$5*SQRT($B$2)*H261)</f>
        <v>112.62203313209338</v>
      </c>
      <c r="J261" s="49">
        <f t="shared" ref="J261:J324" si="71">LN(I261/I260)</f>
        <v>5.8629345987338509E-3</v>
      </c>
      <c r="K261" s="49">
        <f t="shared" si="60"/>
        <v>-2.983983177484658E-2</v>
      </c>
      <c r="L261" s="53">
        <f t="shared" si="66"/>
        <v>5.8244730602723125E-3</v>
      </c>
      <c r="M261" s="53">
        <f t="shared" si="61"/>
        <v>-3.0224447159461966E-2</v>
      </c>
      <c r="N261" s="57">
        <f t="shared" ref="N261:N324" si="72">MAX(0,J261-$B$11)</f>
        <v>5.2629345987338511E-3</v>
      </c>
      <c r="O261" s="57">
        <f t="shared" si="62"/>
        <v>0</v>
      </c>
      <c r="P261">
        <f t="shared" ref="P261:Q324" si="73">N261^2</f>
        <v>2.7698480590549841E-5</v>
      </c>
      <c r="Q261">
        <f t="shared" si="73"/>
        <v>0</v>
      </c>
      <c r="R261">
        <f t="shared" si="64"/>
        <v>1.4577529183236278E-7</v>
      </c>
      <c r="S261">
        <f t="shared" si="65"/>
        <v>0</v>
      </c>
      <c r="T261" s="57">
        <f t="shared" ref="T261:T324" si="74">MAX(0,$B$11-J261)</f>
        <v>0</v>
      </c>
      <c r="U261" s="57">
        <f t="shared" si="63"/>
        <v>3.5839831774846578E-2</v>
      </c>
      <c r="V261">
        <f t="shared" ref="V261:V324" si="75">IF(V260&lt;I261,I261,V260)</f>
        <v>132.61709243342787</v>
      </c>
      <c r="W261">
        <f t="shared" si="68"/>
        <v>-0.1507728674670783</v>
      </c>
      <c r="Z261" s="57"/>
    </row>
    <row r="262" spans="5:26">
      <c r="E262" s="49">
        <f t="shared" si="67"/>
        <v>9</v>
      </c>
      <c r="F262" s="49">
        <v>259</v>
      </c>
      <c r="G262" s="49">
        <v>0.60950092454052807</v>
      </c>
      <c r="H262" s="49">
        <f t="shared" si="69"/>
        <v>0.27801850848776127</v>
      </c>
      <c r="I262" s="49">
        <f t="shared" si="70"/>
        <v>113.00011747871972</v>
      </c>
      <c r="J262" s="49">
        <f t="shared" si="71"/>
        <v>3.3514856542588931E-3</v>
      </c>
      <c r="K262" s="49">
        <f t="shared" si="60"/>
        <v>-2.4767023837632983E-2</v>
      </c>
      <c r="L262" s="53">
        <f t="shared" si="66"/>
        <v>3.3130241157973547E-3</v>
      </c>
      <c r="M262" s="53">
        <f t="shared" si="61"/>
        <v>-2.5151639222248369E-2</v>
      </c>
      <c r="N262" s="57">
        <f t="shared" si="72"/>
        <v>2.7514856542588933E-3</v>
      </c>
      <c r="O262" s="57">
        <f t="shared" si="62"/>
        <v>0</v>
      </c>
      <c r="P262">
        <f t="shared" si="73"/>
        <v>7.5706733055924896E-6</v>
      </c>
      <c r="Q262">
        <f t="shared" si="73"/>
        <v>0</v>
      </c>
      <c r="R262">
        <f t="shared" si="64"/>
        <v>2.0830598993418489E-8</v>
      </c>
      <c r="S262">
        <f t="shared" si="65"/>
        <v>0</v>
      </c>
      <c r="T262" s="57">
        <f t="shared" si="74"/>
        <v>0</v>
      </c>
      <c r="U262" s="57">
        <f t="shared" si="63"/>
        <v>3.0767023837632981E-2</v>
      </c>
      <c r="V262">
        <f t="shared" si="75"/>
        <v>132.61709243342787</v>
      </c>
      <c r="W262">
        <f t="shared" si="68"/>
        <v>-0.14792192012922944</v>
      </c>
      <c r="Z262" s="57"/>
    </row>
    <row r="263" spans="5:26">
      <c r="E263" s="49">
        <f t="shared" si="67"/>
        <v>0</v>
      </c>
      <c r="F263" s="49">
        <v>260</v>
      </c>
      <c r="G263" s="49">
        <v>0.41544432602435466</v>
      </c>
      <c r="H263" s="49">
        <f t="shared" si="69"/>
        <v>-0.21356197851743314</v>
      </c>
      <c r="I263" s="49">
        <f t="shared" si="70"/>
        <v>112.82398456757363</v>
      </c>
      <c r="J263" s="49">
        <f t="shared" si="71"/>
        <v>-1.5599127397458795E-3</v>
      </c>
      <c r="K263" s="49">
        <f t="shared" si="60"/>
        <v>-2.6709321570361554E-2</v>
      </c>
      <c r="L263" s="53">
        <f t="shared" si="66"/>
        <v>-1.5983742782074179E-3</v>
      </c>
      <c r="M263" s="53">
        <f t="shared" si="61"/>
        <v>-2.709393695497694E-2</v>
      </c>
      <c r="N263" s="57">
        <f t="shared" si="72"/>
        <v>0</v>
      </c>
      <c r="O263" s="57">
        <f t="shared" si="62"/>
        <v>0</v>
      </c>
      <c r="P263">
        <f t="shared" si="73"/>
        <v>0</v>
      </c>
      <c r="Q263">
        <f t="shared" si="73"/>
        <v>0</v>
      </c>
      <c r="R263">
        <f t="shared" si="64"/>
        <v>0</v>
      </c>
      <c r="S263">
        <f t="shared" si="65"/>
        <v>0</v>
      </c>
      <c r="T263" s="57">
        <f t="shared" si="74"/>
        <v>2.1599127397458795E-3</v>
      </c>
      <c r="U263" s="57">
        <f t="shared" si="63"/>
        <v>3.2709321570361556E-2</v>
      </c>
      <c r="V263">
        <f t="shared" si="75"/>
        <v>132.61709243342787</v>
      </c>
      <c r="W263">
        <f t="shared" si="68"/>
        <v>-0.14925005142749703</v>
      </c>
      <c r="Z263" s="57"/>
    </row>
    <row r="264" spans="5:26">
      <c r="E264" s="49">
        <f t="shared" si="67"/>
        <v>1</v>
      </c>
      <c r="F264" s="49">
        <v>261</v>
      </c>
      <c r="G264" s="49">
        <v>0.48914301332741938</v>
      </c>
      <c r="H264" s="49">
        <f t="shared" si="69"/>
        <v>-2.7217789923876728E-2</v>
      </c>
      <c r="I264" s="49">
        <f t="shared" si="70"/>
        <v>112.85836713279772</v>
      </c>
      <c r="J264" s="49">
        <f t="shared" si="71"/>
        <v>3.0469875230434691E-4</v>
      </c>
      <c r="K264" s="49">
        <f t="shared" si="60"/>
        <v>-3.0604860202859623E-2</v>
      </c>
      <c r="L264" s="53">
        <f t="shared" si="66"/>
        <v>2.6623721384280843E-4</v>
      </c>
      <c r="M264" s="53">
        <f t="shared" si="61"/>
        <v>-3.0989475587475009E-2</v>
      </c>
      <c r="N264" s="57">
        <f t="shared" si="72"/>
        <v>0</v>
      </c>
      <c r="O264" s="57">
        <f t="shared" si="62"/>
        <v>0</v>
      </c>
      <c r="P264">
        <f t="shared" si="73"/>
        <v>0</v>
      </c>
      <c r="Q264">
        <f t="shared" si="73"/>
        <v>0</v>
      </c>
      <c r="R264">
        <f t="shared" si="64"/>
        <v>0</v>
      </c>
      <c r="S264">
        <f t="shared" si="65"/>
        <v>0</v>
      </c>
      <c r="T264" s="57">
        <f t="shared" si="74"/>
        <v>2.9530124769565303E-4</v>
      </c>
      <c r="U264" s="57">
        <f t="shared" si="63"/>
        <v>3.6604860202859621E-2</v>
      </c>
      <c r="V264">
        <f t="shared" si="75"/>
        <v>132.61709243342787</v>
      </c>
      <c r="W264">
        <f t="shared" si="68"/>
        <v>-0.14899078948325445</v>
      </c>
      <c r="Z264" s="57"/>
    </row>
    <row r="265" spans="5:26">
      <c r="E265" s="49">
        <f t="shared" si="67"/>
        <v>2</v>
      </c>
      <c r="F265" s="49">
        <v>262</v>
      </c>
      <c r="G265" s="49">
        <v>0.59581587813848802</v>
      </c>
      <c r="H265" s="49">
        <f t="shared" si="69"/>
        <v>0.24253163953043613</v>
      </c>
      <c r="I265" s="49">
        <f t="shared" si="70"/>
        <v>113.19719497737493</v>
      </c>
      <c r="J265" s="49">
        <f t="shared" si="71"/>
        <v>2.9977417512114563E-3</v>
      </c>
      <c r="K265" s="49">
        <f t="shared" si="60"/>
        <v>-2.1771734031661421E-2</v>
      </c>
      <c r="L265" s="53">
        <f t="shared" si="66"/>
        <v>2.9592802127499178E-3</v>
      </c>
      <c r="M265" s="53">
        <f t="shared" si="61"/>
        <v>-2.2156349416276807E-2</v>
      </c>
      <c r="N265" s="57">
        <f t="shared" si="72"/>
        <v>2.3977417512114564E-3</v>
      </c>
      <c r="O265" s="57">
        <f t="shared" si="62"/>
        <v>0</v>
      </c>
      <c r="P265">
        <f t="shared" si="73"/>
        <v>5.7491655055025816E-6</v>
      </c>
      <c r="Q265">
        <f t="shared" si="73"/>
        <v>0</v>
      </c>
      <c r="R265">
        <f t="shared" si="64"/>
        <v>1.3785014167168259E-8</v>
      </c>
      <c r="S265">
        <f t="shared" si="65"/>
        <v>0</v>
      </c>
      <c r="T265" s="57">
        <f t="shared" si="74"/>
        <v>0</v>
      </c>
      <c r="U265" s="57">
        <f t="shared" si="63"/>
        <v>2.7771734031661419E-2</v>
      </c>
      <c r="V265">
        <f t="shared" si="75"/>
        <v>132.61709243342787</v>
      </c>
      <c r="W265">
        <f t="shared" si="68"/>
        <v>-0.14643585604021203</v>
      </c>
      <c r="Z265" s="57"/>
    </row>
    <row r="266" spans="5:26">
      <c r="E266" s="49">
        <f t="shared" si="67"/>
        <v>3</v>
      </c>
      <c r="F266" s="49">
        <v>263</v>
      </c>
      <c r="G266" s="49">
        <v>0.7343482862632088</v>
      </c>
      <c r="H266" s="49">
        <f t="shared" si="69"/>
        <v>0.62601755407027548</v>
      </c>
      <c r="I266" s="49">
        <f t="shared" si="70"/>
        <v>113.97113536267386</v>
      </c>
      <c r="J266" s="49">
        <f t="shared" si="71"/>
        <v>6.8138316510308432E-3</v>
      </c>
      <c r="K266" s="49">
        <f t="shared" si="60"/>
        <v>-6.1275062373449584E-3</v>
      </c>
      <c r="L266" s="53">
        <f t="shared" si="66"/>
        <v>6.7753701125693047E-3</v>
      </c>
      <c r="M266" s="53">
        <f t="shared" si="61"/>
        <v>-6.5121216219603427E-3</v>
      </c>
      <c r="N266" s="57">
        <f t="shared" si="72"/>
        <v>6.2138316510308433E-3</v>
      </c>
      <c r="O266" s="57">
        <f t="shared" si="62"/>
        <v>0</v>
      </c>
      <c r="P266">
        <f t="shared" si="73"/>
        <v>3.8611703787352696E-5</v>
      </c>
      <c r="Q266">
        <f t="shared" si="73"/>
        <v>0</v>
      </c>
      <c r="R266">
        <f t="shared" si="64"/>
        <v>2.3992662709407968E-7</v>
      </c>
      <c r="S266">
        <f t="shared" si="65"/>
        <v>0</v>
      </c>
      <c r="T266" s="57">
        <f t="shared" si="74"/>
        <v>0</v>
      </c>
      <c r="U266" s="57">
        <f t="shared" si="63"/>
        <v>1.2127506237344958E-2</v>
      </c>
      <c r="V266">
        <f t="shared" si="75"/>
        <v>132.61709243342787</v>
      </c>
      <c r="W266">
        <f t="shared" si="68"/>
        <v>-0.14059995381148963</v>
      </c>
      <c r="Z266" s="57"/>
    </row>
    <row r="267" spans="5:26">
      <c r="E267" s="49">
        <f t="shared" si="67"/>
        <v>4</v>
      </c>
      <c r="F267" s="49">
        <v>264</v>
      </c>
      <c r="G267" s="49">
        <v>0.32428874669490826</v>
      </c>
      <c r="H267" s="49">
        <f t="shared" si="69"/>
        <v>-0.45573925062821175</v>
      </c>
      <c r="I267" s="49">
        <f t="shared" si="70"/>
        <v>113.5174767425334</v>
      </c>
      <c r="J267" s="49">
        <f t="shared" si="71"/>
        <v>-3.988412583125241E-3</v>
      </c>
      <c r="K267" s="49">
        <f t="shared" si="60"/>
        <v>-1.554779230911661E-2</v>
      </c>
      <c r="L267" s="53">
        <f t="shared" si="66"/>
        <v>-4.0268741215867794E-3</v>
      </c>
      <c r="M267" s="53">
        <f t="shared" si="61"/>
        <v>-1.5932407693731995E-2</v>
      </c>
      <c r="N267" s="57">
        <f t="shared" si="72"/>
        <v>0</v>
      </c>
      <c r="O267" s="57">
        <f t="shared" si="62"/>
        <v>0</v>
      </c>
      <c r="P267">
        <f t="shared" si="73"/>
        <v>0</v>
      </c>
      <c r="Q267">
        <f t="shared" si="73"/>
        <v>0</v>
      </c>
      <c r="R267">
        <f t="shared" si="64"/>
        <v>0</v>
      </c>
      <c r="S267">
        <f t="shared" si="65"/>
        <v>0</v>
      </c>
      <c r="T267" s="57">
        <f t="shared" si="74"/>
        <v>4.5884125831252408E-3</v>
      </c>
      <c r="U267" s="57">
        <f t="shared" si="63"/>
        <v>2.154779230911661E-2</v>
      </c>
      <c r="V267">
        <f t="shared" si="75"/>
        <v>132.61709243342787</v>
      </c>
      <c r="W267">
        <f t="shared" si="68"/>
        <v>-0.14402076942293268</v>
      </c>
      <c r="Z267" s="57"/>
    </row>
    <row r="268" spans="5:26">
      <c r="E268" s="49">
        <f t="shared" si="67"/>
        <v>5</v>
      </c>
      <c r="F268" s="49">
        <v>265</v>
      </c>
      <c r="G268" s="49">
        <v>0.75973951140239404</v>
      </c>
      <c r="H268" s="49">
        <f t="shared" si="69"/>
        <v>0.70546488502910865</v>
      </c>
      <c r="I268" s="49">
        <f t="shared" si="70"/>
        <v>114.38379353128991</v>
      </c>
      <c r="J268" s="49">
        <f t="shared" si="71"/>
        <v>7.6025987958322225E-3</v>
      </c>
      <c r="K268" s="49">
        <f t="shared" si="60"/>
        <v>7.668011773585592E-3</v>
      </c>
      <c r="L268" s="53">
        <f t="shared" si="66"/>
        <v>7.5641372573706841E-3</v>
      </c>
      <c r="M268" s="53">
        <f t="shared" si="61"/>
        <v>7.2833963889702077E-3</v>
      </c>
      <c r="N268" s="57">
        <f t="shared" si="72"/>
        <v>7.0025987958322227E-3</v>
      </c>
      <c r="O268" s="57">
        <f t="shared" si="62"/>
        <v>1.6680117735855928E-3</v>
      </c>
      <c r="P268">
        <f t="shared" si="73"/>
        <v>4.9036389895390892E-5</v>
      </c>
      <c r="Q268">
        <f t="shared" si="73"/>
        <v>2.7822632768201547E-6</v>
      </c>
      <c r="R268">
        <f t="shared" si="64"/>
        <v>3.4338216483342363E-7</v>
      </c>
      <c r="S268">
        <f t="shared" si="65"/>
        <v>4.6408479029508497E-9</v>
      </c>
      <c r="T268" s="57">
        <f t="shared" si="74"/>
        <v>0</v>
      </c>
      <c r="U268" s="57">
        <f t="shared" si="63"/>
        <v>0</v>
      </c>
      <c r="V268">
        <f t="shared" si="75"/>
        <v>132.61709243342787</v>
      </c>
      <c r="W268">
        <f t="shared" si="68"/>
        <v>-0.13748830235658235</v>
      </c>
      <c r="Z268" s="57"/>
    </row>
    <row r="269" spans="5:26">
      <c r="E269" s="49">
        <f t="shared" si="67"/>
        <v>6</v>
      </c>
      <c r="F269" s="49">
        <v>266</v>
      </c>
      <c r="G269" s="49">
        <v>0.6473181851165617</v>
      </c>
      <c r="H269" s="49">
        <f t="shared" si="69"/>
        <v>0.37809014402512203</v>
      </c>
      <c r="I269" s="49">
        <f t="shared" si="70"/>
        <v>114.88225803110797</v>
      </c>
      <c r="J269" s="49">
        <f t="shared" si="71"/>
        <v>4.3483566960160593E-3</v>
      </c>
      <c r="K269" s="49">
        <f t="shared" si="60"/>
        <v>1.5957292401678539E-2</v>
      </c>
      <c r="L269" s="53">
        <f t="shared" si="66"/>
        <v>4.3098951575545209E-3</v>
      </c>
      <c r="M269" s="53">
        <f t="shared" si="61"/>
        <v>1.5572677017063155E-2</v>
      </c>
      <c r="N269" s="57">
        <f t="shared" si="72"/>
        <v>3.7483566960160595E-3</v>
      </c>
      <c r="O269" s="57">
        <f t="shared" si="62"/>
        <v>9.9572924016785407E-3</v>
      </c>
      <c r="P269">
        <f t="shared" si="73"/>
        <v>1.405017792056843E-5</v>
      </c>
      <c r="Q269">
        <f t="shared" si="73"/>
        <v>9.9147671972525195E-5</v>
      </c>
      <c r="R269">
        <f t="shared" si="64"/>
        <v>5.2665078488779668E-8</v>
      </c>
      <c r="S269">
        <f t="shared" si="65"/>
        <v>9.8724236077614156E-7</v>
      </c>
      <c r="T269" s="57">
        <f t="shared" si="74"/>
        <v>0</v>
      </c>
      <c r="U269" s="57">
        <f t="shared" si="63"/>
        <v>0</v>
      </c>
      <c r="V269">
        <f t="shared" si="75"/>
        <v>132.61709243342787</v>
      </c>
      <c r="W269">
        <f t="shared" si="68"/>
        <v>-0.13372962773424227</v>
      </c>
      <c r="Z269" s="57"/>
    </row>
    <row r="270" spans="5:26">
      <c r="E270" s="49">
        <f t="shared" si="67"/>
        <v>7</v>
      </c>
      <c r="F270" s="49">
        <v>267</v>
      </c>
      <c r="G270" s="49">
        <v>0.26748973928812847</v>
      </c>
      <c r="H270" s="49">
        <f t="shared" si="69"/>
        <v>-0.62042278008707485</v>
      </c>
      <c r="I270" s="49">
        <f t="shared" si="70"/>
        <v>114.23578055779174</v>
      </c>
      <c r="J270" s="49">
        <f t="shared" si="71"/>
        <v>-5.6431976541270537E-3</v>
      </c>
      <c r="K270" s="49">
        <f t="shared" si="60"/>
        <v>2.0090124922389697E-2</v>
      </c>
      <c r="L270" s="53">
        <f t="shared" si="66"/>
        <v>-5.6816591925885921E-3</v>
      </c>
      <c r="M270" s="53">
        <f t="shared" si="61"/>
        <v>1.9705509537774311E-2</v>
      </c>
      <c r="N270" s="57">
        <f t="shared" si="72"/>
        <v>0</v>
      </c>
      <c r="O270" s="57">
        <f t="shared" si="62"/>
        <v>1.4090124922389698E-2</v>
      </c>
      <c r="P270">
        <f t="shared" si="73"/>
        <v>0</v>
      </c>
      <c r="Q270">
        <f t="shared" si="73"/>
        <v>1.9853162032854729E-4</v>
      </c>
      <c r="R270">
        <f t="shared" si="64"/>
        <v>0</v>
      </c>
      <c r="S270">
        <f t="shared" si="65"/>
        <v>2.7973353314736734E-6</v>
      </c>
      <c r="T270" s="57">
        <f t="shared" si="74"/>
        <v>6.2431976541270535E-3</v>
      </c>
      <c r="U270" s="57">
        <f t="shared" si="63"/>
        <v>0</v>
      </c>
      <c r="V270">
        <f t="shared" si="75"/>
        <v>132.61709243342787</v>
      </c>
      <c r="W270">
        <f t="shared" si="68"/>
        <v>-0.13860439509230923</v>
      </c>
      <c r="Z270" s="57"/>
    </row>
    <row r="271" spans="5:26">
      <c r="E271" s="49">
        <f t="shared" si="67"/>
        <v>8</v>
      </c>
      <c r="F271" s="49">
        <v>268</v>
      </c>
      <c r="G271" s="49">
        <v>0.47290130980256151</v>
      </c>
      <c r="H271" s="49">
        <f t="shared" si="69"/>
        <v>-6.7978662800178752E-2</v>
      </c>
      <c r="I271" s="49">
        <f t="shared" si="70"/>
        <v>114.22402985974331</v>
      </c>
      <c r="J271" s="49">
        <f t="shared" si="71"/>
        <v>-1.0286884189669722E-4</v>
      </c>
      <c r="K271" s="49">
        <f t="shared" ref="K271:K334" si="76">LN(I271/I261)</f>
        <v>1.4124321481758944E-2</v>
      </c>
      <c r="L271" s="53">
        <f t="shared" si="66"/>
        <v>-1.4133038035823569E-4</v>
      </c>
      <c r="M271" s="53">
        <f t="shared" ref="M271:M334" si="77">K271-$B$8*10</f>
        <v>1.373970609714356E-2</v>
      </c>
      <c r="N271" s="57">
        <f t="shared" si="72"/>
        <v>0</v>
      </c>
      <c r="O271" s="57">
        <f t="shared" ref="O271:O334" si="78">MAX(0,K271-$B$11*10)</f>
        <v>8.1243214817589456E-3</v>
      </c>
      <c r="P271">
        <f t="shared" si="73"/>
        <v>0</v>
      </c>
      <c r="Q271">
        <f t="shared" si="73"/>
        <v>6.6004599538969875E-5</v>
      </c>
      <c r="R271">
        <f t="shared" si="64"/>
        <v>0</v>
      </c>
      <c r="S271">
        <f t="shared" si="65"/>
        <v>5.3624258592934956E-7</v>
      </c>
      <c r="T271" s="57">
        <f t="shared" si="74"/>
        <v>7.0286884189669715E-4</v>
      </c>
      <c r="U271" s="57">
        <f t="shared" si="63"/>
        <v>0</v>
      </c>
      <c r="V271">
        <f t="shared" si="75"/>
        <v>132.61709243342787</v>
      </c>
      <c r="W271">
        <f t="shared" si="68"/>
        <v>-0.13869300130311368</v>
      </c>
      <c r="Z271" s="57"/>
    </row>
    <row r="272" spans="5:26">
      <c r="E272" s="49">
        <f t="shared" si="67"/>
        <v>9</v>
      </c>
      <c r="F272" s="49">
        <v>269</v>
      </c>
      <c r="G272" s="49">
        <v>0.59555077559471536</v>
      </c>
      <c r="H272" s="49">
        <f t="shared" si="69"/>
        <v>0.24184734861931506</v>
      </c>
      <c r="I272" s="49">
        <f t="shared" si="70"/>
        <v>114.56617612621046</v>
      </c>
      <c r="J272" s="49">
        <f t="shared" si="71"/>
        <v>2.9909193013857652E-3</v>
      </c>
      <c r="K272" s="49">
        <f t="shared" si="76"/>
        <v>1.3763755128885937E-2</v>
      </c>
      <c r="L272" s="53">
        <f t="shared" si="66"/>
        <v>2.9524577629242267E-3</v>
      </c>
      <c r="M272" s="53">
        <f t="shared" si="77"/>
        <v>1.3379139744270553E-2</v>
      </c>
      <c r="N272" s="57">
        <f t="shared" si="72"/>
        <v>2.3909193013857653E-3</v>
      </c>
      <c r="O272" s="57">
        <f t="shared" si="78"/>
        <v>7.7637551288859382E-3</v>
      </c>
      <c r="P272">
        <f t="shared" si="73"/>
        <v>5.7164951057389962E-6</v>
      </c>
      <c r="Q272">
        <f t="shared" si="73"/>
        <v>6.0275893701302708E-5</v>
      </c>
      <c r="R272">
        <f t="shared" si="64"/>
        <v>1.3667678484588628E-8</v>
      </c>
      <c r="S272">
        <f t="shared" si="65"/>
        <v>4.679672788716725E-7</v>
      </c>
      <c r="T272" s="57">
        <f t="shared" si="74"/>
        <v>0</v>
      </c>
      <c r="U272" s="57">
        <f t="shared" ref="U272:U335" si="79">MAX(0,$B$11*10-K272)</f>
        <v>0</v>
      </c>
      <c r="V272">
        <f t="shared" si="75"/>
        <v>132.61709243342787</v>
      </c>
      <c r="W272">
        <f t="shared" si="68"/>
        <v>-0.13611304527942913</v>
      </c>
      <c r="Z272" s="57"/>
    </row>
    <row r="273" spans="5:26">
      <c r="E273" s="49">
        <f t="shared" si="67"/>
        <v>0</v>
      </c>
      <c r="F273" s="49">
        <v>270</v>
      </c>
      <c r="G273" s="49">
        <v>2.8494861896492307E-2</v>
      </c>
      <c r="H273" s="49">
        <f t="shared" si="69"/>
        <v>-1.9033896250615772</v>
      </c>
      <c r="I273" s="49">
        <f t="shared" si="70"/>
        <v>112.45163128683643</v>
      </c>
      <c r="J273" s="49">
        <f t="shared" si="71"/>
        <v>-1.8629428400380822E-2</v>
      </c>
      <c r="K273" s="49">
        <f t="shared" si="76"/>
        <v>-3.3057605317491148E-3</v>
      </c>
      <c r="L273" s="53">
        <f t="shared" si="66"/>
        <v>-1.8667889938842362E-2</v>
      </c>
      <c r="M273" s="53">
        <f t="shared" si="77"/>
        <v>-3.6903759163644996E-3</v>
      </c>
      <c r="N273" s="57">
        <f t="shared" si="72"/>
        <v>0</v>
      </c>
      <c r="O273" s="57">
        <f t="shared" si="78"/>
        <v>0</v>
      </c>
      <c r="P273">
        <f t="shared" si="73"/>
        <v>0</v>
      </c>
      <c r="Q273">
        <f t="shared" si="73"/>
        <v>0</v>
      </c>
      <c r="R273">
        <f t="shared" si="64"/>
        <v>0</v>
      </c>
      <c r="S273">
        <f t="shared" si="65"/>
        <v>0</v>
      </c>
      <c r="T273" s="57">
        <f t="shared" si="74"/>
        <v>1.9229428400380822E-2</v>
      </c>
      <c r="U273" s="57">
        <f t="shared" si="79"/>
        <v>9.3057605317491132E-3</v>
      </c>
      <c r="V273">
        <f t="shared" si="75"/>
        <v>132.61709243342787</v>
      </c>
      <c r="W273">
        <f t="shared" si="68"/>
        <v>-0.15205778362780989</v>
      </c>
      <c r="Z273" s="57"/>
    </row>
    <row r="274" spans="5:26">
      <c r="E274" s="49">
        <f t="shared" si="67"/>
        <v>1</v>
      </c>
      <c r="F274" s="49">
        <v>271</v>
      </c>
      <c r="G274" s="49">
        <v>0.79613247835233658</v>
      </c>
      <c r="H274" s="49">
        <f t="shared" si="69"/>
        <v>0.82788603697566732</v>
      </c>
      <c r="I274" s="49">
        <f t="shared" si="70"/>
        <v>113.44747858173854</v>
      </c>
      <c r="J274" s="49">
        <f t="shared" si="71"/>
        <v>8.8168009742950488E-3</v>
      </c>
      <c r="K274" s="49">
        <f t="shared" si="76"/>
        <v>5.2063416902415919E-3</v>
      </c>
      <c r="L274" s="53">
        <f t="shared" si="66"/>
        <v>8.7783394358335095E-3</v>
      </c>
      <c r="M274" s="53">
        <f t="shared" si="77"/>
        <v>4.8217263056262076E-3</v>
      </c>
      <c r="N274" s="57">
        <f t="shared" si="72"/>
        <v>8.216800974295049E-3</v>
      </c>
      <c r="O274" s="57">
        <f t="shared" si="78"/>
        <v>0</v>
      </c>
      <c r="P274">
        <f t="shared" si="73"/>
        <v>6.7515818251176064E-5</v>
      </c>
      <c r="Q274">
        <f t="shared" si="73"/>
        <v>0</v>
      </c>
      <c r="R274">
        <f t="shared" si="64"/>
        <v>5.5476404118659095E-7</v>
      </c>
      <c r="S274">
        <f t="shared" si="65"/>
        <v>0</v>
      </c>
      <c r="T274" s="57">
        <f t="shared" si="74"/>
        <v>0</v>
      </c>
      <c r="U274" s="57">
        <f t="shared" si="79"/>
        <v>7.9365830975840733E-4</v>
      </c>
      <c r="V274">
        <f t="shared" si="75"/>
        <v>132.61709243342787</v>
      </c>
      <c r="W274">
        <f t="shared" si="68"/>
        <v>-0.14454859098432007</v>
      </c>
      <c r="Z274" s="57"/>
    </row>
    <row r="275" spans="5:26">
      <c r="E275" s="49">
        <f t="shared" si="67"/>
        <v>2</v>
      </c>
      <c r="F275" s="49">
        <v>272</v>
      </c>
      <c r="G275" s="49">
        <v>0.49005169160083772</v>
      </c>
      <c r="H275" s="49">
        <f t="shared" si="69"/>
        <v>-2.493929611964495E-2</v>
      </c>
      <c r="I275" s="49">
        <f t="shared" si="70"/>
        <v>113.4846360475273</v>
      </c>
      <c r="J275" s="49">
        <f t="shared" si="71"/>
        <v>3.2747648944742274E-4</v>
      </c>
      <c r="K275" s="49">
        <f t="shared" si="76"/>
        <v>2.5360764284775815E-3</v>
      </c>
      <c r="L275" s="53">
        <f t="shared" si="66"/>
        <v>2.8901495098588426E-4</v>
      </c>
      <c r="M275" s="53">
        <f t="shared" si="77"/>
        <v>2.1514610438621968E-3</v>
      </c>
      <c r="N275" s="57">
        <f t="shared" si="72"/>
        <v>0</v>
      </c>
      <c r="O275" s="57">
        <f t="shared" si="78"/>
        <v>0</v>
      </c>
      <c r="P275">
        <f t="shared" si="73"/>
        <v>0</v>
      </c>
      <c r="Q275">
        <f t="shared" si="73"/>
        <v>0</v>
      </c>
      <c r="R275">
        <f t="shared" si="64"/>
        <v>0</v>
      </c>
      <c r="S275">
        <f t="shared" si="65"/>
        <v>0</v>
      </c>
      <c r="T275" s="57">
        <f t="shared" si="74"/>
        <v>2.725235105525772E-4</v>
      </c>
      <c r="U275" s="57">
        <f t="shared" si="79"/>
        <v>3.4639235715224178E-3</v>
      </c>
      <c r="V275">
        <f t="shared" si="75"/>
        <v>132.61709243342787</v>
      </c>
      <c r="W275">
        <f t="shared" si="68"/>
        <v>-0.14426840488532669</v>
      </c>
      <c r="Z275" s="57"/>
    </row>
    <row r="276" spans="5:26">
      <c r="E276" s="49">
        <f t="shared" si="67"/>
        <v>3</v>
      </c>
      <c r="F276" s="49">
        <v>273</v>
      </c>
      <c r="G276" s="49">
        <v>0.19708687525813584</v>
      </c>
      <c r="H276" s="49">
        <f t="shared" si="69"/>
        <v>-0.8520726865223649</v>
      </c>
      <c r="I276" s="49">
        <f t="shared" si="70"/>
        <v>112.58313636577904</v>
      </c>
      <c r="J276" s="49">
        <f t="shared" si="71"/>
        <v>-7.9755238948262946E-3</v>
      </c>
      <c r="K276" s="49">
        <f t="shared" si="76"/>
        <v>-1.2253279117379537E-2</v>
      </c>
      <c r="L276" s="53">
        <f t="shared" si="66"/>
        <v>-8.0139854332878339E-3</v>
      </c>
      <c r="M276" s="53">
        <f t="shared" si="77"/>
        <v>-1.2637894501994922E-2</v>
      </c>
      <c r="N276" s="57">
        <f t="shared" si="72"/>
        <v>0</v>
      </c>
      <c r="O276" s="57">
        <f t="shared" si="78"/>
        <v>0</v>
      </c>
      <c r="P276">
        <f t="shared" si="73"/>
        <v>0</v>
      </c>
      <c r="Q276">
        <f t="shared" si="73"/>
        <v>0</v>
      </c>
      <c r="R276">
        <f t="shared" ref="R276:R339" si="80">N276^3</f>
        <v>0</v>
      </c>
      <c r="S276">
        <f t="shared" ref="S276:S339" si="81">O276^3</f>
        <v>0</v>
      </c>
      <c r="T276" s="57">
        <f t="shared" si="74"/>
        <v>8.5755238948262945E-3</v>
      </c>
      <c r="U276" s="57">
        <f t="shared" si="79"/>
        <v>1.8253279117379537E-2</v>
      </c>
      <c r="V276">
        <f t="shared" si="75"/>
        <v>132.61709243342787</v>
      </c>
      <c r="W276">
        <f t="shared" si="68"/>
        <v>-0.15106616877236717</v>
      </c>
      <c r="Z276" s="57"/>
    </row>
    <row r="277" spans="5:26">
      <c r="E277" s="49">
        <f t="shared" si="67"/>
        <v>4</v>
      </c>
      <c r="F277" s="49">
        <v>274</v>
      </c>
      <c r="G277" s="49">
        <v>0.15538504637207873</v>
      </c>
      <c r="H277" s="49">
        <f t="shared" si="69"/>
        <v>-1.0136074680593345</v>
      </c>
      <c r="I277" s="49">
        <f t="shared" si="70"/>
        <v>111.50693709724187</v>
      </c>
      <c r="J277" s="49">
        <f t="shared" si="71"/>
        <v>-9.6051335603168277E-3</v>
      </c>
      <c r="K277" s="49">
        <f t="shared" si="76"/>
        <v>-1.7870000094571233E-2</v>
      </c>
      <c r="L277" s="53">
        <f t="shared" si="66"/>
        <v>-9.643595098778367E-3</v>
      </c>
      <c r="M277" s="53">
        <f t="shared" si="77"/>
        <v>-1.8254615479186619E-2</v>
      </c>
      <c r="N277" s="57">
        <f t="shared" si="72"/>
        <v>0</v>
      </c>
      <c r="O277" s="57">
        <f t="shared" si="78"/>
        <v>0</v>
      </c>
      <c r="P277">
        <f t="shared" si="73"/>
        <v>0</v>
      </c>
      <c r="Q277">
        <f t="shared" si="73"/>
        <v>0</v>
      </c>
      <c r="R277">
        <f t="shared" si="80"/>
        <v>0</v>
      </c>
      <c r="S277">
        <f t="shared" si="81"/>
        <v>0</v>
      </c>
      <c r="T277" s="57">
        <f t="shared" si="74"/>
        <v>1.0205133560316828E-2</v>
      </c>
      <c r="U277" s="57">
        <f t="shared" si="79"/>
        <v>2.3870000094571232E-2</v>
      </c>
      <c r="V277">
        <f t="shared" si="75"/>
        <v>132.61709243342787</v>
      </c>
      <c r="W277">
        <f t="shared" si="68"/>
        <v>-0.15918125596655675</v>
      </c>
      <c r="Z277" s="57"/>
    </row>
    <row r="278" spans="5:26">
      <c r="E278" s="49">
        <f t="shared" si="67"/>
        <v>5</v>
      </c>
      <c r="F278" s="49">
        <v>275</v>
      </c>
      <c r="G278" s="49">
        <v>0.54709826001077755</v>
      </c>
      <c r="H278" s="49">
        <f t="shared" si="69"/>
        <v>0.11833341761422272</v>
      </c>
      <c r="I278" s="49">
        <f t="shared" si="70"/>
        <v>111.70321799203438</v>
      </c>
      <c r="J278" s="49">
        <f t="shared" si="71"/>
        <v>1.7587098159256348E-3</v>
      </c>
      <c r="K278" s="49">
        <f t="shared" si="76"/>
        <v>-2.3713889074477898E-2</v>
      </c>
      <c r="L278" s="53">
        <f t="shared" si="66"/>
        <v>1.7202482774640964E-3</v>
      </c>
      <c r="M278" s="53">
        <f t="shared" si="77"/>
        <v>-2.4098504459093284E-2</v>
      </c>
      <c r="N278" s="57">
        <f t="shared" si="72"/>
        <v>1.1587098159256347E-3</v>
      </c>
      <c r="O278" s="57">
        <f t="shared" si="78"/>
        <v>0</v>
      </c>
      <c r="P278">
        <f t="shared" si="73"/>
        <v>1.3426084375224182E-6</v>
      </c>
      <c r="Q278">
        <f t="shared" si="73"/>
        <v>0</v>
      </c>
      <c r="R278">
        <f t="shared" si="80"/>
        <v>1.5556935755018053E-9</v>
      </c>
      <c r="S278">
        <f t="shared" si="81"/>
        <v>0</v>
      </c>
      <c r="T278" s="57">
        <f t="shared" si="74"/>
        <v>0</v>
      </c>
      <c r="U278" s="57">
        <f t="shared" si="79"/>
        <v>2.9713889074477896E-2</v>
      </c>
      <c r="V278">
        <f t="shared" si="75"/>
        <v>132.61709243342787</v>
      </c>
      <c r="W278">
        <f t="shared" si="68"/>
        <v>-0.15770119867385868</v>
      </c>
      <c r="Z278" s="57"/>
    </row>
    <row r="279" spans="5:26">
      <c r="E279" s="49">
        <f t="shared" si="67"/>
        <v>6</v>
      </c>
      <c r="F279" s="49">
        <v>276</v>
      </c>
      <c r="G279" s="49">
        <v>0.64169308628055521</v>
      </c>
      <c r="H279" s="49">
        <f t="shared" si="69"/>
        <v>0.36298802816130782</v>
      </c>
      <c r="I279" s="49">
        <f t="shared" si="70"/>
        <v>112.17313146464257</v>
      </c>
      <c r="J279" s="49">
        <f t="shared" si="71"/>
        <v>4.1979794994580375E-3</v>
      </c>
      <c r="K279" s="49">
        <f t="shared" si="76"/>
        <v>-2.3864266271035838E-2</v>
      </c>
      <c r="L279" s="53">
        <f t="shared" si="66"/>
        <v>4.1595179609964991E-3</v>
      </c>
      <c r="M279" s="53">
        <f t="shared" si="77"/>
        <v>-2.4248881655651224E-2</v>
      </c>
      <c r="N279" s="57">
        <f t="shared" si="72"/>
        <v>3.5979794994580377E-3</v>
      </c>
      <c r="O279" s="57">
        <f t="shared" si="78"/>
        <v>0</v>
      </c>
      <c r="P279">
        <f t="shared" si="73"/>
        <v>1.2945456478520311E-5</v>
      </c>
      <c r="Q279">
        <f t="shared" si="73"/>
        <v>0</v>
      </c>
      <c r="R279">
        <f t="shared" si="80"/>
        <v>4.6577487020842318E-8</v>
      </c>
      <c r="S279">
        <f t="shared" si="81"/>
        <v>0</v>
      </c>
      <c r="T279" s="57">
        <f t="shared" si="74"/>
        <v>0</v>
      </c>
      <c r="U279" s="57">
        <f t="shared" si="79"/>
        <v>2.9864266271035837E-2</v>
      </c>
      <c r="V279">
        <f t="shared" si="75"/>
        <v>132.61709243342787</v>
      </c>
      <c r="W279">
        <f t="shared" si="68"/>
        <v>-0.1541578132475489</v>
      </c>
      <c r="Z279" s="57"/>
    </row>
    <row r="280" spans="5:26">
      <c r="E280" s="49">
        <f t="shared" si="67"/>
        <v>7</v>
      </c>
      <c r="F280" s="49">
        <v>277</v>
      </c>
      <c r="G280" s="49">
        <v>0.12752836921731703</v>
      </c>
      <c r="H280" s="49">
        <f t="shared" si="69"/>
        <v>-1.1381526692361563</v>
      </c>
      <c r="I280" s="49">
        <f t="shared" si="70"/>
        <v>110.96114524286462</v>
      </c>
      <c r="J280" s="49">
        <f t="shared" si="71"/>
        <v>-1.0863397223018888E-2</v>
      </c>
      <c r="K280" s="49">
        <f t="shared" si="76"/>
        <v>-2.9084465839927673E-2</v>
      </c>
      <c r="L280" s="53">
        <f t="shared" si="66"/>
        <v>-1.0901858761480428E-2</v>
      </c>
      <c r="M280" s="53">
        <f t="shared" si="77"/>
        <v>-2.9469081224543059E-2</v>
      </c>
      <c r="N280" s="57">
        <f t="shared" si="72"/>
        <v>0</v>
      </c>
      <c r="O280" s="57">
        <f t="shared" si="78"/>
        <v>0</v>
      </c>
      <c r="P280">
        <f t="shared" si="73"/>
        <v>0</v>
      </c>
      <c r="Q280">
        <f t="shared" si="73"/>
        <v>0</v>
      </c>
      <c r="R280">
        <f t="shared" si="80"/>
        <v>0</v>
      </c>
      <c r="S280">
        <f t="shared" si="81"/>
        <v>0</v>
      </c>
      <c r="T280" s="57">
        <f t="shared" si="74"/>
        <v>1.1463397223018888E-2</v>
      </c>
      <c r="U280" s="57">
        <f t="shared" si="79"/>
        <v>3.5084465839927671E-2</v>
      </c>
      <c r="V280">
        <f t="shared" si="75"/>
        <v>132.61709243342787</v>
      </c>
      <c r="W280">
        <f t="shared" si="68"/>
        <v>-0.16329680279662495</v>
      </c>
      <c r="Z280" s="57"/>
    </row>
    <row r="281" spans="5:26">
      <c r="E281" s="49">
        <f t="shared" si="67"/>
        <v>8</v>
      </c>
      <c r="F281" s="49">
        <v>278</v>
      </c>
      <c r="G281" s="49">
        <v>0.46350975673478179</v>
      </c>
      <c r="H281" s="49">
        <f t="shared" si="69"/>
        <v>-9.159539104652617E-2</v>
      </c>
      <c r="I281" s="49">
        <f t="shared" si="70"/>
        <v>110.92352599330212</v>
      </c>
      <c r="J281" s="49">
        <f t="shared" si="71"/>
        <v>-3.3908831748821988E-4</v>
      </c>
      <c r="K281" s="49">
        <f t="shared" si="76"/>
        <v>-2.932068531551928E-2</v>
      </c>
      <c r="L281" s="53">
        <f t="shared" si="66"/>
        <v>-3.7754985594975836E-4</v>
      </c>
      <c r="M281" s="53">
        <f t="shared" si="77"/>
        <v>-2.9705300700134666E-2</v>
      </c>
      <c r="N281" s="57">
        <f t="shared" si="72"/>
        <v>0</v>
      </c>
      <c r="O281" s="57">
        <f t="shared" si="78"/>
        <v>0</v>
      </c>
      <c r="P281">
        <f t="shared" si="73"/>
        <v>0</v>
      </c>
      <c r="Q281">
        <f t="shared" si="73"/>
        <v>0</v>
      </c>
      <c r="R281">
        <f t="shared" si="80"/>
        <v>0</v>
      </c>
      <c r="S281">
        <f t="shared" si="81"/>
        <v>0</v>
      </c>
      <c r="T281" s="57">
        <f t="shared" si="74"/>
        <v>9.3908831748821977E-4</v>
      </c>
      <c r="U281" s="57">
        <f t="shared" si="79"/>
        <v>3.5320685315519282E-2</v>
      </c>
      <c r="V281">
        <f t="shared" si="75"/>
        <v>132.61709243342787</v>
      </c>
      <c r="W281">
        <f t="shared" si="68"/>
        <v>-0.1635804709790003</v>
      </c>
      <c r="Z281" s="57"/>
    </row>
    <row r="282" spans="5:26">
      <c r="E282" s="49">
        <f t="shared" si="67"/>
        <v>9</v>
      </c>
      <c r="F282" s="49">
        <v>279</v>
      </c>
      <c r="G282" s="49">
        <v>0.71391287616148325</v>
      </c>
      <c r="H282" s="49">
        <f t="shared" si="69"/>
        <v>0.56485227452844156</v>
      </c>
      <c r="I282" s="49">
        <f t="shared" si="70"/>
        <v>111.61407439478165</v>
      </c>
      <c r="J282" s="49">
        <f t="shared" si="71"/>
        <v>6.2061477855391376E-3</v>
      </c>
      <c r="K282" s="49">
        <f t="shared" si="76"/>
        <v>-2.6105456831365823E-2</v>
      </c>
      <c r="L282" s="53">
        <f t="shared" si="66"/>
        <v>6.1676862470775992E-3</v>
      </c>
      <c r="M282" s="53">
        <f t="shared" si="77"/>
        <v>-2.6490072215981209E-2</v>
      </c>
      <c r="N282" s="57">
        <f t="shared" si="72"/>
        <v>5.6061477855391378E-3</v>
      </c>
      <c r="O282" s="57">
        <f t="shared" si="78"/>
        <v>0</v>
      </c>
      <c r="P282">
        <f t="shared" si="73"/>
        <v>3.1428892993305378E-5</v>
      </c>
      <c r="Q282">
        <f t="shared" si="73"/>
        <v>0</v>
      </c>
      <c r="R282">
        <f t="shared" si="80"/>
        <v>1.7619501885636546E-7</v>
      </c>
      <c r="S282">
        <f t="shared" si="81"/>
        <v>0</v>
      </c>
      <c r="T282" s="57">
        <f t="shared" si="74"/>
        <v>0</v>
      </c>
      <c r="U282" s="57">
        <f t="shared" si="79"/>
        <v>3.2105456831365821E-2</v>
      </c>
      <c r="V282">
        <f t="shared" si="75"/>
        <v>132.61709243342787</v>
      </c>
      <c r="W282">
        <f t="shared" si="68"/>
        <v>-0.15837338651644373</v>
      </c>
      <c r="Z282" s="57"/>
    </row>
    <row r="283" spans="5:26">
      <c r="E283" s="49">
        <f t="shared" si="67"/>
        <v>0</v>
      </c>
      <c r="F283" s="49">
        <v>280</v>
      </c>
      <c r="G283" s="49">
        <v>0.66575798570159572</v>
      </c>
      <c r="H283" s="49">
        <f t="shared" si="69"/>
        <v>0.42822951669931297</v>
      </c>
      <c r="I283" s="49">
        <f t="shared" si="70"/>
        <v>112.1564315413586</v>
      </c>
      <c r="J283" s="49">
        <f t="shared" si="71"/>
        <v>4.8474503493934036E-3</v>
      </c>
      <c r="K283" s="49">
        <f t="shared" si="76"/>
        <v>-2.6285780815914947E-3</v>
      </c>
      <c r="L283" s="53">
        <f t="shared" si="66"/>
        <v>4.8089888109318652E-3</v>
      </c>
      <c r="M283" s="53">
        <f t="shared" si="77"/>
        <v>-3.0131934662068795E-3</v>
      </c>
      <c r="N283" s="57">
        <f t="shared" si="72"/>
        <v>4.2474503493934038E-3</v>
      </c>
      <c r="O283" s="57">
        <f t="shared" si="78"/>
        <v>0</v>
      </c>
      <c r="P283">
        <f t="shared" si="73"/>
        <v>1.8040834470562149E-5</v>
      </c>
      <c r="Q283">
        <f t="shared" si="73"/>
        <v>0</v>
      </c>
      <c r="R283">
        <f t="shared" si="80"/>
        <v>7.6627548675337759E-8</v>
      </c>
      <c r="S283">
        <f t="shared" si="81"/>
        <v>0</v>
      </c>
      <c r="T283" s="57">
        <f t="shared" si="74"/>
        <v>0</v>
      </c>
      <c r="U283" s="57">
        <f t="shared" si="79"/>
        <v>8.6285780815914936E-3</v>
      </c>
      <c r="V283">
        <f t="shared" si="75"/>
        <v>132.61709243342787</v>
      </c>
      <c r="W283">
        <f t="shared" si="68"/>
        <v>-0.15428373912163901</v>
      </c>
      <c r="Z283" s="57"/>
    </row>
    <row r="284" spans="5:26">
      <c r="E284" s="49">
        <f t="shared" si="67"/>
        <v>1</v>
      </c>
      <c r="F284" s="49">
        <v>281</v>
      </c>
      <c r="G284" s="49">
        <v>0.74155860305427579</v>
      </c>
      <c r="H284" s="49">
        <f t="shared" si="69"/>
        <v>0.64815795329652404</v>
      </c>
      <c r="I284" s="49">
        <f t="shared" si="70"/>
        <v>112.94808800610902</v>
      </c>
      <c r="J284" s="49">
        <f t="shared" si="71"/>
        <v>7.0337079872414979E-3</v>
      </c>
      <c r="K284" s="49">
        <f t="shared" si="76"/>
        <v>-4.4116710686450964E-3</v>
      </c>
      <c r="L284" s="53">
        <f t="shared" si="66"/>
        <v>6.9952464487799595E-3</v>
      </c>
      <c r="M284" s="53">
        <f t="shared" si="77"/>
        <v>-4.7962864532604807E-3</v>
      </c>
      <c r="N284" s="57">
        <f t="shared" si="72"/>
        <v>6.4337079872414981E-3</v>
      </c>
      <c r="O284" s="57">
        <f t="shared" si="78"/>
        <v>0</v>
      </c>
      <c r="P284">
        <f t="shared" si="73"/>
        <v>4.1392598465095046E-5</v>
      </c>
      <c r="Q284">
        <f t="shared" si="73"/>
        <v>0</v>
      </c>
      <c r="R284">
        <f t="shared" si="80"/>
        <v>2.6630789135756218E-7</v>
      </c>
      <c r="S284">
        <f t="shared" si="81"/>
        <v>0</v>
      </c>
      <c r="T284" s="57">
        <f t="shared" si="74"/>
        <v>0</v>
      </c>
      <c r="U284" s="57">
        <f t="shared" si="79"/>
        <v>1.0411671068645096E-2</v>
      </c>
      <c r="V284">
        <f t="shared" si="75"/>
        <v>132.61709243342787</v>
      </c>
      <c r="W284">
        <f t="shared" si="68"/>
        <v>-0.14831424868700427</v>
      </c>
      <c r="Z284" s="57"/>
    </row>
    <row r="285" spans="5:26">
      <c r="E285" s="49">
        <f t="shared" si="67"/>
        <v>2</v>
      </c>
      <c r="F285" s="49">
        <v>282</v>
      </c>
      <c r="G285" s="49">
        <v>0.94561395413015747</v>
      </c>
      <c r="H285" s="49">
        <f t="shared" si="69"/>
        <v>1.6037367495655173</v>
      </c>
      <c r="I285" s="49">
        <f t="shared" si="70"/>
        <v>114.82464035985964</v>
      </c>
      <c r="J285" s="49">
        <f t="shared" si="71"/>
        <v>1.6477783154544866E-2</v>
      </c>
      <c r="K285" s="49">
        <f t="shared" si="76"/>
        <v>1.1738635596452282E-2</v>
      </c>
      <c r="L285" s="53">
        <f t="shared" si="66"/>
        <v>1.6439321616083327E-2</v>
      </c>
      <c r="M285" s="53">
        <f t="shared" si="77"/>
        <v>1.1354020211836898E-2</v>
      </c>
      <c r="N285" s="57">
        <f t="shared" si="72"/>
        <v>1.5877783154544866E-2</v>
      </c>
      <c r="O285" s="57">
        <f t="shared" si="78"/>
        <v>5.7386355964522831E-3</v>
      </c>
      <c r="P285">
        <f t="shared" si="73"/>
        <v>2.5210399790274871E-4</v>
      </c>
      <c r="Q285">
        <f t="shared" si="73"/>
        <v>3.2931938508869252E-5</v>
      </c>
      <c r="R285">
        <f t="shared" si="80"/>
        <v>4.002852611093678E-6</v>
      </c>
      <c r="S285">
        <f t="shared" si="81"/>
        <v>1.8898439458717483E-7</v>
      </c>
      <c r="T285" s="57">
        <f t="shared" si="74"/>
        <v>0</v>
      </c>
      <c r="U285" s="57">
        <f t="shared" si="79"/>
        <v>0</v>
      </c>
      <c r="V285">
        <f t="shared" si="75"/>
        <v>132.61709243342787</v>
      </c>
      <c r="W285">
        <f t="shared" si="68"/>
        <v>-0.13416409413816563</v>
      </c>
      <c r="Z285" s="57"/>
    </row>
    <row r="286" spans="5:26">
      <c r="E286" s="49">
        <f t="shared" si="67"/>
        <v>3</v>
      </c>
      <c r="F286" s="49">
        <v>283</v>
      </c>
      <c r="G286" s="49">
        <v>0.81304854457769238</v>
      </c>
      <c r="H286" s="49">
        <f t="shared" si="69"/>
        <v>0.88918639965805579</v>
      </c>
      <c r="I286" s="49">
        <f t="shared" si="70"/>
        <v>115.91189043021878</v>
      </c>
      <c r="J286" s="49">
        <f t="shared" si="71"/>
        <v>9.4242390985949578E-3</v>
      </c>
      <c r="K286" s="49">
        <f t="shared" si="76"/>
        <v>2.9138398589873674E-2</v>
      </c>
      <c r="L286" s="53">
        <f t="shared" si="66"/>
        <v>9.3857775601334185E-3</v>
      </c>
      <c r="M286" s="53">
        <f t="shared" si="77"/>
        <v>2.8753783205258288E-2</v>
      </c>
      <c r="N286" s="57">
        <f t="shared" si="72"/>
        <v>8.8242390985949579E-3</v>
      </c>
      <c r="O286" s="57">
        <f t="shared" si="78"/>
        <v>2.3138398589873675E-2</v>
      </c>
      <c r="P286">
        <f t="shared" si="73"/>
        <v>7.7867195669171951E-5</v>
      </c>
      <c r="Q286">
        <f t="shared" si="73"/>
        <v>5.3538548930386813E-4</v>
      </c>
      <c r="R286">
        <f t="shared" si="80"/>
        <v>6.8711875252185107E-7</v>
      </c>
      <c r="S286">
        <f t="shared" si="81"/>
        <v>1.2387962850747449E-5</v>
      </c>
      <c r="T286" s="57">
        <f t="shared" si="74"/>
        <v>0</v>
      </c>
      <c r="U286" s="57">
        <f t="shared" si="79"/>
        <v>0</v>
      </c>
      <c r="V286">
        <f t="shared" si="75"/>
        <v>132.61709243342787</v>
      </c>
      <c r="W286">
        <f t="shared" si="68"/>
        <v>-0.12596567830496586</v>
      </c>
      <c r="Z286" s="57"/>
    </row>
    <row r="287" spans="5:26">
      <c r="E287" s="49">
        <f t="shared" si="67"/>
        <v>4</v>
      </c>
      <c r="F287" s="49">
        <v>284</v>
      </c>
      <c r="G287" s="49">
        <v>1.2659824090739846E-2</v>
      </c>
      <c r="H287" s="49">
        <f t="shared" si="69"/>
        <v>-2.2364906639457973</v>
      </c>
      <c r="I287" s="49">
        <f t="shared" si="70"/>
        <v>113.38640406682282</v>
      </c>
      <c r="J287" s="49">
        <f t="shared" si="71"/>
        <v>-2.2028846718569802E-2</v>
      </c>
      <c r="K287" s="49">
        <f t="shared" si="76"/>
        <v>1.6714685431620784E-2</v>
      </c>
      <c r="L287" s="53">
        <f t="shared" si="66"/>
        <v>-2.2067308257031341E-2</v>
      </c>
      <c r="M287" s="53">
        <f t="shared" si="77"/>
        <v>1.6330070047005398E-2</v>
      </c>
      <c r="N287" s="57">
        <f t="shared" si="72"/>
        <v>0</v>
      </c>
      <c r="O287" s="57">
        <f t="shared" si="78"/>
        <v>1.0714685431620786E-2</v>
      </c>
      <c r="P287">
        <f t="shared" si="73"/>
        <v>0</v>
      </c>
      <c r="Q287">
        <f t="shared" si="73"/>
        <v>1.1480448389858671E-4</v>
      </c>
      <c r="R287">
        <f t="shared" si="80"/>
        <v>0</v>
      </c>
      <c r="S287">
        <f t="shared" si="81"/>
        <v>1.23009393111293E-6</v>
      </c>
      <c r="T287" s="57">
        <f t="shared" si="74"/>
        <v>2.2628846718569802E-2</v>
      </c>
      <c r="U287" s="57">
        <f t="shared" si="79"/>
        <v>0</v>
      </c>
      <c r="V287">
        <f t="shared" si="75"/>
        <v>132.61709243342787</v>
      </c>
      <c r="W287">
        <f t="shared" si="68"/>
        <v>-0.14500912373914862</v>
      </c>
      <c r="Z287" s="57"/>
    </row>
    <row r="288" spans="5:26">
      <c r="E288" s="49">
        <f t="shared" si="67"/>
        <v>5</v>
      </c>
      <c r="F288" s="49">
        <v>285</v>
      </c>
      <c r="G288" s="49">
        <v>0.76310714090813669</v>
      </c>
      <c r="H288" s="49">
        <f t="shared" si="69"/>
        <v>0.7163330593137256</v>
      </c>
      <c r="I288" s="49">
        <f t="shared" si="70"/>
        <v>114.26404359703599</v>
      </c>
      <c r="J288" s="49">
        <f t="shared" si="71"/>
        <v>7.7104515916003834E-3</v>
      </c>
      <c r="K288" s="49">
        <f t="shared" si="76"/>
        <v>2.2666427207295576E-2</v>
      </c>
      <c r="L288" s="53">
        <f t="shared" si="66"/>
        <v>7.6719900531388449E-3</v>
      </c>
      <c r="M288" s="53">
        <f t="shared" si="77"/>
        <v>2.228181182268019E-2</v>
      </c>
      <c r="N288" s="57">
        <f t="shared" si="72"/>
        <v>7.1104515916003835E-3</v>
      </c>
      <c r="O288" s="57">
        <f t="shared" si="78"/>
        <v>1.6666427207295578E-2</v>
      </c>
      <c r="P288">
        <f t="shared" si="73"/>
        <v>5.0558521836492427E-5</v>
      </c>
      <c r="Q288">
        <f t="shared" si="73"/>
        <v>2.7776979585608224E-4</v>
      </c>
      <c r="R288">
        <f t="shared" si="80"/>
        <v>3.5949392206125031E-7</v>
      </c>
      <c r="S288">
        <f t="shared" si="81"/>
        <v>4.6294300830207473E-6</v>
      </c>
      <c r="T288" s="57">
        <f t="shared" si="74"/>
        <v>0</v>
      </c>
      <c r="U288" s="57">
        <f t="shared" si="79"/>
        <v>0</v>
      </c>
      <c r="V288">
        <f t="shared" si="75"/>
        <v>132.61709243342787</v>
      </c>
      <c r="W288">
        <f t="shared" si="68"/>
        <v>-0.13839127747130242</v>
      </c>
      <c r="Z288" s="57"/>
    </row>
    <row r="289" spans="5:26">
      <c r="E289" s="49">
        <f t="shared" si="67"/>
        <v>6</v>
      </c>
      <c r="F289" s="49">
        <v>286</v>
      </c>
      <c r="G289" s="49">
        <v>0.58143413066954308</v>
      </c>
      <c r="H289" s="49">
        <f t="shared" si="69"/>
        <v>0.20556369545139958</v>
      </c>
      <c r="I289" s="49">
        <f t="shared" si="70"/>
        <v>114.56485055123993</v>
      </c>
      <c r="J289" s="49">
        <f t="shared" si="71"/>
        <v>2.6291009148355186E-3</v>
      </c>
      <c r="K289" s="49">
        <f t="shared" si="76"/>
        <v>2.109754862267307E-2</v>
      </c>
      <c r="L289" s="53">
        <f t="shared" si="66"/>
        <v>2.5906393763739802E-3</v>
      </c>
      <c r="M289" s="53">
        <f t="shared" si="77"/>
        <v>2.0712933238057684E-2</v>
      </c>
      <c r="N289" s="57">
        <f t="shared" si="72"/>
        <v>2.0291009148355188E-3</v>
      </c>
      <c r="O289" s="57">
        <f t="shared" si="78"/>
        <v>1.5097548622673072E-2</v>
      </c>
      <c r="P289">
        <f t="shared" si="73"/>
        <v>4.1172505225863393E-6</v>
      </c>
      <c r="Q289">
        <f t="shared" si="73"/>
        <v>2.2793597441397756E-4</v>
      </c>
      <c r="R289">
        <f t="shared" si="80"/>
        <v>8.3543168019869589E-9</v>
      </c>
      <c r="S289">
        <f t="shared" si="81"/>
        <v>3.4412744565713916E-6</v>
      </c>
      <c r="T289" s="57">
        <f t="shared" si="74"/>
        <v>0</v>
      </c>
      <c r="U289" s="57">
        <f t="shared" si="79"/>
        <v>0</v>
      </c>
      <c r="V289">
        <f t="shared" si="75"/>
        <v>132.61709243342787</v>
      </c>
      <c r="W289">
        <f t="shared" si="68"/>
        <v>-0.13612304078563586</v>
      </c>
      <c r="Z289" s="57"/>
    </row>
    <row r="290" spans="5:26">
      <c r="E290" s="49">
        <f t="shared" si="67"/>
        <v>7</v>
      </c>
      <c r="F290" s="49">
        <v>287</v>
      </c>
      <c r="G290" s="49">
        <v>4.842651033863965E-2</v>
      </c>
      <c r="H290" s="49">
        <f t="shared" si="69"/>
        <v>-1.6603054461236639</v>
      </c>
      <c r="I290" s="49">
        <f t="shared" si="70"/>
        <v>112.72881920428151</v>
      </c>
      <c r="J290" s="49">
        <f t="shared" si="71"/>
        <v>-1.6155938567379586E-2</v>
      </c>
      <c r="K290" s="49">
        <f t="shared" si="76"/>
        <v>1.5805007278312307E-2</v>
      </c>
      <c r="L290" s="53">
        <f t="shared" si="66"/>
        <v>-1.6194400105841125E-2</v>
      </c>
      <c r="M290" s="53">
        <f t="shared" si="77"/>
        <v>1.5420391893696922E-2</v>
      </c>
      <c r="N290" s="57">
        <f t="shared" si="72"/>
        <v>0</v>
      </c>
      <c r="O290" s="57">
        <f t="shared" si="78"/>
        <v>9.8050072783123082E-3</v>
      </c>
      <c r="P290">
        <f t="shared" si="73"/>
        <v>0</v>
      </c>
      <c r="Q290">
        <f t="shared" si="73"/>
        <v>9.6138167727757336E-5</v>
      </c>
      <c r="R290">
        <f t="shared" si="80"/>
        <v>0</v>
      </c>
      <c r="S290">
        <f t="shared" si="81"/>
        <v>9.4263543429427013E-7</v>
      </c>
      <c r="T290" s="57">
        <f t="shared" si="74"/>
        <v>1.6755938567379586E-2</v>
      </c>
      <c r="U290" s="57">
        <f t="shared" si="79"/>
        <v>0</v>
      </c>
      <c r="V290">
        <f t="shared" si="75"/>
        <v>132.61709243342787</v>
      </c>
      <c r="W290">
        <f t="shared" si="68"/>
        <v>-0.14996764643388658</v>
      </c>
      <c r="Z290" s="57"/>
    </row>
    <row r="291" spans="5:26">
      <c r="E291" s="49">
        <f t="shared" si="67"/>
        <v>8</v>
      </c>
      <c r="F291" s="49">
        <v>288</v>
      </c>
      <c r="G291" s="49">
        <v>0.30967846311944502</v>
      </c>
      <c r="H291" s="49">
        <f t="shared" si="69"/>
        <v>-0.4967619559266685</v>
      </c>
      <c r="I291" s="49">
        <f t="shared" si="70"/>
        <v>112.23386117434251</v>
      </c>
      <c r="J291" s="49">
        <f t="shared" si="71"/>
        <v>-4.4003638983148236E-3</v>
      </c>
      <c r="K291" s="49">
        <f t="shared" si="76"/>
        <v>1.1743731697485714E-2</v>
      </c>
      <c r="L291" s="53">
        <f t="shared" si="66"/>
        <v>-4.438825436776362E-3</v>
      </c>
      <c r="M291" s="53">
        <f t="shared" si="77"/>
        <v>1.1359116312870329E-2</v>
      </c>
      <c r="N291" s="57">
        <f t="shared" si="72"/>
        <v>0</v>
      </c>
      <c r="O291" s="57">
        <f t="shared" si="78"/>
        <v>5.7437316974857143E-3</v>
      </c>
      <c r="P291">
        <f t="shared" si="73"/>
        <v>0</v>
      </c>
      <c r="Q291">
        <f t="shared" si="73"/>
        <v>3.2990453812702126E-5</v>
      </c>
      <c r="R291">
        <f t="shared" si="80"/>
        <v>0</v>
      </c>
      <c r="S291">
        <f t="shared" si="81"/>
        <v>1.8948831527845564E-7</v>
      </c>
      <c r="T291" s="57">
        <f t="shared" si="74"/>
        <v>5.0003638983148234E-3</v>
      </c>
      <c r="U291" s="57">
        <f t="shared" si="79"/>
        <v>0</v>
      </c>
      <c r="V291">
        <f t="shared" si="75"/>
        <v>132.61709243342787</v>
      </c>
      <c r="W291">
        <f t="shared" si="68"/>
        <v>-0.15369988049856764</v>
      </c>
      <c r="Z291" s="57"/>
    </row>
    <row r="292" spans="5:26">
      <c r="E292" s="49">
        <f t="shared" si="67"/>
        <v>9</v>
      </c>
      <c r="F292" s="49">
        <v>289</v>
      </c>
      <c r="G292" s="49">
        <v>9.9762574476311983E-3</v>
      </c>
      <c r="H292" s="49">
        <f t="shared" si="69"/>
        <v>-2.3272396294280058</v>
      </c>
      <c r="I292" s="49">
        <f t="shared" si="70"/>
        <v>109.68666058397966</v>
      </c>
      <c r="J292" s="49">
        <f t="shared" si="71"/>
        <v>-2.2956979720679449E-2</v>
      </c>
      <c r="K292" s="49">
        <f t="shared" si="76"/>
        <v>-1.7419395808732842E-2</v>
      </c>
      <c r="L292" s="53">
        <f t="shared" si="66"/>
        <v>-2.2995441259140988E-2</v>
      </c>
      <c r="M292" s="53">
        <f t="shared" si="77"/>
        <v>-1.7804011193348228E-2</v>
      </c>
      <c r="N292" s="57">
        <f t="shared" si="72"/>
        <v>0</v>
      </c>
      <c r="O292" s="57">
        <f t="shared" si="78"/>
        <v>0</v>
      </c>
      <c r="P292">
        <f t="shared" si="73"/>
        <v>0</v>
      </c>
      <c r="Q292">
        <f t="shared" si="73"/>
        <v>0</v>
      </c>
      <c r="R292">
        <f t="shared" si="80"/>
        <v>0</v>
      </c>
      <c r="S292">
        <f t="shared" si="81"/>
        <v>0</v>
      </c>
      <c r="T292" s="57">
        <f t="shared" si="74"/>
        <v>2.3556979720679449E-2</v>
      </c>
      <c r="U292" s="57">
        <f t="shared" si="79"/>
        <v>2.341939580873284E-2</v>
      </c>
      <c r="V292">
        <f t="shared" si="75"/>
        <v>132.61709243342787</v>
      </c>
      <c r="W292">
        <f t="shared" si="68"/>
        <v>-0.1729070621945584</v>
      </c>
      <c r="Z292" s="57"/>
    </row>
    <row r="293" spans="5:26">
      <c r="E293" s="49">
        <f t="shared" si="67"/>
        <v>0</v>
      </c>
      <c r="F293" s="49">
        <v>290</v>
      </c>
      <c r="G293" s="49">
        <v>0.68724341308666215</v>
      </c>
      <c r="H293" s="49">
        <f t="shared" si="69"/>
        <v>0.48805176735959099</v>
      </c>
      <c r="I293" s="49">
        <f t="shared" si="70"/>
        <v>110.28526903523901</v>
      </c>
      <c r="J293" s="49">
        <f t="shared" si="71"/>
        <v>5.4426028807959834E-3</v>
      </c>
      <c r="K293" s="49">
        <f t="shared" si="76"/>
        <v>-1.6824243277330373E-2</v>
      </c>
      <c r="L293" s="53">
        <f t="shared" si="66"/>
        <v>5.404141342334445E-3</v>
      </c>
      <c r="M293" s="53">
        <f t="shared" si="77"/>
        <v>-1.7208858661945759E-2</v>
      </c>
      <c r="N293" s="57">
        <f t="shared" si="72"/>
        <v>4.8426028807959836E-3</v>
      </c>
      <c r="O293" s="57">
        <f t="shared" si="78"/>
        <v>0</v>
      </c>
      <c r="P293">
        <f t="shared" si="73"/>
        <v>2.345080266109356E-5</v>
      </c>
      <c r="Q293">
        <f t="shared" si="73"/>
        <v>0</v>
      </c>
      <c r="R293">
        <f t="shared" si="80"/>
        <v>1.1356292452358979E-7</v>
      </c>
      <c r="S293">
        <f t="shared" si="81"/>
        <v>0</v>
      </c>
      <c r="T293" s="57">
        <f t="shared" si="74"/>
        <v>0</v>
      </c>
      <c r="U293" s="57">
        <f t="shared" si="79"/>
        <v>2.2824243277330371E-2</v>
      </c>
      <c r="V293">
        <f t="shared" si="75"/>
        <v>132.61709243342787</v>
      </c>
      <c r="W293">
        <f t="shared" si="68"/>
        <v>-0.16839325149131254</v>
      </c>
      <c r="Z293" s="57"/>
    </row>
    <row r="294" spans="5:26">
      <c r="E294" s="49">
        <f t="shared" si="67"/>
        <v>1</v>
      </c>
      <c r="F294" s="49">
        <v>291</v>
      </c>
      <c r="G294" s="49">
        <v>0.19163339165270699</v>
      </c>
      <c r="H294" s="49">
        <f t="shared" si="69"/>
        <v>-0.87189294410318552</v>
      </c>
      <c r="I294" s="49">
        <f t="shared" si="70"/>
        <v>109.38732567288665</v>
      </c>
      <c r="J294" s="49">
        <f t="shared" si="71"/>
        <v>-8.1753335211517206E-3</v>
      </c>
      <c r="K294" s="49">
        <f t="shared" si="76"/>
        <v>-3.2033284785723481E-2</v>
      </c>
      <c r="L294" s="53">
        <f t="shared" si="66"/>
        <v>-8.2137950596132599E-3</v>
      </c>
      <c r="M294" s="53">
        <f t="shared" si="77"/>
        <v>-3.2417900170338868E-2</v>
      </c>
      <c r="N294" s="57">
        <f t="shared" si="72"/>
        <v>0</v>
      </c>
      <c r="O294" s="57">
        <f t="shared" si="78"/>
        <v>0</v>
      </c>
      <c r="P294">
        <f t="shared" si="73"/>
        <v>0</v>
      </c>
      <c r="Q294">
        <f t="shared" si="73"/>
        <v>0</v>
      </c>
      <c r="R294">
        <f t="shared" si="80"/>
        <v>0</v>
      </c>
      <c r="S294">
        <f t="shared" si="81"/>
        <v>0</v>
      </c>
      <c r="T294" s="57">
        <f t="shared" si="74"/>
        <v>8.7753335211517205E-3</v>
      </c>
      <c r="U294" s="57">
        <f t="shared" si="79"/>
        <v>3.803328478572348E-2</v>
      </c>
      <c r="V294">
        <f t="shared" si="75"/>
        <v>132.61709243342787</v>
      </c>
      <c r="W294">
        <f t="shared" si="68"/>
        <v>-0.17516419893010607</v>
      </c>
      <c r="Z294" s="57"/>
    </row>
    <row r="295" spans="5:26">
      <c r="E295" s="49">
        <f t="shared" si="67"/>
        <v>2</v>
      </c>
      <c r="F295" s="49">
        <v>292</v>
      </c>
      <c r="G295" s="49">
        <v>0.43351342396292902</v>
      </c>
      <c r="H295" s="49">
        <f t="shared" si="69"/>
        <v>-0.16743619464820983</v>
      </c>
      <c r="I295" s="49">
        <f t="shared" si="70"/>
        <v>109.2672797698561</v>
      </c>
      <c r="J295" s="49">
        <f t="shared" si="71"/>
        <v>-1.0980414965331069E-3</v>
      </c>
      <c r="K295" s="49">
        <f t="shared" si="76"/>
        <v>-4.9609109436801552E-2</v>
      </c>
      <c r="L295" s="53">
        <f t="shared" si="66"/>
        <v>-1.1365030349946453E-3</v>
      </c>
      <c r="M295" s="53">
        <f t="shared" si="77"/>
        <v>-4.9993724821416938E-2</v>
      </c>
      <c r="N295" s="57">
        <f t="shared" si="72"/>
        <v>0</v>
      </c>
      <c r="O295" s="57">
        <f t="shared" si="78"/>
        <v>0</v>
      </c>
      <c r="P295">
        <f t="shared" si="73"/>
        <v>0</v>
      </c>
      <c r="Q295">
        <f t="shared" si="73"/>
        <v>0</v>
      </c>
      <c r="R295">
        <f t="shared" si="80"/>
        <v>0</v>
      </c>
      <c r="S295">
        <f t="shared" si="81"/>
        <v>0</v>
      </c>
      <c r="T295" s="57">
        <f t="shared" si="74"/>
        <v>1.6980414965331067E-3</v>
      </c>
      <c r="U295" s="57">
        <f t="shared" si="79"/>
        <v>5.560910943680155E-2</v>
      </c>
      <c r="V295">
        <f t="shared" si="75"/>
        <v>132.61709243342787</v>
      </c>
      <c r="W295">
        <f t="shared" si="68"/>
        <v>-0.17606940579920408</v>
      </c>
      <c r="Z295" s="57"/>
    </row>
    <row r="296" spans="5:26">
      <c r="E296" s="49">
        <f t="shared" si="67"/>
        <v>3</v>
      </c>
      <c r="F296" s="49">
        <v>293</v>
      </c>
      <c r="G296" s="49">
        <v>0.7206787570323554</v>
      </c>
      <c r="H296" s="49">
        <f t="shared" si="69"/>
        <v>0.58485906387251085</v>
      </c>
      <c r="I296" s="49">
        <f t="shared" si="70"/>
        <v>109.96937817468887</v>
      </c>
      <c r="J296" s="49">
        <f t="shared" si="71"/>
        <v>6.4049581089600923E-3</v>
      </c>
      <c r="K296" s="49">
        <f t="shared" si="76"/>
        <v>-5.2628390426436467E-2</v>
      </c>
      <c r="L296" s="53">
        <f t="shared" si="66"/>
        <v>6.3664965704985539E-3</v>
      </c>
      <c r="M296" s="53">
        <f t="shared" si="77"/>
        <v>-5.3013005811051853E-2</v>
      </c>
      <c r="N296" s="57">
        <f t="shared" si="72"/>
        <v>5.8049581089600925E-3</v>
      </c>
      <c r="O296" s="57">
        <f t="shared" si="78"/>
        <v>0</v>
      </c>
      <c r="P296">
        <f t="shared" si="73"/>
        <v>3.3697538646781536E-5</v>
      </c>
      <c r="Q296">
        <f t="shared" si="73"/>
        <v>0</v>
      </c>
      <c r="R296">
        <f t="shared" si="80"/>
        <v>1.9561280021963057E-7</v>
      </c>
      <c r="S296">
        <f t="shared" si="81"/>
        <v>0</v>
      </c>
      <c r="T296" s="57">
        <f t="shared" si="74"/>
        <v>0</v>
      </c>
      <c r="U296" s="57">
        <f t="shared" si="79"/>
        <v>5.8628390426436465E-2</v>
      </c>
      <c r="V296">
        <f t="shared" si="75"/>
        <v>132.61709243342787</v>
      </c>
      <c r="W296">
        <f t="shared" si="68"/>
        <v>-0.17077522846542478</v>
      </c>
      <c r="Z296" s="57"/>
    </row>
    <row r="297" spans="5:26">
      <c r="E297" s="49">
        <f t="shared" si="67"/>
        <v>4</v>
      </c>
      <c r="F297" s="49">
        <v>294</v>
      </c>
      <c r="G297" s="49">
        <v>7.3588499069292657E-2</v>
      </c>
      <c r="H297" s="49">
        <f t="shared" si="69"/>
        <v>-1.4495752637102828</v>
      </c>
      <c r="I297" s="49">
        <f t="shared" si="70"/>
        <v>108.43873314303643</v>
      </c>
      <c r="J297" s="49">
        <f t="shared" si="71"/>
        <v>-1.4016604806572517E-2</v>
      </c>
      <c r="K297" s="49">
        <f t="shared" si="76"/>
        <v>-4.4616148514439159E-2</v>
      </c>
      <c r="L297" s="53">
        <f t="shared" si="66"/>
        <v>-1.4055066345034057E-2</v>
      </c>
      <c r="M297" s="53">
        <f t="shared" si="77"/>
        <v>-4.5000763899054545E-2</v>
      </c>
      <c r="N297" s="57">
        <f t="shared" si="72"/>
        <v>0</v>
      </c>
      <c r="O297" s="57">
        <f t="shared" si="78"/>
        <v>0</v>
      </c>
      <c r="P297">
        <f t="shared" si="73"/>
        <v>0</v>
      </c>
      <c r="Q297">
        <f t="shared" si="73"/>
        <v>0</v>
      </c>
      <c r="R297">
        <f t="shared" si="80"/>
        <v>0</v>
      </c>
      <c r="S297">
        <f t="shared" si="81"/>
        <v>0</v>
      </c>
      <c r="T297" s="57">
        <f t="shared" si="74"/>
        <v>1.4616604806572517E-2</v>
      </c>
      <c r="U297" s="57">
        <f t="shared" si="79"/>
        <v>5.0616148514439158E-2</v>
      </c>
      <c r="V297">
        <f t="shared" si="75"/>
        <v>132.61709243342787</v>
      </c>
      <c r="W297">
        <f t="shared" si="68"/>
        <v>-0.18231706672749348</v>
      </c>
      <c r="Z297" s="57"/>
    </row>
    <row r="298" spans="5:26">
      <c r="E298" s="49">
        <f t="shared" si="67"/>
        <v>5</v>
      </c>
      <c r="F298" s="49">
        <v>295</v>
      </c>
      <c r="G298" s="49">
        <v>0.92887961233955785</v>
      </c>
      <c r="H298" s="49">
        <f t="shared" si="69"/>
        <v>1.4674974761778896</v>
      </c>
      <c r="I298" s="49">
        <f t="shared" si="70"/>
        <v>110.09262962269229</v>
      </c>
      <c r="J298" s="49">
        <f t="shared" si="71"/>
        <v>1.5136756913921055E-2</v>
      </c>
      <c r="K298" s="49">
        <f t="shared" si="76"/>
        <v>-3.718984319211846E-2</v>
      </c>
      <c r="L298" s="53">
        <f t="shared" si="66"/>
        <v>1.5098295375459515E-2</v>
      </c>
      <c r="M298" s="53">
        <f t="shared" si="77"/>
        <v>-3.7574458576733846E-2</v>
      </c>
      <c r="N298" s="57">
        <f t="shared" si="72"/>
        <v>1.4536756913921055E-2</v>
      </c>
      <c r="O298" s="57">
        <f t="shared" si="78"/>
        <v>0</v>
      </c>
      <c r="P298">
        <f t="shared" si="73"/>
        <v>2.1131730157443159E-4</v>
      </c>
      <c r="Q298">
        <f t="shared" si="73"/>
        <v>0</v>
      </c>
      <c r="R298">
        <f t="shared" si="80"/>
        <v>3.071868244693259E-6</v>
      </c>
      <c r="S298">
        <f t="shared" si="81"/>
        <v>0</v>
      </c>
      <c r="T298" s="57">
        <f t="shared" si="74"/>
        <v>0</v>
      </c>
      <c r="U298" s="57">
        <f t="shared" si="79"/>
        <v>4.3189843192118459E-2</v>
      </c>
      <c r="V298">
        <f t="shared" si="75"/>
        <v>132.61709243342787</v>
      </c>
      <c r="W298">
        <f t="shared" si="68"/>
        <v>-0.16984585016477108</v>
      </c>
      <c r="Z298" s="57"/>
    </row>
    <row r="299" spans="5:26">
      <c r="E299" s="49">
        <f t="shared" si="67"/>
        <v>6</v>
      </c>
      <c r="F299" s="49">
        <v>296</v>
      </c>
      <c r="G299" s="49">
        <v>0.92639859741140029</v>
      </c>
      <c r="H299" s="49">
        <f t="shared" si="69"/>
        <v>1.4494827824700318</v>
      </c>
      <c r="I299" s="49">
        <f t="shared" si="70"/>
        <v>111.75191831247018</v>
      </c>
      <c r="J299" s="49">
        <f t="shared" si="71"/>
        <v>1.4959300538763242E-2</v>
      </c>
      <c r="K299" s="49">
        <f t="shared" si="76"/>
        <v>-2.4859643568190877E-2</v>
      </c>
      <c r="L299" s="53">
        <f t="shared" si="66"/>
        <v>1.4920839000301703E-2</v>
      </c>
      <c r="M299" s="53">
        <f t="shared" si="77"/>
        <v>-2.5244258952806263E-2</v>
      </c>
      <c r="N299" s="57">
        <f t="shared" si="72"/>
        <v>1.4359300538763243E-2</v>
      </c>
      <c r="O299" s="57">
        <f t="shared" si="78"/>
        <v>0</v>
      </c>
      <c r="P299">
        <f t="shared" si="73"/>
        <v>2.0618951196252634E-4</v>
      </c>
      <c r="Q299">
        <f t="shared" si="73"/>
        <v>0</v>
      </c>
      <c r="R299">
        <f t="shared" si="80"/>
        <v>2.9607371702108344E-6</v>
      </c>
      <c r="S299">
        <f t="shared" si="81"/>
        <v>0</v>
      </c>
      <c r="T299" s="57">
        <f t="shared" si="74"/>
        <v>0</v>
      </c>
      <c r="U299" s="57">
        <f t="shared" si="79"/>
        <v>3.0859643568190875E-2</v>
      </c>
      <c r="V299">
        <f t="shared" si="75"/>
        <v>132.61709243342787</v>
      </c>
      <c r="W299">
        <f t="shared" si="68"/>
        <v>-0.15733397360850562</v>
      </c>
      <c r="Z299" s="57"/>
    </row>
    <row r="300" spans="5:26">
      <c r="E300" s="49">
        <f t="shared" si="67"/>
        <v>7</v>
      </c>
      <c r="F300" s="49">
        <v>297</v>
      </c>
      <c r="G300" s="49">
        <v>0.71064465541799715</v>
      </c>
      <c r="H300" s="49">
        <f t="shared" si="69"/>
        <v>0.55526898568700533</v>
      </c>
      <c r="I300" s="49">
        <f t="shared" si="70"/>
        <v>112.43691431633449</v>
      </c>
      <c r="J300" s="49">
        <f t="shared" si="71"/>
        <v>6.110903272827645E-3</v>
      </c>
      <c r="K300" s="49">
        <f t="shared" si="76"/>
        <v>-2.5928017279836495E-3</v>
      </c>
      <c r="L300" s="53">
        <f t="shared" si="66"/>
        <v>6.0724417343661066E-3</v>
      </c>
      <c r="M300" s="53">
        <f t="shared" si="77"/>
        <v>-2.9774171125990343E-3</v>
      </c>
      <c r="N300" s="57">
        <f t="shared" si="72"/>
        <v>5.5109032728276452E-3</v>
      </c>
      <c r="O300" s="57">
        <f t="shared" si="78"/>
        <v>0</v>
      </c>
      <c r="P300">
        <f t="shared" si="73"/>
        <v>3.0370054882462452E-5</v>
      </c>
      <c r="Q300">
        <f t="shared" si="73"/>
        <v>0</v>
      </c>
      <c r="R300">
        <f t="shared" si="80"/>
        <v>1.6736643484771754E-7</v>
      </c>
      <c r="S300">
        <f t="shared" si="81"/>
        <v>0</v>
      </c>
      <c r="T300" s="57">
        <f t="shared" si="74"/>
        <v>0</v>
      </c>
      <c r="U300" s="57">
        <f t="shared" si="79"/>
        <v>8.5928017279836497E-3</v>
      </c>
      <c r="V300">
        <f t="shared" si="75"/>
        <v>132.61709243342787</v>
      </c>
      <c r="W300">
        <f t="shared" si="68"/>
        <v>-0.15216875703426821</v>
      </c>
      <c r="Z300" s="57"/>
    </row>
    <row r="301" spans="5:26">
      <c r="E301" s="49">
        <f t="shared" si="67"/>
        <v>8</v>
      </c>
      <c r="F301" s="49">
        <v>298</v>
      </c>
      <c r="G301" s="49">
        <v>0.48747728172487903</v>
      </c>
      <c r="H301" s="49">
        <f t="shared" si="69"/>
        <v>-3.1394956312542445E-2</v>
      </c>
      <c r="I301" s="49">
        <f t="shared" si="70"/>
        <v>112.46648224677281</v>
      </c>
      <c r="J301" s="49">
        <f t="shared" si="71"/>
        <v>2.6293894232386867E-4</v>
      </c>
      <c r="K301" s="49">
        <f t="shared" si="76"/>
        <v>2.0705011126550955E-3</v>
      </c>
      <c r="L301" s="53">
        <f t="shared" si="66"/>
        <v>2.2447740386233021E-4</v>
      </c>
      <c r="M301" s="53">
        <f t="shared" si="77"/>
        <v>1.6858857280397108E-3</v>
      </c>
      <c r="N301" s="57">
        <f t="shared" si="72"/>
        <v>0</v>
      </c>
      <c r="O301" s="57">
        <f t="shared" si="78"/>
        <v>0</v>
      </c>
      <c r="P301">
        <f t="shared" si="73"/>
        <v>0</v>
      </c>
      <c r="Q301">
        <f t="shared" si="73"/>
        <v>0</v>
      </c>
      <c r="R301">
        <f t="shared" si="80"/>
        <v>0</v>
      </c>
      <c r="S301">
        <f t="shared" si="81"/>
        <v>0</v>
      </c>
      <c r="T301" s="57">
        <f t="shared" si="74"/>
        <v>3.3706105767613128E-4</v>
      </c>
      <c r="U301" s="57">
        <f t="shared" si="79"/>
        <v>3.9294988873449042E-3</v>
      </c>
      <c r="V301">
        <f t="shared" si="75"/>
        <v>132.61709243342787</v>
      </c>
      <c r="W301">
        <f t="shared" si="68"/>
        <v>-0.1519457998731982</v>
      </c>
      <c r="Z301" s="57"/>
    </row>
    <row r="302" spans="5:26">
      <c r="E302" s="49">
        <f t="shared" si="67"/>
        <v>9</v>
      </c>
      <c r="F302" s="49">
        <v>299</v>
      </c>
      <c r="G302" s="49">
        <v>0.56726705579435033</v>
      </c>
      <c r="H302" s="49">
        <f t="shared" si="69"/>
        <v>0.16942051462204394</v>
      </c>
      <c r="I302" s="49">
        <f t="shared" si="70"/>
        <v>112.72190804876114</v>
      </c>
      <c r="J302" s="49">
        <f t="shared" si="71"/>
        <v>2.2685531096455287E-3</v>
      </c>
      <c r="K302" s="49">
        <f t="shared" si="76"/>
        <v>2.7296033942979973E-2</v>
      </c>
      <c r="L302" s="53">
        <f t="shared" si="66"/>
        <v>2.2300915711839903E-3</v>
      </c>
      <c r="M302" s="53">
        <f t="shared" si="77"/>
        <v>2.6911418558364587E-2</v>
      </c>
      <c r="N302" s="57">
        <f t="shared" si="72"/>
        <v>1.6685531096455289E-3</v>
      </c>
      <c r="O302" s="57">
        <f t="shared" si="78"/>
        <v>2.1296033942979974E-2</v>
      </c>
      <c r="P302">
        <f t="shared" si="73"/>
        <v>2.7840694797077643E-6</v>
      </c>
      <c r="Q302">
        <f t="shared" si="73"/>
        <v>4.5352106170055517E-4</v>
      </c>
      <c r="R302">
        <f t="shared" si="80"/>
        <v>4.6453677878355996E-9</v>
      </c>
      <c r="S302">
        <f t="shared" si="81"/>
        <v>9.6581999238313382E-6</v>
      </c>
      <c r="T302" s="57">
        <f t="shared" si="74"/>
        <v>0</v>
      </c>
      <c r="U302" s="57">
        <f t="shared" si="79"/>
        <v>0</v>
      </c>
      <c r="V302">
        <f t="shared" si="75"/>
        <v>132.61709243342787</v>
      </c>
      <c r="W302">
        <f t="shared" si="68"/>
        <v>-0.15001976004453474</v>
      </c>
      <c r="Z302" s="57"/>
    </row>
    <row r="303" spans="5:26">
      <c r="E303" s="49">
        <f t="shared" si="67"/>
        <v>0</v>
      </c>
      <c r="F303" s="49">
        <v>300</v>
      </c>
      <c r="G303" s="49">
        <v>1.5404044878151835E-2</v>
      </c>
      <c r="H303" s="49">
        <f t="shared" si="69"/>
        <v>-2.1595426818149166</v>
      </c>
      <c r="I303" s="49">
        <f t="shared" si="70"/>
        <v>110.3526622027201</v>
      </c>
      <c r="J303" s="49">
        <f t="shared" si="71"/>
        <v>-2.1242537285227053E-2</v>
      </c>
      <c r="K303" s="49">
        <f t="shared" si="76"/>
        <v>6.1089377695692842E-4</v>
      </c>
      <c r="L303" s="53">
        <f t="shared" si="66"/>
        <v>-2.1280998823688592E-2</v>
      </c>
      <c r="M303" s="53">
        <f t="shared" si="77"/>
        <v>2.2627839234154381E-4</v>
      </c>
      <c r="N303" s="57">
        <f t="shared" si="72"/>
        <v>0</v>
      </c>
      <c r="O303" s="57">
        <f t="shared" si="78"/>
        <v>0</v>
      </c>
      <c r="P303">
        <f t="shared" si="73"/>
        <v>0</v>
      </c>
      <c r="Q303">
        <f t="shared" si="73"/>
        <v>0</v>
      </c>
      <c r="R303">
        <f t="shared" si="80"/>
        <v>0</v>
      </c>
      <c r="S303">
        <f t="shared" si="81"/>
        <v>0</v>
      </c>
      <c r="T303" s="57">
        <f t="shared" si="74"/>
        <v>2.1842537285227052E-2</v>
      </c>
      <c r="U303" s="57">
        <f t="shared" si="79"/>
        <v>5.3891062230430713E-3</v>
      </c>
      <c r="V303">
        <f t="shared" si="75"/>
        <v>132.61709243342787</v>
      </c>
      <c r="W303">
        <f t="shared" si="68"/>
        <v>-0.16788507289800703</v>
      </c>
      <c r="Z303" s="57"/>
    </row>
    <row r="304" spans="5:26">
      <c r="E304" s="49">
        <f t="shared" si="67"/>
        <v>1</v>
      </c>
      <c r="F304" s="49">
        <v>301</v>
      </c>
      <c r="G304" s="49">
        <v>0.22030464876836431</v>
      </c>
      <c r="H304" s="49">
        <f t="shared" si="69"/>
        <v>-0.77116472900572464</v>
      </c>
      <c r="I304" s="49">
        <f t="shared" si="70"/>
        <v>109.56532639171853</v>
      </c>
      <c r="J304" s="49">
        <f t="shared" si="71"/>
        <v>-7.1602980721534974E-3</v>
      </c>
      <c r="K304" s="49">
        <f t="shared" si="76"/>
        <v>1.6259292259552817E-3</v>
      </c>
      <c r="L304" s="53">
        <f t="shared" si="66"/>
        <v>-7.1987596106150359E-3</v>
      </c>
      <c r="M304" s="53">
        <f t="shared" si="77"/>
        <v>1.241313841339897E-3</v>
      </c>
      <c r="N304" s="57">
        <f t="shared" si="72"/>
        <v>0</v>
      </c>
      <c r="O304" s="57">
        <f t="shared" si="78"/>
        <v>0</v>
      </c>
      <c r="P304">
        <f t="shared" si="73"/>
        <v>0</v>
      </c>
      <c r="Q304">
        <f t="shared" si="73"/>
        <v>0</v>
      </c>
      <c r="R304">
        <f t="shared" si="80"/>
        <v>0</v>
      </c>
      <c r="S304">
        <f t="shared" si="81"/>
        <v>0</v>
      </c>
      <c r="T304" s="57">
        <f t="shared" si="74"/>
        <v>7.7602980721534973E-3</v>
      </c>
      <c r="U304" s="57">
        <f t="shared" si="79"/>
        <v>4.3740707740447179E-3</v>
      </c>
      <c r="V304">
        <f t="shared" si="75"/>
        <v>132.61709243342787</v>
      </c>
      <c r="W304">
        <f t="shared" si="68"/>
        <v>-0.17382198341651203</v>
      </c>
      <c r="Z304" s="57"/>
    </row>
    <row r="305" spans="5:26">
      <c r="E305" s="49">
        <f t="shared" si="67"/>
        <v>2</v>
      </c>
      <c r="F305" s="49">
        <v>302</v>
      </c>
      <c r="G305" s="49">
        <v>0.12507016601007592</v>
      </c>
      <c r="H305" s="49">
        <f t="shared" si="69"/>
        <v>-1.1500085931236355</v>
      </c>
      <c r="I305" s="49">
        <f t="shared" si="70"/>
        <v>108.3685264883558</v>
      </c>
      <c r="J305" s="49">
        <f t="shared" si="71"/>
        <v>-1.0983258622281392E-2</v>
      </c>
      <c r="K305" s="49">
        <f t="shared" si="76"/>
        <v>-8.2592878997930514E-3</v>
      </c>
      <c r="L305" s="53">
        <f t="shared" si="66"/>
        <v>-1.1021720160742932E-2</v>
      </c>
      <c r="M305" s="53">
        <f t="shared" si="77"/>
        <v>-8.6439032844084357E-3</v>
      </c>
      <c r="N305" s="57">
        <f t="shared" si="72"/>
        <v>0</v>
      </c>
      <c r="O305" s="57">
        <f t="shared" si="78"/>
        <v>0</v>
      </c>
      <c r="P305">
        <f t="shared" si="73"/>
        <v>0</v>
      </c>
      <c r="Q305">
        <f t="shared" si="73"/>
        <v>0</v>
      </c>
      <c r="R305">
        <f t="shared" si="80"/>
        <v>0</v>
      </c>
      <c r="S305">
        <f t="shared" si="81"/>
        <v>0</v>
      </c>
      <c r="T305" s="57">
        <f t="shared" si="74"/>
        <v>1.1583258622281392E-2</v>
      </c>
      <c r="U305" s="57">
        <f t="shared" si="79"/>
        <v>1.4259287899793052E-2</v>
      </c>
      <c r="V305">
        <f t="shared" si="75"/>
        <v>132.61709243342787</v>
      </c>
      <c r="W305">
        <f t="shared" si="68"/>
        <v>-0.18284646043830702</v>
      </c>
      <c r="Z305" s="57"/>
    </row>
    <row r="306" spans="5:26">
      <c r="E306" s="49">
        <f t="shared" si="67"/>
        <v>3</v>
      </c>
      <c r="F306" s="49">
        <v>303</v>
      </c>
      <c r="G306" s="49">
        <v>0.48835773289762086</v>
      </c>
      <c r="H306" s="49">
        <f t="shared" si="69"/>
        <v>-2.9186979336331669E-2</v>
      </c>
      <c r="I306" s="49">
        <f t="shared" si="70"/>
        <v>108.39941729266583</v>
      </c>
      <c r="J306" s="49">
        <f t="shared" si="71"/>
        <v>2.8501266359147475E-4</v>
      </c>
      <c r="K306" s="49">
        <f t="shared" si="76"/>
        <v>-1.4379233345161635E-2</v>
      </c>
      <c r="L306" s="53">
        <f t="shared" si="66"/>
        <v>2.4655112512993627E-4</v>
      </c>
      <c r="M306" s="53">
        <f t="shared" si="77"/>
        <v>-1.476384872977702E-2</v>
      </c>
      <c r="N306" s="57">
        <f t="shared" si="72"/>
        <v>0</v>
      </c>
      <c r="O306" s="57">
        <f t="shared" si="78"/>
        <v>0</v>
      </c>
      <c r="P306">
        <f t="shared" si="73"/>
        <v>0</v>
      </c>
      <c r="Q306">
        <f t="shared" si="73"/>
        <v>0</v>
      </c>
      <c r="R306">
        <f t="shared" si="80"/>
        <v>0</v>
      </c>
      <c r="S306">
        <f t="shared" si="81"/>
        <v>0</v>
      </c>
      <c r="T306" s="57">
        <f t="shared" si="74"/>
        <v>3.1498733640852519E-4</v>
      </c>
      <c r="U306" s="57">
        <f t="shared" si="79"/>
        <v>2.0379233345161635E-2</v>
      </c>
      <c r="V306">
        <f t="shared" si="75"/>
        <v>132.61709243342787</v>
      </c>
      <c r="W306">
        <f t="shared" si="68"/>
        <v>-0.18261352813868251</v>
      </c>
      <c r="Z306" s="57"/>
    </row>
    <row r="307" spans="5:26">
      <c r="E307" s="49">
        <f t="shared" si="67"/>
        <v>4</v>
      </c>
      <c r="F307" s="49">
        <v>304</v>
      </c>
      <c r="G307" s="49">
        <v>0.7440090345829351</v>
      </c>
      <c r="H307" s="49">
        <f t="shared" si="69"/>
        <v>0.65575475707589559</v>
      </c>
      <c r="I307" s="49">
        <f t="shared" si="70"/>
        <v>109.17278975356618</v>
      </c>
      <c r="J307" s="49">
        <f t="shared" si="71"/>
        <v>7.1091407177081402E-3</v>
      </c>
      <c r="K307" s="49">
        <f t="shared" si="76"/>
        <v>6.746512179118952E-3</v>
      </c>
      <c r="L307" s="53">
        <f t="shared" si="66"/>
        <v>7.0706791792466018E-3</v>
      </c>
      <c r="M307" s="53">
        <f t="shared" si="77"/>
        <v>6.3618967945035677E-3</v>
      </c>
      <c r="N307" s="57">
        <f t="shared" si="72"/>
        <v>6.5091407177081404E-3</v>
      </c>
      <c r="O307" s="57">
        <f t="shared" si="78"/>
        <v>7.465121791189527E-4</v>
      </c>
      <c r="P307">
        <f t="shared" si="73"/>
        <v>4.2368912882926043E-5</v>
      </c>
      <c r="Q307">
        <f t="shared" si="73"/>
        <v>5.5728043357292727E-7</v>
      </c>
      <c r="R307">
        <f t="shared" si="80"/>
        <v>2.7578521601128292E-7</v>
      </c>
      <c r="S307">
        <f t="shared" si="81"/>
        <v>4.160166308468807E-10</v>
      </c>
      <c r="T307" s="57">
        <f t="shared" si="74"/>
        <v>0</v>
      </c>
      <c r="U307" s="57">
        <f t="shared" si="79"/>
        <v>0</v>
      </c>
      <c r="V307">
        <f t="shared" si="75"/>
        <v>132.61709243342787</v>
      </c>
      <c r="W307">
        <f t="shared" si="68"/>
        <v>-0.17678190834737567</v>
      </c>
      <c r="Z307" s="57"/>
    </row>
    <row r="308" spans="5:26">
      <c r="E308" s="49">
        <f t="shared" si="67"/>
        <v>5</v>
      </c>
      <c r="F308" s="49">
        <v>305</v>
      </c>
      <c r="G308" s="49">
        <v>0.15466646972148024</v>
      </c>
      <c r="H308" s="49">
        <f t="shared" si="69"/>
        <v>-1.016622724716735</v>
      </c>
      <c r="I308" s="49">
        <f t="shared" si="70"/>
        <v>108.1258986655051</v>
      </c>
      <c r="J308" s="49">
        <f t="shared" si="71"/>
        <v>-9.6355776051158786E-3</v>
      </c>
      <c r="K308" s="49">
        <f t="shared" si="76"/>
        <v>-1.8025822339917858E-2</v>
      </c>
      <c r="L308" s="53">
        <f t="shared" si="66"/>
        <v>-9.6740391435774179E-3</v>
      </c>
      <c r="M308" s="53">
        <f t="shared" si="77"/>
        <v>-1.8410437724533244E-2</v>
      </c>
      <c r="N308" s="57">
        <f t="shared" si="72"/>
        <v>0</v>
      </c>
      <c r="O308" s="57">
        <f t="shared" si="78"/>
        <v>0</v>
      </c>
      <c r="P308">
        <f t="shared" si="73"/>
        <v>0</v>
      </c>
      <c r="Q308">
        <f t="shared" si="73"/>
        <v>0</v>
      </c>
      <c r="R308">
        <f t="shared" si="80"/>
        <v>0</v>
      </c>
      <c r="S308">
        <f t="shared" si="81"/>
        <v>0</v>
      </c>
      <c r="T308" s="57">
        <f t="shared" si="74"/>
        <v>1.0235577605115878E-2</v>
      </c>
      <c r="U308" s="57">
        <f t="shared" si="79"/>
        <v>2.4025822339917857E-2</v>
      </c>
      <c r="V308">
        <f t="shared" si="75"/>
        <v>132.61709243342787</v>
      </c>
      <c r="W308">
        <f t="shared" si="68"/>
        <v>-0.18467599702668072</v>
      </c>
      <c r="Z308" s="57"/>
    </row>
    <row r="309" spans="5:26">
      <c r="E309" s="49">
        <f t="shared" si="67"/>
        <v>6</v>
      </c>
      <c r="F309" s="49">
        <v>306</v>
      </c>
      <c r="G309" s="49">
        <v>0.77834463813193477</v>
      </c>
      <c r="H309" s="49">
        <f t="shared" si="69"/>
        <v>0.76661454715826494</v>
      </c>
      <c r="I309" s="49">
        <f t="shared" si="70"/>
        <v>109.01718786007365</v>
      </c>
      <c r="J309" s="49">
        <f t="shared" si="71"/>
        <v>8.2092800127783177E-3</v>
      </c>
      <c r="K309" s="49">
        <f t="shared" si="76"/>
        <v>-2.4775842865902821E-2</v>
      </c>
      <c r="L309" s="53">
        <f t="shared" si="66"/>
        <v>8.1708184743167784E-3</v>
      </c>
      <c r="M309" s="53">
        <f t="shared" si="77"/>
        <v>-2.5160458250518207E-2</v>
      </c>
      <c r="N309" s="57">
        <f t="shared" si="72"/>
        <v>7.6092800127783179E-3</v>
      </c>
      <c r="O309" s="57">
        <f t="shared" si="78"/>
        <v>0</v>
      </c>
      <c r="P309">
        <f t="shared" si="73"/>
        <v>5.7901142312867599E-5</v>
      </c>
      <c r="Q309">
        <f t="shared" si="73"/>
        <v>0</v>
      </c>
      <c r="R309">
        <f t="shared" si="80"/>
        <v>4.4058600491833635E-7</v>
      </c>
      <c r="S309">
        <f t="shared" si="81"/>
        <v>0</v>
      </c>
      <c r="T309" s="57">
        <f t="shared" si="74"/>
        <v>0</v>
      </c>
      <c r="U309" s="57">
        <f t="shared" si="79"/>
        <v>3.0775842865902819E-2</v>
      </c>
      <c r="V309">
        <f t="shared" si="75"/>
        <v>132.61709243342787</v>
      </c>
      <c r="W309">
        <f t="shared" si="68"/>
        <v>-0.17795522538092956</v>
      </c>
      <c r="Z309" s="57"/>
    </row>
    <row r="310" spans="5:26">
      <c r="E310" s="49">
        <f t="shared" si="67"/>
        <v>7</v>
      </c>
      <c r="F310" s="49">
        <v>307</v>
      </c>
      <c r="G310" s="49">
        <v>0.46408161387898061</v>
      </c>
      <c r="H310" s="49">
        <f t="shared" si="69"/>
        <v>-9.0156026470808864E-2</v>
      </c>
      <c r="I310" s="49">
        <f t="shared" si="70"/>
        <v>108.98179682678652</v>
      </c>
      <c r="J310" s="49">
        <f t="shared" si="71"/>
        <v>-3.246898938441348E-4</v>
      </c>
      <c r="K310" s="49">
        <f t="shared" si="76"/>
        <v>-3.121143603257457E-2</v>
      </c>
      <c r="L310" s="53">
        <f t="shared" si="66"/>
        <v>-3.6315143230567328E-4</v>
      </c>
      <c r="M310" s="53">
        <f t="shared" si="77"/>
        <v>-3.1596051417189956E-2</v>
      </c>
      <c r="N310" s="57">
        <f t="shared" si="72"/>
        <v>0</v>
      </c>
      <c r="O310" s="57">
        <f t="shared" si="78"/>
        <v>0</v>
      </c>
      <c r="P310">
        <f t="shared" si="73"/>
        <v>0</v>
      </c>
      <c r="Q310">
        <f t="shared" si="73"/>
        <v>0</v>
      </c>
      <c r="R310">
        <f t="shared" si="80"/>
        <v>0</v>
      </c>
      <c r="S310">
        <f t="shared" si="81"/>
        <v>0</v>
      </c>
      <c r="T310" s="57">
        <f t="shared" si="74"/>
        <v>9.246898938441348E-4</v>
      </c>
      <c r="U310" s="57">
        <f t="shared" si="79"/>
        <v>3.7211436032574569E-2</v>
      </c>
      <c r="V310">
        <f t="shared" si="75"/>
        <v>132.61709243342787</v>
      </c>
      <c r="W310">
        <f t="shared" si="68"/>
        <v>-0.17822209168479525</v>
      </c>
      <c r="Z310" s="57"/>
    </row>
    <row r="311" spans="5:26">
      <c r="E311" s="49">
        <f t="shared" si="67"/>
        <v>8</v>
      </c>
      <c r="F311" s="49">
        <v>308</v>
      </c>
      <c r="G311" s="49">
        <v>0.5134488491100444</v>
      </c>
      <c r="H311" s="49">
        <f t="shared" si="69"/>
        <v>3.3717653172816588E-2</v>
      </c>
      <c r="I311" s="49">
        <f t="shared" si="70"/>
        <v>109.08141704461599</v>
      </c>
      <c r="J311" s="49">
        <f t="shared" si="71"/>
        <v>9.1368207403003468E-4</v>
      </c>
      <c r="K311" s="49">
        <f t="shared" si="76"/>
        <v>-3.0560692900868412E-2</v>
      </c>
      <c r="L311" s="53">
        <f t="shared" si="66"/>
        <v>8.7522053556849625E-4</v>
      </c>
      <c r="M311" s="53">
        <f t="shared" si="77"/>
        <v>-3.0945308285483798E-2</v>
      </c>
      <c r="N311" s="57">
        <f t="shared" si="72"/>
        <v>3.1368207403003473E-4</v>
      </c>
      <c r="O311" s="57">
        <f t="shared" si="78"/>
        <v>0</v>
      </c>
      <c r="P311">
        <f t="shared" si="73"/>
        <v>9.8396443567784193E-8</v>
      </c>
      <c r="Q311">
        <f t="shared" si="73"/>
        <v>0</v>
      </c>
      <c r="R311">
        <f t="shared" si="80"/>
        <v>3.0865200495521816E-11</v>
      </c>
      <c r="S311">
        <f t="shared" si="81"/>
        <v>0</v>
      </c>
      <c r="T311" s="57">
        <f t="shared" si="74"/>
        <v>0</v>
      </c>
      <c r="U311" s="57">
        <f t="shared" si="79"/>
        <v>3.6560692900868413E-2</v>
      </c>
      <c r="V311">
        <f t="shared" si="75"/>
        <v>132.61709243342787</v>
      </c>
      <c r="W311">
        <f t="shared" si="68"/>
        <v>-0.17747090482040614</v>
      </c>
      <c r="Z311" s="57"/>
    </row>
    <row r="312" spans="5:26">
      <c r="E312" s="49">
        <f t="shared" si="67"/>
        <v>9</v>
      </c>
      <c r="F312" s="49">
        <v>309</v>
      </c>
      <c r="G312" s="49">
        <v>6.6694106095359307E-2</v>
      </c>
      <c r="H312" s="49">
        <f t="shared" si="69"/>
        <v>-1.5008737756314696</v>
      </c>
      <c r="I312" s="49">
        <f t="shared" si="70"/>
        <v>107.50717424886265</v>
      </c>
      <c r="J312" s="49">
        <f t="shared" si="71"/>
        <v>-1.453696622812907E-2</v>
      </c>
      <c r="K312" s="49">
        <f t="shared" si="76"/>
        <v>-4.7366212238642978E-2</v>
      </c>
      <c r="L312" s="53">
        <f t="shared" si="66"/>
        <v>-1.4575427766590609E-2</v>
      </c>
      <c r="M312" s="53">
        <f t="shared" si="77"/>
        <v>-4.7750827623258364E-2</v>
      </c>
      <c r="N312" s="57">
        <f t="shared" si="72"/>
        <v>0</v>
      </c>
      <c r="O312" s="57">
        <f t="shared" si="78"/>
        <v>0</v>
      </c>
      <c r="P312">
        <f t="shared" si="73"/>
        <v>0</v>
      </c>
      <c r="Q312">
        <f t="shared" si="73"/>
        <v>0</v>
      </c>
      <c r="R312">
        <f t="shared" si="80"/>
        <v>0</v>
      </c>
      <c r="S312">
        <f t="shared" si="81"/>
        <v>0</v>
      </c>
      <c r="T312" s="57">
        <f t="shared" si="74"/>
        <v>1.5136966228129069E-2</v>
      </c>
      <c r="U312" s="57">
        <f t="shared" si="79"/>
        <v>5.3366212238642977E-2</v>
      </c>
      <c r="V312">
        <f t="shared" si="75"/>
        <v>132.61709243342787</v>
      </c>
      <c r="W312">
        <f t="shared" si="68"/>
        <v>-0.18934149229044578</v>
      </c>
      <c r="Z312" s="57"/>
    </row>
    <row r="313" spans="5:26">
      <c r="E313" s="49">
        <f t="shared" si="67"/>
        <v>0</v>
      </c>
      <c r="F313" s="49">
        <v>310</v>
      </c>
      <c r="G313" s="49">
        <v>0.69479226603321187</v>
      </c>
      <c r="H313" s="49">
        <f t="shared" si="69"/>
        <v>0.50948049332876066</v>
      </c>
      <c r="I313" s="49">
        <f t="shared" si="70"/>
        <v>108.11692570034852</v>
      </c>
      <c r="J313" s="49">
        <f t="shared" si="71"/>
        <v>5.6557043203564359E-3</v>
      </c>
      <c r="K313" s="49">
        <f t="shared" si="76"/>
        <v>-2.0467970633059444E-2</v>
      </c>
      <c r="L313" s="53">
        <f t="shared" si="66"/>
        <v>5.6172427818948975E-3</v>
      </c>
      <c r="M313" s="53">
        <f t="shared" si="77"/>
        <v>-2.085258601767483E-2</v>
      </c>
      <c r="N313" s="57">
        <f t="shared" si="72"/>
        <v>5.0557043203564361E-3</v>
      </c>
      <c r="O313" s="57">
        <f t="shared" si="78"/>
        <v>0</v>
      </c>
      <c r="P313">
        <f t="shared" si="73"/>
        <v>2.5560146174870733E-5</v>
      </c>
      <c r="Q313">
        <f t="shared" si="73"/>
        <v>0</v>
      </c>
      <c r="R313">
        <f t="shared" si="80"/>
        <v>1.2922454144523601E-7</v>
      </c>
      <c r="S313">
        <f t="shared" si="81"/>
        <v>0</v>
      </c>
      <c r="T313" s="57">
        <f t="shared" si="74"/>
        <v>0</v>
      </c>
      <c r="U313" s="57">
        <f t="shared" si="79"/>
        <v>2.6467970633059442E-2</v>
      </c>
      <c r="V313">
        <f t="shared" si="75"/>
        <v>132.61709243342787</v>
      </c>
      <c r="W313">
        <f t="shared" si="68"/>
        <v>-0.18474365772555398</v>
      </c>
      <c r="Z313" s="57"/>
    </row>
    <row r="314" spans="5:26">
      <c r="E314" s="49">
        <f t="shared" si="67"/>
        <v>1</v>
      </c>
      <c r="F314" s="49">
        <v>311</v>
      </c>
      <c r="G314" s="49">
        <v>0.79254442387188373</v>
      </c>
      <c r="H314" s="49">
        <f t="shared" si="69"/>
        <v>0.81528157610881546</v>
      </c>
      <c r="I314" s="49">
        <f t="shared" si="70"/>
        <v>109.06075822568123</v>
      </c>
      <c r="J314" s="49">
        <f t="shared" si="71"/>
        <v>8.6918549856959092E-3</v>
      </c>
      <c r="K314" s="49">
        <f t="shared" si="76"/>
        <v>-4.6158175752100518E-3</v>
      </c>
      <c r="L314" s="53">
        <f t="shared" si="66"/>
        <v>8.6533934472343699E-3</v>
      </c>
      <c r="M314" s="53">
        <f t="shared" si="77"/>
        <v>-5.0004329598254361E-3</v>
      </c>
      <c r="N314" s="57">
        <f t="shared" si="72"/>
        <v>8.0918549856959093E-3</v>
      </c>
      <c r="O314" s="57">
        <f t="shared" si="78"/>
        <v>0</v>
      </c>
      <c r="P314">
        <f t="shared" si="73"/>
        <v>6.5478117109531747E-5</v>
      </c>
      <c r="Q314">
        <f t="shared" si="73"/>
        <v>0</v>
      </c>
      <c r="R314">
        <f t="shared" si="80"/>
        <v>5.2983942838674505E-7</v>
      </c>
      <c r="S314">
        <f t="shared" si="81"/>
        <v>0</v>
      </c>
      <c r="T314" s="57">
        <f t="shared" si="74"/>
        <v>0</v>
      </c>
      <c r="U314" s="57">
        <f t="shared" si="79"/>
        <v>1.0615817575210051E-2</v>
      </c>
      <c r="V314">
        <f t="shared" si="75"/>
        <v>132.61709243342787</v>
      </c>
      <c r="W314">
        <f t="shared" si="68"/>
        <v>-0.17762668277146576</v>
      </c>
      <c r="Z314" s="57"/>
    </row>
    <row r="315" spans="5:26">
      <c r="E315" s="49">
        <f t="shared" si="67"/>
        <v>2</v>
      </c>
      <c r="F315" s="49">
        <v>312</v>
      </c>
      <c r="G315" s="49">
        <v>0.99554666681082138</v>
      </c>
      <c r="H315" s="49">
        <f t="shared" si="69"/>
        <v>2.6156159919383657</v>
      </c>
      <c r="I315" s="49">
        <f t="shared" si="70"/>
        <v>111.97628852696849</v>
      </c>
      <c r="J315" s="49">
        <f t="shared" si="71"/>
        <v>2.6381997455154797E-2</v>
      </c>
      <c r="K315" s="49">
        <f t="shared" si="76"/>
        <v>3.2749438502226266E-2</v>
      </c>
      <c r="L315" s="53">
        <f t="shared" si="66"/>
        <v>2.6343535916693257E-2</v>
      </c>
      <c r="M315" s="53">
        <f t="shared" si="77"/>
        <v>3.236482311761088E-2</v>
      </c>
      <c r="N315" s="57">
        <f t="shared" si="72"/>
        <v>2.5781997455154797E-2</v>
      </c>
      <c r="O315" s="57">
        <f t="shared" si="78"/>
        <v>2.6749438502226268E-2</v>
      </c>
      <c r="P315">
        <f t="shared" si="73"/>
        <v>6.6471139277760841E-4</v>
      </c>
      <c r="Q315">
        <f t="shared" si="73"/>
        <v>7.1553246018438512E-4</v>
      </c>
      <c r="R315">
        <f t="shared" si="80"/>
        <v>1.7137587437004702E-5</v>
      </c>
      <c r="S315">
        <f t="shared" si="81"/>
        <v>1.9140091540048876E-5</v>
      </c>
      <c r="T315" s="57">
        <f t="shared" si="74"/>
        <v>0</v>
      </c>
      <c r="U315" s="57">
        <f t="shared" si="79"/>
        <v>0</v>
      </c>
      <c r="V315">
        <f t="shared" si="75"/>
        <v>132.61709243342787</v>
      </c>
      <c r="W315">
        <f t="shared" si="68"/>
        <v>-0.15564210862804739</v>
      </c>
      <c r="Z315" s="57"/>
    </row>
    <row r="316" spans="5:26">
      <c r="E316" s="49">
        <f t="shared" si="67"/>
        <v>3</v>
      </c>
      <c r="F316" s="49">
        <v>313</v>
      </c>
      <c r="G316" s="49">
        <v>0.73191602724988891</v>
      </c>
      <c r="H316" s="49">
        <f t="shared" si="69"/>
        <v>0.61861814497861223</v>
      </c>
      <c r="I316" s="49">
        <f t="shared" si="70"/>
        <v>112.73359587078932</v>
      </c>
      <c r="J316" s="49">
        <f t="shared" si="71"/>
        <v>6.7403373289360744E-3</v>
      </c>
      <c r="K316" s="49">
        <f t="shared" si="76"/>
        <v>3.9204763167570759E-2</v>
      </c>
      <c r="L316" s="53">
        <f t="shared" si="66"/>
        <v>6.701875790474536E-3</v>
      </c>
      <c r="M316" s="53">
        <f t="shared" si="77"/>
        <v>3.8820147782955373E-2</v>
      </c>
      <c r="N316" s="57">
        <f t="shared" si="72"/>
        <v>6.1403373289360746E-3</v>
      </c>
      <c r="O316" s="57">
        <f t="shared" si="78"/>
        <v>3.3204763167570761E-2</v>
      </c>
      <c r="P316">
        <f t="shared" si="73"/>
        <v>3.7703742513125808E-5</v>
      </c>
      <c r="Q316">
        <f t="shared" si="73"/>
        <v>1.1025562970144638E-3</v>
      </c>
      <c r="R316">
        <f t="shared" si="80"/>
        <v>2.3151369759394043E-7</v>
      </c>
      <c r="S316">
        <f t="shared" si="81"/>
        <v>3.6610120721279073E-5</v>
      </c>
      <c r="T316" s="57">
        <f t="shared" si="74"/>
        <v>0</v>
      </c>
      <c r="U316" s="57">
        <f t="shared" si="79"/>
        <v>0</v>
      </c>
      <c r="V316">
        <f t="shared" si="75"/>
        <v>132.61709243342787</v>
      </c>
      <c r="W316">
        <f t="shared" si="68"/>
        <v>-0.14993162795074716</v>
      </c>
      <c r="Z316" s="57"/>
    </row>
    <row r="317" spans="5:26">
      <c r="E317" s="49">
        <f t="shared" si="67"/>
        <v>4</v>
      </c>
      <c r="F317" s="49">
        <v>314</v>
      </c>
      <c r="G317" s="49">
        <v>0.26254370004411975</v>
      </c>
      <c r="H317" s="49">
        <f t="shared" si="69"/>
        <v>-0.63552295537350334</v>
      </c>
      <c r="I317" s="49">
        <f t="shared" si="70"/>
        <v>112.08218660361483</v>
      </c>
      <c r="J317" s="49">
        <f t="shared" si="71"/>
        <v>-5.795065479969318E-3</v>
      </c>
      <c r="K317" s="49">
        <f t="shared" si="76"/>
        <v>2.6300556969893325E-2</v>
      </c>
      <c r="L317" s="53">
        <f t="shared" si="66"/>
        <v>-5.8335270184308565E-3</v>
      </c>
      <c r="M317" s="53">
        <f t="shared" si="77"/>
        <v>2.5915941585277939E-2</v>
      </c>
      <c r="N317" s="57">
        <f t="shared" si="72"/>
        <v>0</v>
      </c>
      <c r="O317" s="57">
        <f t="shared" si="78"/>
        <v>2.0300556969893326E-2</v>
      </c>
      <c r="P317">
        <f t="shared" si="73"/>
        <v>0</v>
      </c>
      <c r="Q317">
        <f t="shared" si="73"/>
        <v>4.1211261328788452E-4</v>
      </c>
      <c r="R317">
        <f t="shared" si="80"/>
        <v>0</v>
      </c>
      <c r="S317">
        <f t="shared" si="81"/>
        <v>8.3661155840623179E-6</v>
      </c>
      <c r="T317" s="57">
        <f t="shared" si="74"/>
        <v>6.3950654799693179E-3</v>
      </c>
      <c r="U317" s="57">
        <f t="shared" si="79"/>
        <v>0</v>
      </c>
      <c r="V317">
        <f t="shared" si="75"/>
        <v>132.61709243342787</v>
      </c>
      <c r="W317">
        <f t="shared" si="68"/>
        <v>-0.15484358353069239</v>
      </c>
      <c r="Z317" s="57"/>
    </row>
    <row r="318" spans="5:26">
      <c r="E318" s="49">
        <f t="shared" si="67"/>
        <v>5</v>
      </c>
      <c r="F318" s="49">
        <v>315</v>
      </c>
      <c r="G318" s="49">
        <v>7.3798965811291861E-2</v>
      </c>
      <c r="H318" s="49">
        <f t="shared" si="69"/>
        <v>-1.4480683658791764</v>
      </c>
      <c r="I318" s="49">
        <f t="shared" si="70"/>
        <v>110.52382271558584</v>
      </c>
      <c r="J318" s="49">
        <f t="shared" si="71"/>
        <v>-1.400132324190595E-2</v>
      </c>
      <c r="K318" s="49">
        <f t="shared" si="76"/>
        <v>2.1934811333103071E-2</v>
      </c>
      <c r="L318" s="53">
        <f t="shared" si="66"/>
        <v>-1.4039784780367489E-2</v>
      </c>
      <c r="M318" s="53">
        <f t="shared" si="77"/>
        <v>2.1550195948487685E-2</v>
      </c>
      <c r="N318" s="57">
        <f t="shared" si="72"/>
        <v>0</v>
      </c>
      <c r="O318" s="57">
        <f t="shared" si="78"/>
        <v>1.5934811333103073E-2</v>
      </c>
      <c r="P318">
        <f t="shared" si="73"/>
        <v>0</v>
      </c>
      <c r="Q318">
        <f t="shared" si="73"/>
        <v>2.5391821222159013E-4</v>
      </c>
      <c r="R318">
        <f t="shared" si="80"/>
        <v>0</v>
      </c>
      <c r="S318">
        <f t="shared" si="81"/>
        <v>4.046138805789866E-6</v>
      </c>
      <c r="T318" s="57">
        <f t="shared" si="74"/>
        <v>1.460132324190595E-2</v>
      </c>
      <c r="U318" s="57">
        <f t="shared" si="79"/>
        <v>0</v>
      </c>
      <c r="V318">
        <f t="shared" si="75"/>
        <v>132.61709243342787</v>
      </c>
      <c r="W318">
        <f t="shared" si="68"/>
        <v>-0.16659443599951176</v>
      </c>
      <c r="Z318" s="57"/>
    </row>
    <row r="319" spans="5:26">
      <c r="E319" s="49">
        <f t="shared" si="67"/>
        <v>6</v>
      </c>
      <c r="F319" s="49">
        <v>316</v>
      </c>
      <c r="G319" s="49">
        <v>0.31180270454783332</v>
      </c>
      <c r="H319" s="49">
        <f t="shared" si="69"/>
        <v>-0.49074698704471015</v>
      </c>
      <c r="I319" s="49">
        <f t="shared" si="70"/>
        <v>110.04519412951683</v>
      </c>
      <c r="J319" s="49">
        <f t="shared" si="71"/>
        <v>-4.339950770685351E-3</v>
      </c>
      <c r="K319" s="49">
        <f t="shared" si="76"/>
        <v>9.3855805496394079E-3</v>
      </c>
      <c r="L319" s="53">
        <f t="shared" si="66"/>
        <v>-4.3784123091468894E-3</v>
      </c>
      <c r="M319" s="53">
        <f t="shared" si="77"/>
        <v>9.0009651650240236E-3</v>
      </c>
      <c r="N319" s="57">
        <f t="shared" si="72"/>
        <v>0</v>
      </c>
      <c r="O319" s="57">
        <f t="shared" si="78"/>
        <v>3.3855805496394087E-3</v>
      </c>
      <c r="P319">
        <f t="shared" si="73"/>
        <v>0</v>
      </c>
      <c r="Q319">
        <f t="shared" si="73"/>
        <v>1.146215565809668E-5</v>
      </c>
      <c r="R319">
        <f t="shared" si="80"/>
        <v>0</v>
      </c>
      <c r="S319">
        <f t="shared" si="81"/>
        <v>3.880605125299142E-8</v>
      </c>
      <c r="T319" s="57">
        <f t="shared" si="74"/>
        <v>4.9399507706853509E-3</v>
      </c>
      <c r="U319" s="57">
        <f t="shared" si="79"/>
        <v>0</v>
      </c>
      <c r="V319">
        <f t="shared" si="75"/>
        <v>132.61709243342787</v>
      </c>
      <c r="W319">
        <f t="shared" si="68"/>
        <v>-0.17020353779239922</v>
      </c>
      <c r="Z319" s="57"/>
    </row>
    <row r="320" spans="5:26">
      <c r="E320" s="49">
        <f t="shared" si="67"/>
        <v>7</v>
      </c>
      <c r="F320" s="49">
        <v>317</v>
      </c>
      <c r="G320" s="49">
        <v>0.92305907656494213</v>
      </c>
      <c r="H320" s="49">
        <f t="shared" si="69"/>
        <v>1.4259532159574486</v>
      </c>
      <c r="I320" s="49">
        <f t="shared" si="70"/>
        <v>111.67787472621107</v>
      </c>
      <c r="J320" s="49">
        <f t="shared" si="71"/>
        <v>1.4727471665449417E-2</v>
      </c>
      <c r="K320" s="49">
        <f t="shared" si="76"/>
        <v>2.4437742108932958E-2</v>
      </c>
      <c r="L320" s="53">
        <f t="shared" si="66"/>
        <v>1.4689010126987877E-2</v>
      </c>
      <c r="M320" s="53">
        <f t="shared" si="77"/>
        <v>2.4053126724317572E-2</v>
      </c>
      <c r="N320" s="57">
        <f t="shared" si="72"/>
        <v>1.4127471665449417E-2</v>
      </c>
      <c r="O320" s="57">
        <f t="shared" si="78"/>
        <v>1.843774210893296E-2</v>
      </c>
      <c r="P320">
        <f t="shared" si="73"/>
        <v>1.9958545565807611E-4</v>
      </c>
      <c r="Q320">
        <f t="shared" si="73"/>
        <v>3.3995033407551963E-4</v>
      </c>
      <c r="R320">
        <f t="shared" si="80"/>
        <v>2.8196378696452813E-6</v>
      </c>
      <c r="S320">
        <f t="shared" si="81"/>
        <v>6.2679165895300356E-6</v>
      </c>
      <c r="T320" s="57">
        <f t="shared" si="74"/>
        <v>0</v>
      </c>
      <c r="U320" s="57">
        <f t="shared" si="79"/>
        <v>0</v>
      </c>
      <c r="V320">
        <f t="shared" si="75"/>
        <v>132.61709243342787</v>
      </c>
      <c r="W320">
        <f t="shared" si="68"/>
        <v>-0.15789229972545224</v>
      </c>
      <c r="Z320" s="57"/>
    </row>
    <row r="321" spans="5:26">
      <c r="E321" s="49">
        <f t="shared" si="67"/>
        <v>8</v>
      </c>
      <c r="F321" s="49">
        <v>318</v>
      </c>
      <c r="G321" s="49">
        <v>0.34928869524588468</v>
      </c>
      <c r="H321" s="49">
        <f t="shared" si="69"/>
        <v>-0.38724155280816297</v>
      </c>
      <c r="I321" s="49">
        <f t="shared" si="70"/>
        <v>111.30984113308941</v>
      </c>
      <c r="J321" s="49">
        <f t="shared" si="71"/>
        <v>-3.3009345459505202E-3</v>
      </c>
      <c r="K321" s="49">
        <f t="shared" si="76"/>
        <v>2.0223125488952283E-2</v>
      </c>
      <c r="L321" s="53">
        <f t="shared" si="66"/>
        <v>-3.3393960844120586E-3</v>
      </c>
      <c r="M321" s="53">
        <f t="shared" si="77"/>
        <v>1.9838510104336897E-2</v>
      </c>
      <c r="N321" s="57">
        <f t="shared" si="72"/>
        <v>0</v>
      </c>
      <c r="O321" s="57">
        <f t="shared" si="78"/>
        <v>1.4223125488952285E-2</v>
      </c>
      <c r="P321">
        <f t="shared" si="73"/>
        <v>0</v>
      </c>
      <c r="Q321">
        <f t="shared" si="73"/>
        <v>2.0229729867448417E-4</v>
      </c>
      <c r="R321">
        <f t="shared" si="80"/>
        <v>0</v>
      </c>
      <c r="S321">
        <f t="shared" si="81"/>
        <v>2.877299865123249E-6</v>
      </c>
      <c r="T321" s="57">
        <f t="shared" si="74"/>
        <v>3.90093454595052E-3</v>
      </c>
      <c r="U321" s="57">
        <f t="shared" si="79"/>
        <v>0</v>
      </c>
      <c r="V321">
        <f t="shared" si="75"/>
        <v>132.61709243342787</v>
      </c>
      <c r="W321">
        <f t="shared" si="68"/>
        <v>-0.16066745929476955</v>
      </c>
      <c r="Z321" s="57"/>
    </row>
    <row r="322" spans="5:26">
      <c r="E322" s="49">
        <f t="shared" si="67"/>
        <v>9</v>
      </c>
      <c r="F322" s="49">
        <v>319</v>
      </c>
      <c r="G322" s="49">
        <v>0.25711070120399482</v>
      </c>
      <c r="H322" s="49">
        <f t="shared" si="69"/>
        <v>-0.65227869344601119</v>
      </c>
      <c r="I322" s="49">
        <f t="shared" si="70"/>
        <v>110.64800797170798</v>
      </c>
      <c r="J322" s="49">
        <f t="shared" si="71"/>
        <v>-5.9636108886311351E-3</v>
      </c>
      <c r="K322" s="49">
        <f t="shared" si="76"/>
        <v>2.8796480828450207E-2</v>
      </c>
      <c r="L322" s="53">
        <f t="shared" si="66"/>
        <v>-6.0020724270926735E-3</v>
      </c>
      <c r="M322" s="53">
        <f t="shared" si="77"/>
        <v>2.8411865443834821E-2</v>
      </c>
      <c r="N322" s="57">
        <f t="shared" si="72"/>
        <v>0</v>
      </c>
      <c r="O322" s="57">
        <f t="shared" si="78"/>
        <v>2.2796480828450209E-2</v>
      </c>
      <c r="P322">
        <f t="shared" si="73"/>
        <v>0</v>
      </c>
      <c r="Q322">
        <f t="shared" si="73"/>
        <v>5.1967953816189796E-4</v>
      </c>
      <c r="R322">
        <f t="shared" si="80"/>
        <v>0</v>
      </c>
      <c r="S322">
        <f t="shared" si="81"/>
        <v>1.1846864628645566E-5</v>
      </c>
      <c r="T322" s="57">
        <f t="shared" si="74"/>
        <v>6.5636108886311349E-3</v>
      </c>
      <c r="U322" s="57">
        <f t="shared" si="79"/>
        <v>0</v>
      </c>
      <c r="V322">
        <f t="shared" si="75"/>
        <v>132.61709243342787</v>
      </c>
      <c r="W322">
        <f t="shared" si="68"/>
        <v>-0.1656580163130035</v>
      </c>
      <c r="Z322" s="57"/>
    </row>
    <row r="323" spans="5:26">
      <c r="E323" s="49">
        <f t="shared" si="67"/>
        <v>0</v>
      </c>
      <c r="F323" s="49">
        <v>320</v>
      </c>
      <c r="G323" s="49">
        <v>0.1329059204153773</v>
      </c>
      <c r="H323" s="49">
        <f t="shared" si="69"/>
        <v>-1.1127592506076693</v>
      </c>
      <c r="I323" s="49">
        <f t="shared" si="70"/>
        <v>109.48059741660414</v>
      </c>
      <c r="J323" s="49">
        <f t="shared" si="71"/>
        <v>-1.0606722354388046E-2</v>
      </c>
      <c r="K323" s="49">
        <f t="shared" si="76"/>
        <v>1.2534054153705832E-2</v>
      </c>
      <c r="L323" s="53">
        <f t="shared" ref="L323:L386" si="82">J323-$B$8</f>
        <v>-1.0645183892849585E-2</v>
      </c>
      <c r="M323" s="53">
        <f t="shared" si="77"/>
        <v>1.2149438769090448E-2</v>
      </c>
      <c r="N323" s="57">
        <f t="shared" si="72"/>
        <v>0</v>
      </c>
      <c r="O323" s="57">
        <f t="shared" si="78"/>
        <v>6.5340541537058329E-3</v>
      </c>
      <c r="P323">
        <f t="shared" si="73"/>
        <v>0</v>
      </c>
      <c r="Q323">
        <f t="shared" si="73"/>
        <v>4.2693863683560447E-5</v>
      </c>
      <c r="R323">
        <f t="shared" si="80"/>
        <v>0</v>
      </c>
      <c r="S323">
        <f t="shared" si="81"/>
        <v>2.7896401733931877E-7</v>
      </c>
      <c r="T323" s="57">
        <f t="shared" si="74"/>
        <v>1.1206722354388046E-2</v>
      </c>
      <c r="U323" s="57">
        <f t="shared" si="79"/>
        <v>0</v>
      </c>
      <c r="V323">
        <f t="shared" si="75"/>
        <v>132.61709243342787</v>
      </c>
      <c r="W323">
        <f t="shared" si="68"/>
        <v>-0.17446088277374927</v>
      </c>
      <c r="Z323" s="57"/>
    </row>
    <row r="324" spans="5:26">
      <c r="E324" s="49">
        <f t="shared" ref="E324:E387" si="83">MOD(F324,10)</f>
        <v>1</v>
      </c>
      <c r="F324" s="49">
        <v>321</v>
      </c>
      <c r="G324" s="49">
        <v>0.71092079883870762</v>
      </c>
      <c r="H324" s="49">
        <f t="shared" si="69"/>
        <v>0.55607672961328303</v>
      </c>
      <c r="I324" s="49">
        <f t="shared" si="70"/>
        <v>110.15255542540444</v>
      </c>
      <c r="J324" s="49">
        <f t="shared" si="71"/>
        <v>6.1189314699260696E-3</v>
      </c>
      <c r="K324" s="49">
        <f t="shared" si="76"/>
        <v>9.9611306379358226E-3</v>
      </c>
      <c r="L324" s="53">
        <f t="shared" si="82"/>
        <v>6.0804699314645312E-3</v>
      </c>
      <c r="M324" s="53">
        <f t="shared" si="77"/>
        <v>9.5765152533204383E-3</v>
      </c>
      <c r="N324" s="57">
        <f t="shared" si="72"/>
        <v>5.5189314699260698E-3</v>
      </c>
      <c r="O324" s="57">
        <f t="shared" si="78"/>
        <v>3.9611306379358233E-3</v>
      </c>
      <c r="P324">
        <f t="shared" si="73"/>
        <v>3.0458604569740328E-5</v>
      </c>
      <c r="Q324">
        <f t="shared" si="73"/>
        <v>1.5690555930793862E-5</v>
      </c>
      <c r="R324">
        <f t="shared" si="80"/>
        <v>1.680989512899739E-7</v>
      </c>
      <c r="S324">
        <f t="shared" si="81"/>
        <v>6.215234182371321E-8</v>
      </c>
      <c r="T324" s="57">
        <f t="shared" si="74"/>
        <v>0</v>
      </c>
      <c r="U324" s="57">
        <f t="shared" si="79"/>
        <v>0</v>
      </c>
      <c r="V324">
        <f t="shared" si="75"/>
        <v>132.61709243342787</v>
      </c>
      <c r="W324">
        <f t="shared" ref="W324:W387" si="84">MIN(0,(I324-V324)/V324)</f>
        <v>-0.16939397928136862</v>
      </c>
      <c r="Z324" s="57"/>
    </row>
    <row r="325" spans="5:26">
      <c r="E325" s="49">
        <f t="shared" si="83"/>
        <v>2</v>
      </c>
      <c r="F325" s="49">
        <v>322</v>
      </c>
      <c r="G325" s="49">
        <v>0.60045994926098167</v>
      </c>
      <c r="H325" s="49">
        <f t="shared" ref="H325:H388" si="85">_xlfn.NORM.INV(G325,0,1)</f>
        <v>0.25453780492920669</v>
      </c>
      <c r="I325" s="49">
        <f t="shared" ref="I325:I388" si="86">I324*(1+$B$2*$B$4+$B$5*SQRT($B$2)*H325)</f>
        <v>110.49648487326466</v>
      </c>
      <c r="J325" s="49">
        <f t="shared" ref="J325:J388" si="87">LN(I325/I324)</f>
        <v>3.1174368665459616E-3</v>
      </c>
      <c r="K325" s="49">
        <f t="shared" si="76"/>
        <v>-1.3303429950672794E-2</v>
      </c>
      <c r="L325" s="53">
        <f t="shared" si="82"/>
        <v>3.0789753280844232E-3</v>
      </c>
      <c r="M325" s="53">
        <f t="shared" si="77"/>
        <v>-1.3688045335288179E-2</v>
      </c>
      <c r="N325" s="57">
        <f t="shared" ref="N325:N388" si="88">MAX(0,J325-$B$11)</f>
        <v>2.5174368665459618E-3</v>
      </c>
      <c r="O325" s="57">
        <f t="shared" si="78"/>
        <v>0</v>
      </c>
      <c r="P325">
        <f t="shared" ref="P325:Q388" si="89">N325^2</f>
        <v>6.3374883770447508E-6</v>
      </c>
      <c r="Q325">
        <f t="shared" si="89"/>
        <v>0</v>
      </c>
      <c r="R325">
        <f t="shared" si="80"/>
        <v>1.5954226881678991E-8</v>
      </c>
      <c r="S325">
        <f t="shared" si="81"/>
        <v>0</v>
      </c>
      <c r="T325" s="57">
        <f t="shared" ref="T325:T388" si="90">MAX(0,$B$11-J325)</f>
        <v>0</v>
      </c>
      <c r="U325" s="57">
        <f t="shared" si="79"/>
        <v>1.9303429950672794E-2</v>
      </c>
      <c r="V325">
        <f t="shared" ref="V325:V388" si="91">IF(V324&lt;I325,I325,V324)</f>
        <v>132.61709243342787</v>
      </c>
      <c r="W325">
        <f t="shared" si="84"/>
        <v>-0.16680057716743774</v>
      </c>
      <c r="Z325" s="57"/>
    </row>
    <row r="326" spans="5:26">
      <c r="E326" s="49">
        <f t="shared" si="83"/>
        <v>3</v>
      </c>
      <c r="F326" s="49">
        <v>323</v>
      </c>
      <c r="G326" s="49">
        <v>0.51365487336150761</v>
      </c>
      <c r="H326" s="49">
        <f t="shared" si="85"/>
        <v>3.4234377551940399E-2</v>
      </c>
      <c r="I326" s="49">
        <f t="shared" si="86"/>
        <v>110.59806062912007</v>
      </c>
      <c r="J326" s="49">
        <f t="shared" si="87"/>
        <v>9.1884458543370795E-4</v>
      </c>
      <c r="K326" s="49">
        <f t="shared" si="76"/>
        <v>-1.9124922694175168E-2</v>
      </c>
      <c r="L326" s="53">
        <f t="shared" si="82"/>
        <v>8.8038304697216953E-4</v>
      </c>
      <c r="M326" s="53">
        <f t="shared" si="77"/>
        <v>-1.9509538078790554E-2</v>
      </c>
      <c r="N326" s="57">
        <f t="shared" si="88"/>
        <v>3.1884458543370801E-4</v>
      </c>
      <c r="O326" s="57">
        <f t="shared" si="78"/>
        <v>0</v>
      </c>
      <c r="P326">
        <f t="shared" si="89"/>
        <v>1.0166186966039313E-7</v>
      </c>
      <c r="Q326">
        <f t="shared" si="89"/>
        <v>0</v>
      </c>
      <c r="R326">
        <f t="shared" si="80"/>
        <v>3.2414336686283704E-11</v>
      </c>
      <c r="S326">
        <f t="shared" si="81"/>
        <v>0</v>
      </c>
      <c r="T326" s="57">
        <f t="shared" si="90"/>
        <v>0</v>
      </c>
      <c r="U326" s="57">
        <f t="shared" si="79"/>
        <v>2.5124922694175166E-2</v>
      </c>
      <c r="V326">
        <f t="shared" si="91"/>
        <v>132.61709243342787</v>
      </c>
      <c r="W326">
        <f t="shared" si="84"/>
        <v>-0.16603464455655353</v>
      </c>
      <c r="Z326" s="57"/>
    </row>
    <row r="327" spans="5:26">
      <c r="E327" s="49">
        <f t="shared" si="83"/>
        <v>4</v>
      </c>
      <c r="F327" s="49">
        <v>324</v>
      </c>
      <c r="G327" s="49">
        <v>0.80638686938417026</v>
      </c>
      <c r="H327" s="49">
        <f t="shared" si="85"/>
        <v>0.86465848621755748</v>
      </c>
      <c r="I327" s="49">
        <f t="shared" si="86"/>
        <v>111.61816271938166</v>
      </c>
      <c r="J327" s="49">
        <f t="shared" si="87"/>
        <v>9.1812311511053884E-3</v>
      </c>
      <c r="K327" s="49">
        <f t="shared" si="76"/>
        <v>-4.14862606310047E-3</v>
      </c>
      <c r="L327" s="53">
        <f t="shared" si="82"/>
        <v>9.1427696126438491E-3</v>
      </c>
      <c r="M327" s="53">
        <f t="shared" si="77"/>
        <v>-4.5332414477158543E-3</v>
      </c>
      <c r="N327" s="57">
        <f t="shared" si="88"/>
        <v>8.5812311511053885E-3</v>
      </c>
      <c r="O327" s="57">
        <f t="shared" si="78"/>
        <v>0</v>
      </c>
      <c r="P327">
        <f t="shared" si="89"/>
        <v>7.3637528068701518E-5</v>
      </c>
      <c r="Q327">
        <f t="shared" si="89"/>
        <v>0</v>
      </c>
      <c r="R327">
        <f t="shared" si="80"/>
        <v>6.3190064975353889E-7</v>
      </c>
      <c r="S327">
        <f t="shared" si="81"/>
        <v>0</v>
      </c>
      <c r="T327" s="57">
        <f t="shared" si="90"/>
        <v>0</v>
      </c>
      <c r="U327" s="57">
        <f t="shared" si="79"/>
        <v>1.014862606310047E-2</v>
      </c>
      <c r="V327">
        <f t="shared" si="91"/>
        <v>132.61709243342787</v>
      </c>
      <c r="W327">
        <f t="shared" si="84"/>
        <v>-0.15834255847968778</v>
      </c>
      <c r="Z327" s="57"/>
    </row>
    <row r="328" spans="5:26">
      <c r="E328" s="49">
        <f t="shared" si="83"/>
        <v>5</v>
      </c>
      <c r="F328" s="49">
        <v>325</v>
      </c>
      <c r="G328" s="49">
        <v>0.69264511835526033</v>
      </c>
      <c r="H328" s="49">
        <f t="shared" si="85"/>
        <v>0.50336202838036381</v>
      </c>
      <c r="I328" s="49">
        <f t="shared" si="86"/>
        <v>112.2444012611634</v>
      </c>
      <c r="J328" s="49">
        <f t="shared" si="87"/>
        <v>5.5948628856422912E-3</v>
      </c>
      <c r="K328" s="49">
        <f t="shared" si="76"/>
        <v>1.5447560064447766E-2</v>
      </c>
      <c r="L328" s="53">
        <f t="shared" si="82"/>
        <v>5.5564013471807528E-3</v>
      </c>
      <c r="M328" s="53">
        <f t="shared" si="77"/>
        <v>1.5062944679832381E-2</v>
      </c>
      <c r="N328" s="57">
        <f t="shared" si="88"/>
        <v>4.9948628856422914E-3</v>
      </c>
      <c r="O328" s="57">
        <f t="shared" si="78"/>
        <v>9.4475600644477672E-3</v>
      </c>
      <c r="P328">
        <f t="shared" si="89"/>
        <v>2.4948655246366838E-5</v>
      </c>
      <c r="Q328">
        <f t="shared" si="89"/>
        <v>8.9256391171348297E-5</v>
      </c>
      <c r="R328">
        <f t="shared" si="80"/>
        <v>1.2461511213676257E-7</v>
      </c>
      <c r="S328">
        <f t="shared" si="81"/>
        <v>8.4325511672715848E-7</v>
      </c>
      <c r="T328" s="57">
        <f t="shared" si="90"/>
        <v>0</v>
      </c>
      <c r="U328" s="57">
        <f t="shared" si="79"/>
        <v>0</v>
      </c>
      <c r="V328">
        <f t="shared" si="91"/>
        <v>132.61709243342787</v>
      </c>
      <c r="W328">
        <f t="shared" si="84"/>
        <v>-0.15362040290915974</v>
      </c>
      <c r="Z328" s="57"/>
    </row>
    <row r="329" spans="5:26">
      <c r="E329" s="49">
        <f t="shared" si="83"/>
        <v>6</v>
      </c>
      <c r="F329" s="49">
        <v>326</v>
      </c>
      <c r="G329" s="49">
        <v>0.65795901024896852</v>
      </c>
      <c r="H329" s="49">
        <f t="shared" si="85"/>
        <v>0.40689925999668264</v>
      </c>
      <c r="I329" s="49">
        <f t="shared" si="86"/>
        <v>112.76587928462575</v>
      </c>
      <c r="J329" s="49">
        <f t="shared" si="87"/>
        <v>4.6351567212489821E-3</v>
      </c>
      <c r="K329" s="49">
        <f t="shared" si="76"/>
        <v>2.4422667556382005E-2</v>
      </c>
      <c r="L329" s="53">
        <f t="shared" si="82"/>
        <v>4.5966951827874436E-3</v>
      </c>
      <c r="M329" s="53">
        <f t="shared" si="77"/>
        <v>2.4038052171766619E-2</v>
      </c>
      <c r="N329" s="57">
        <f t="shared" si="88"/>
        <v>4.0351567212489822E-3</v>
      </c>
      <c r="O329" s="57">
        <f t="shared" si="78"/>
        <v>1.8422667556382007E-2</v>
      </c>
      <c r="P329">
        <f t="shared" si="89"/>
        <v>1.6282489765040838E-5</v>
      </c>
      <c r="Q329">
        <f t="shared" si="89"/>
        <v>3.3939467989297018E-4</v>
      </c>
      <c r="R329">
        <f t="shared" si="80"/>
        <v>6.5702398014072291E-8</v>
      </c>
      <c r="S329">
        <f t="shared" si="81"/>
        <v>6.252555358072878E-6</v>
      </c>
      <c r="T329" s="57">
        <f t="shared" si="90"/>
        <v>0</v>
      </c>
      <c r="U329" s="57">
        <f t="shared" si="79"/>
        <v>0</v>
      </c>
      <c r="V329">
        <f t="shared" si="91"/>
        <v>132.61709243342787</v>
      </c>
      <c r="W329">
        <f t="shared" si="84"/>
        <v>-0.1496881946704357</v>
      </c>
      <c r="Z329" s="57"/>
    </row>
    <row r="330" spans="5:26">
      <c r="E330" s="49">
        <f t="shared" si="83"/>
        <v>7</v>
      </c>
      <c r="F330" s="49">
        <v>327</v>
      </c>
      <c r="G330" s="49">
        <v>0.46917544322851368</v>
      </c>
      <c r="H330" s="49">
        <f t="shared" si="85"/>
        <v>-7.7342745849368871E-2</v>
      </c>
      <c r="I330" s="49">
        <f t="shared" si="86"/>
        <v>112.74372029525465</v>
      </c>
      <c r="J330" s="49">
        <f t="shared" si="87"/>
        <v>-1.9652369108633835E-4</v>
      </c>
      <c r="K330" s="49">
        <f t="shared" si="76"/>
        <v>9.4986721998462434E-3</v>
      </c>
      <c r="L330" s="53">
        <f t="shared" si="82"/>
        <v>-2.349852295478768E-4</v>
      </c>
      <c r="M330" s="53">
        <f t="shared" si="77"/>
        <v>9.1140568152308591E-3</v>
      </c>
      <c r="N330" s="57">
        <f t="shared" si="88"/>
        <v>0</v>
      </c>
      <c r="O330" s="57">
        <f t="shared" si="78"/>
        <v>3.4986721998462441E-3</v>
      </c>
      <c r="P330">
        <f t="shared" si="89"/>
        <v>0</v>
      </c>
      <c r="Q330">
        <f t="shared" si="89"/>
        <v>1.2240707161976957E-5</v>
      </c>
      <c r="R330">
        <f t="shared" si="80"/>
        <v>0</v>
      </c>
      <c r="S330">
        <f t="shared" si="81"/>
        <v>4.2826221854067599E-8</v>
      </c>
      <c r="T330" s="57">
        <f t="shared" si="90"/>
        <v>7.9652369108633827E-4</v>
      </c>
      <c r="U330" s="57">
        <f t="shared" si="79"/>
        <v>0</v>
      </c>
      <c r="V330">
        <f t="shared" si="91"/>
        <v>132.61709243342787</v>
      </c>
      <c r="W330">
        <f t="shared" si="84"/>
        <v>-0.1498552846658843</v>
      </c>
      <c r="Z330" s="57"/>
    </row>
    <row r="331" spans="5:26">
      <c r="E331" s="49">
        <f t="shared" si="83"/>
        <v>8</v>
      </c>
      <c r="F331" s="49">
        <v>328</v>
      </c>
      <c r="G331" s="49">
        <v>0.52087925025984794</v>
      </c>
      <c r="H331" s="49">
        <f t="shared" si="85"/>
        <v>5.2360434578283717E-2</v>
      </c>
      <c r="I331" s="49">
        <f t="shared" si="86"/>
        <v>112.86779785117746</v>
      </c>
      <c r="J331" s="49">
        <f t="shared" si="87"/>
        <v>1.0999222863405181E-3</v>
      </c>
      <c r="K331" s="49">
        <f t="shared" si="76"/>
        <v>1.3899529032137458E-2</v>
      </c>
      <c r="L331" s="53">
        <f t="shared" si="82"/>
        <v>1.0614607478789796E-3</v>
      </c>
      <c r="M331" s="53">
        <f t="shared" si="77"/>
        <v>1.3514913647522074E-2</v>
      </c>
      <c r="N331" s="57">
        <f t="shared" si="88"/>
        <v>4.9992228634051811E-4</v>
      </c>
      <c r="O331" s="57">
        <f t="shared" si="78"/>
        <v>7.8995290321374582E-3</v>
      </c>
      <c r="P331">
        <f t="shared" si="89"/>
        <v>2.4992229237993097E-7</v>
      </c>
      <c r="Q331">
        <f t="shared" si="89"/>
        <v>6.2402558929582565E-5</v>
      </c>
      <c r="R331">
        <f t="shared" si="80"/>
        <v>1.2494172381403855E-10</v>
      </c>
      <c r="S331">
        <f t="shared" si="81"/>
        <v>4.929508259439061E-7</v>
      </c>
      <c r="T331" s="57">
        <f t="shared" si="90"/>
        <v>0</v>
      </c>
      <c r="U331" s="57">
        <f t="shared" si="79"/>
        <v>0</v>
      </c>
      <c r="V331">
        <f t="shared" si="91"/>
        <v>132.61709243342787</v>
      </c>
      <c r="W331">
        <f t="shared" si="84"/>
        <v>-0.1489196770933906</v>
      </c>
      <c r="Z331" s="57"/>
    </row>
    <row r="332" spans="5:26">
      <c r="E332" s="49">
        <f t="shared" si="83"/>
        <v>9</v>
      </c>
      <c r="F332" s="49">
        <v>329</v>
      </c>
      <c r="G332" s="49">
        <v>0.34357775920747102</v>
      </c>
      <c r="H332" s="49">
        <f t="shared" si="85"/>
        <v>-0.40271823404023316</v>
      </c>
      <c r="I332" s="49">
        <f t="shared" si="86"/>
        <v>112.47837468609292</v>
      </c>
      <c r="J332" s="49">
        <f t="shared" si="87"/>
        <v>-3.4562251344591277E-3</v>
      </c>
      <c r="K332" s="49">
        <f t="shared" si="76"/>
        <v>1.640691478630936E-2</v>
      </c>
      <c r="L332" s="53">
        <f t="shared" si="82"/>
        <v>-3.4946866729206661E-3</v>
      </c>
      <c r="M332" s="53">
        <f t="shared" si="77"/>
        <v>1.6022299401693973E-2</v>
      </c>
      <c r="N332" s="57">
        <f t="shared" si="88"/>
        <v>0</v>
      </c>
      <c r="O332" s="57">
        <f t="shared" si="78"/>
        <v>1.0406914786309361E-2</v>
      </c>
      <c r="P332">
        <f t="shared" si="89"/>
        <v>0</v>
      </c>
      <c r="Q332">
        <f t="shared" si="89"/>
        <v>1.0830387536950442E-4</v>
      </c>
      <c r="R332">
        <f t="shared" si="80"/>
        <v>0</v>
      </c>
      <c r="S332">
        <f t="shared" si="81"/>
        <v>1.1271092019975018E-6</v>
      </c>
      <c r="T332" s="57">
        <f t="shared" si="90"/>
        <v>4.056225134459128E-3</v>
      </c>
      <c r="U332" s="57">
        <f t="shared" si="79"/>
        <v>0</v>
      </c>
      <c r="V332">
        <f t="shared" si="91"/>
        <v>132.61709243342787</v>
      </c>
      <c r="W332">
        <f t="shared" si="84"/>
        <v>-0.15185612486146413</v>
      </c>
      <c r="Z332" s="57"/>
    </row>
    <row r="333" spans="5:26">
      <c r="E333" s="49">
        <f t="shared" si="83"/>
        <v>0</v>
      </c>
      <c r="F333" s="49">
        <v>330</v>
      </c>
      <c r="G333" s="49">
        <v>0.56285947690122995</v>
      </c>
      <c r="H333" s="49">
        <f t="shared" si="85"/>
        <v>0.15822304372729704</v>
      </c>
      <c r="I333" s="49">
        <f t="shared" si="86"/>
        <v>112.72123276406745</v>
      </c>
      <c r="J333" s="49">
        <f t="shared" si="87"/>
        <v>2.1568258921072329E-3</v>
      </c>
      <c r="K333" s="49">
        <f t="shared" si="76"/>
        <v>2.9170463032804669E-2</v>
      </c>
      <c r="L333" s="53">
        <f t="shared" si="82"/>
        <v>2.1183643536456945E-3</v>
      </c>
      <c r="M333" s="53">
        <f t="shared" si="77"/>
        <v>2.8785847648189283E-2</v>
      </c>
      <c r="N333" s="57">
        <f t="shared" si="88"/>
        <v>1.5568258921072331E-3</v>
      </c>
      <c r="O333" s="57">
        <f t="shared" si="78"/>
        <v>2.3170463032804671E-2</v>
      </c>
      <c r="P333">
        <f t="shared" si="89"/>
        <v>2.4237068583354821E-6</v>
      </c>
      <c r="Q333">
        <f t="shared" si="89"/>
        <v>5.368703571545678E-4</v>
      </c>
      <c r="R333">
        <f t="shared" si="80"/>
        <v>3.7732895919345562E-9</v>
      </c>
      <c r="S333">
        <f t="shared" si="81"/>
        <v>1.2439534763858554E-5</v>
      </c>
      <c r="T333" s="57">
        <f t="shared" si="90"/>
        <v>0</v>
      </c>
      <c r="U333" s="57">
        <f t="shared" si="79"/>
        <v>0</v>
      </c>
      <c r="V333">
        <f t="shared" si="91"/>
        <v>132.61709243342787</v>
      </c>
      <c r="W333">
        <f t="shared" si="84"/>
        <v>-0.15002485203291493</v>
      </c>
      <c r="Z333" s="57"/>
    </row>
    <row r="334" spans="5:26">
      <c r="E334" s="49">
        <f t="shared" si="83"/>
        <v>1</v>
      </c>
      <c r="F334" s="49">
        <v>331</v>
      </c>
      <c r="G334" s="49">
        <v>8.2562796297466656E-2</v>
      </c>
      <c r="H334" s="49">
        <f t="shared" si="85"/>
        <v>-1.3880376110960551</v>
      </c>
      <c r="I334" s="49">
        <f t="shared" si="86"/>
        <v>111.22165113805187</v>
      </c>
      <c r="J334" s="49">
        <f t="shared" si="87"/>
        <v>-1.3392736703570312E-2</v>
      </c>
      <c r="K334" s="49">
        <f t="shared" si="76"/>
        <v>9.6587948593082375E-3</v>
      </c>
      <c r="L334" s="53">
        <f t="shared" si="82"/>
        <v>-1.3431198242031851E-2</v>
      </c>
      <c r="M334" s="53">
        <f t="shared" si="77"/>
        <v>9.2741794746928532E-3</v>
      </c>
      <c r="N334" s="57">
        <f t="shared" si="88"/>
        <v>0</v>
      </c>
      <c r="O334" s="57">
        <f t="shared" si="78"/>
        <v>3.6587948593082382E-3</v>
      </c>
      <c r="P334">
        <f t="shared" si="89"/>
        <v>0</v>
      </c>
      <c r="Q334">
        <f t="shared" si="89"/>
        <v>1.3386779822500391E-5</v>
      </c>
      <c r="R334">
        <f t="shared" si="80"/>
        <v>0</v>
      </c>
      <c r="S334">
        <f t="shared" si="81"/>
        <v>4.8979481197255679E-8</v>
      </c>
      <c r="T334" s="57">
        <f t="shared" si="90"/>
        <v>1.3992736703570312E-2</v>
      </c>
      <c r="U334" s="57">
        <f t="shared" si="79"/>
        <v>0</v>
      </c>
      <c r="V334">
        <f t="shared" si="91"/>
        <v>132.61709243342787</v>
      </c>
      <c r="W334">
        <f t="shared" si="84"/>
        <v>-0.16133245649399414</v>
      </c>
      <c r="Z334" s="57"/>
    </row>
    <row r="335" spans="5:26">
      <c r="E335" s="49">
        <f t="shared" si="83"/>
        <v>2</v>
      </c>
      <c r="F335" s="49">
        <v>332</v>
      </c>
      <c r="G335" s="49">
        <v>0.66238390321274987</v>
      </c>
      <c r="H335" s="49">
        <f t="shared" si="85"/>
        <v>0.41897802346945651</v>
      </c>
      <c r="I335" s="49">
        <f t="shared" si="86"/>
        <v>111.75181175085521</v>
      </c>
      <c r="J335" s="49">
        <f t="shared" si="87"/>
        <v>4.7553785549648122E-3</v>
      </c>
      <c r="K335" s="49">
        <f t="shared" ref="K335:K398" si="92">LN(I335/I325)</f>
        <v>1.1296736547727081E-2</v>
      </c>
      <c r="L335" s="53">
        <f t="shared" si="82"/>
        <v>4.7169170165032737E-3</v>
      </c>
      <c r="M335" s="53">
        <f t="shared" ref="M335:M398" si="93">K335-$B$8*10</f>
        <v>1.0912121163111696E-2</v>
      </c>
      <c r="N335" s="57">
        <f t="shared" si="88"/>
        <v>4.1553785549648123E-3</v>
      </c>
      <c r="O335" s="57">
        <f t="shared" ref="O335:O398" si="94">MAX(0,K335-$B$11*10)</f>
        <v>5.2967365477270814E-3</v>
      </c>
      <c r="P335">
        <f t="shared" si="89"/>
        <v>1.726717093506145E-5</v>
      </c>
      <c r="Q335">
        <f t="shared" si="89"/>
        <v>2.8055418056027799E-5</v>
      </c>
      <c r="R335">
        <f t="shared" si="80"/>
        <v>7.1751631808466059E-8</v>
      </c>
      <c r="S335">
        <f t="shared" si="81"/>
        <v>1.4860215817912472E-7</v>
      </c>
      <c r="T335" s="57">
        <f t="shared" si="90"/>
        <v>0</v>
      </c>
      <c r="U335" s="57">
        <f t="shared" si="79"/>
        <v>0</v>
      </c>
      <c r="V335">
        <f t="shared" si="91"/>
        <v>132.61709243342787</v>
      </c>
      <c r="W335">
        <f t="shared" si="84"/>
        <v>-0.15733477713701777</v>
      </c>
      <c r="Z335" s="57"/>
    </row>
    <row r="336" spans="5:26">
      <c r="E336" s="49">
        <f t="shared" si="83"/>
        <v>3</v>
      </c>
      <c r="F336" s="49">
        <v>333</v>
      </c>
      <c r="G336" s="49">
        <v>0.19408413721772266</v>
      </c>
      <c r="H336" s="49">
        <f t="shared" si="85"/>
        <v>-0.86294396875807389</v>
      </c>
      <c r="I336" s="49">
        <f t="shared" si="86"/>
        <v>110.85192843046035</v>
      </c>
      <c r="J336" s="49">
        <f t="shared" si="87"/>
        <v>-8.0851132303539387E-3</v>
      </c>
      <c r="K336" s="49">
        <f t="shared" si="92"/>
        <v>2.2927787319394909E-3</v>
      </c>
      <c r="L336" s="53">
        <f t="shared" si="82"/>
        <v>-8.123574768815478E-3</v>
      </c>
      <c r="M336" s="53">
        <f t="shared" si="93"/>
        <v>1.9081633473241062E-3</v>
      </c>
      <c r="N336" s="57">
        <f t="shared" si="88"/>
        <v>0</v>
      </c>
      <c r="O336" s="57">
        <f t="shared" si="94"/>
        <v>0</v>
      </c>
      <c r="P336">
        <f t="shared" si="89"/>
        <v>0</v>
      </c>
      <c r="Q336">
        <f t="shared" si="89"/>
        <v>0</v>
      </c>
      <c r="R336">
        <f t="shared" si="80"/>
        <v>0</v>
      </c>
      <c r="S336">
        <f t="shared" si="81"/>
        <v>0</v>
      </c>
      <c r="T336" s="57">
        <f t="shared" si="90"/>
        <v>8.6851132303539386E-3</v>
      </c>
      <c r="U336" s="57">
        <f t="shared" ref="U336:U399" si="95">MAX(0,$B$11*10-K336)</f>
        <v>3.7072212680605084E-3</v>
      </c>
      <c r="V336">
        <f t="shared" si="91"/>
        <v>132.61709243342787</v>
      </c>
      <c r="W336">
        <f t="shared" si="84"/>
        <v>-0.16412035284134557</v>
      </c>
      <c r="Z336" s="57"/>
    </row>
    <row r="337" spans="5:26">
      <c r="E337" s="49">
        <f t="shared" si="83"/>
        <v>4</v>
      </c>
      <c r="F337" s="49">
        <v>334</v>
      </c>
      <c r="G337" s="49">
        <v>0.15559021226349834</v>
      </c>
      <c r="H337" s="49">
        <f t="shared" si="85"/>
        <v>-1.0127482505535952</v>
      </c>
      <c r="I337" s="49">
        <f t="shared" si="86"/>
        <v>109.79323050020889</v>
      </c>
      <c r="J337" s="49">
        <f t="shared" si="87"/>
        <v>-9.5964584962759374E-3</v>
      </c>
      <c r="K337" s="49">
        <f t="shared" si="92"/>
        <v>-1.6484910915441773E-2</v>
      </c>
      <c r="L337" s="53">
        <f t="shared" si="82"/>
        <v>-9.6349200347374767E-3</v>
      </c>
      <c r="M337" s="53">
        <f t="shared" si="93"/>
        <v>-1.6869526300057159E-2</v>
      </c>
      <c r="N337" s="57">
        <f t="shared" si="88"/>
        <v>0</v>
      </c>
      <c r="O337" s="57">
        <f t="shared" si="94"/>
        <v>0</v>
      </c>
      <c r="P337">
        <f t="shared" si="89"/>
        <v>0</v>
      </c>
      <c r="Q337">
        <f t="shared" si="89"/>
        <v>0</v>
      </c>
      <c r="R337">
        <f t="shared" si="80"/>
        <v>0</v>
      </c>
      <c r="S337">
        <f t="shared" si="81"/>
        <v>0</v>
      </c>
      <c r="T337" s="57">
        <f t="shared" si="90"/>
        <v>1.0196458496275937E-2</v>
      </c>
      <c r="U337" s="57">
        <f t="shared" si="95"/>
        <v>2.2484910915441771E-2</v>
      </c>
      <c r="V337">
        <f t="shared" si="91"/>
        <v>132.61709243342787</v>
      </c>
      <c r="W337">
        <f t="shared" si="84"/>
        <v>-0.17210347108670229</v>
      </c>
      <c r="Z337" s="57"/>
    </row>
    <row r="338" spans="5:26">
      <c r="E338" s="49">
        <f t="shared" si="83"/>
        <v>5</v>
      </c>
      <c r="F338" s="49">
        <v>335</v>
      </c>
      <c r="G338" s="49">
        <v>0.26565270598423529</v>
      </c>
      <c r="H338" s="49">
        <f t="shared" si="85"/>
        <v>-0.6260145284872396</v>
      </c>
      <c r="I338" s="49">
        <f t="shared" si="86"/>
        <v>109.16925117434761</v>
      </c>
      <c r="J338" s="49">
        <f t="shared" si="87"/>
        <v>-5.6994331647722083E-3</v>
      </c>
      <c r="K338" s="49">
        <f t="shared" si="92"/>
        <v>-2.7779206965856413E-2</v>
      </c>
      <c r="L338" s="53">
        <f t="shared" si="82"/>
        <v>-5.7378947032337467E-3</v>
      </c>
      <c r="M338" s="53">
        <f t="shared" si="93"/>
        <v>-2.8163822350471799E-2</v>
      </c>
      <c r="N338" s="57">
        <f t="shared" si="88"/>
        <v>0</v>
      </c>
      <c r="O338" s="57">
        <f t="shared" si="94"/>
        <v>0</v>
      </c>
      <c r="P338">
        <f t="shared" si="89"/>
        <v>0</v>
      </c>
      <c r="Q338">
        <f t="shared" si="89"/>
        <v>0</v>
      </c>
      <c r="R338">
        <f t="shared" si="80"/>
        <v>0</v>
      </c>
      <c r="S338">
        <f t="shared" si="81"/>
        <v>0</v>
      </c>
      <c r="T338" s="57">
        <f t="shared" si="90"/>
        <v>6.2994331647722081E-3</v>
      </c>
      <c r="U338" s="57">
        <f t="shared" si="95"/>
        <v>3.3779206965856415E-2</v>
      </c>
      <c r="V338">
        <f t="shared" si="91"/>
        <v>132.61709243342787</v>
      </c>
      <c r="W338">
        <f t="shared" si="84"/>
        <v>-0.17680859102570648</v>
      </c>
      <c r="Z338" s="57"/>
    </row>
    <row r="339" spans="5:26">
      <c r="E339" s="49">
        <f t="shared" si="83"/>
        <v>6</v>
      </c>
      <c r="F339" s="49">
        <v>336</v>
      </c>
      <c r="G339" s="49">
        <v>0.79879738134745937</v>
      </c>
      <c r="H339" s="49">
        <f t="shared" si="85"/>
        <v>0.8373333160184524</v>
      </c>
      <c r="I339" s="49">
        <f t="shared" si="86"/>
        <v>110.14634394557118</v>
      </c>
      <c r="J339" s="49">
        <f t="shared" si="87"/>
        <v>8.9104400938524175E-3</v>
      </c>
      <c r="K339" s="49">
        <f t="shared" si="92"/>
        <v>-2.3503923593252866E-2</v>
      </c>
      <c r="L339" s="53">
        <f t="shared" si="82"/>
        <v>8.8719785553908782E-3</v>
      </c>
      <c r="M339" s="53">
        <f t="shared" si="93"/>
        <v>-2.3888538977868252E-2</v>
      </c>
      <c r="N339" s="57">
        <f t="shared" si="88"/>
        <v>8.3104400938524177E-3</v>
      </c>
      <c r="O339" s="57">
        <f t="shared" si="94"/>
        <v>0</v>
      </c>
      <c r="P339">
        <f t="shared" si="89"/>
        <v>6.9063414553509778E-5</v>
      </c>
      <c r="Q339">
        <f t="shared" si="89"/>
        <v>0</v>
      </c>
      <c r="R339">
        <f t="shared" si="80"/>
        <v>5.7394736932383818E-7</v>
      </c>
      <c r="S339">
        <f t="shared" si="81"/>
        <v>0</v>
      </c>
      <c r="T339" s="57">
        <f t="shared" si="90"/>
        <v>0</v>
      </c>
      <c r="U339" s="57">
        <f t="shared" si="95"/>
        <v>2.9503923593252865E-2</v>
      </c>
      <c r="V339">
        <f t="shared" si="91"/>
        <v>132.61709243342787</v>
      </c>
      <c r="W339">
        <f t="shared" si="84"/>
        <v>-0.16944081698320096</v>
      </c>
      <c r="Z339" s="57"/>
    </row>
    <row r="340" spans="5:26">
      <c r="E340" s="49">
        <f t="shared" si="83"/>
        <v>7</v>
      </c>
      <c r="F340" s="49">
        <v>337</v>
      </c>
      <c r="G340" s="49">
        <v>0.78206914486735968</v>
      </c>
      <c r="H340" s="49">
        <f t="shared" si="85"/>
        <v>0.7792003393191278</v>
      </c>
      <c r="I340" s="49">
        <f t="shared" si="86"/>
        <v>111.06815059900359</v>
      </c>
      <c r="J340" s="49">
        <f t="shared" si="87"/>
        <v>8.3341011703265949E-3</v>
      </c>
      <c r="K340" s="49">
        <f t="shared" si="92"/>
        <v>-1.4973298731839809E-2</v>
      </c>
      <c r="L340" s="53">
        <f t="shared" si="82"/>
        <v>8.2956396318650556E-3</v>
      </c>
      <c r="M340" s="53">
        <f t="shared" si="93"/>
        <v>-1.5357914116455193E-2</v>
      </c>
      <c r="N340" s="57">
        <f t="shared" si="88"/>
        <v>7.734101170326595E-3</v>
      </c>
      <c r="O340" s="57">
        <f t="shared" si="94"/>
        <v>0</v>
      </c>
      <c r="P340">
        <f t="shared" si="89"/>
        <v>5.9816320912847204E-5</v>
      </c>
      <c r="Q340">
        <f t="shared" si="89"/>
        <v>0</v>
      </c>
      <c r="R340">
        <f t="shared" ref="R340:R403" si="96">N340^3</f>
        <v>4.6262547757668275E-7</v>
      </c>
      <c r="S340">
        <f t="shared" ref="S340:S403" si="97">O340^3</f>
        <v>0</v>
      </c>
      <c r="T340" s="57">
        <f t="shared" si="90"/>
        <v>0</v>
      </c>
      <c r="U340" s="57">
        <f t="shared" si="95"/>
        <v>2.0973298731839809E-2</v>
      </c>
      <c r="V340">
        <f t="shared" si="91"/>
        <v>132.61709243342787</v>
      </c>
      <c r="W340">
        <f t="shared" si="84"/>
        <v>-0.16248992825145508</v>
      </c>
      <c r="Z340" s="57"/>
    </row>
    <row r="341" spans="5:26">
      <c r="E341" s="49">
        <f t="shared" si="83"/>
        <v>8</v>
      </c>
      <c r="F341" s="49">
        <v>338</v>
      </c>
      <c r="G341" s="49">
        <v>0.79395035658984137</v>
      </c>
      <c r="H341" s="49">
        <f t="shared" si="85"/>
        <v>0.82020493906260372</v>
      </c>
      <c r="I341" s="49">
        <f t="shared" si="86"/>
        <v>112.04321483513384</v>
      </c>
      <c r="J341" s="49">
        <f t="shared" si="87"/>
        <v>8.7406613469986245E-3</v>
      </c>
      <c r="K341" s="49">
        <f t="shared" si="92"/>
        <v>-7.3325596711817948E-3</v>
      </c>
      <c r="L341" s="53">
        <f t="shared" si="82"/>
        <v>8.7021998085370852E-3</v>
      </c>
      <c r="M341" s="53">
        <f t="shared" si="93"/>
        <v>-7.7171750557971791E-3</v>
      </c>
      <c r="N341" s="57">
        <f t="shared" si="88"/>
        <v>8.1406613469986247E-3</v>
      </c>
      <c r="O341" s="57">
        <f t="shared" si="94"/>
        <v>0</v>
      </c>
      <c r="P341">
        <f t="shared" si="89"/>
        <v>6.627036716651746E-5</v>
      </c>
      <c r="Q341">
        <f t="shared" si="89"/>
        <v>0</v>
      </c>
      <c r="R341">
        <f t="shared" si="96"/>
        <v>5.3948461644387541E-7</v>
      </c>
      <c r="S341">
        <f t="shared" si="97"/>
        <v>0</v>
      </c>
      <c r="T341" s="57">
        <f t="shared" si="90"/>
        <v>0</v>
      </c>
      <c r="U341" s="57">
        <f t="shared" si="95"/>
        <v>1.3332559671181795E-2</v>
      </c>
      <c r="V341">
        <f t="shared" si="91"/>
        <v>132.61709243342787</v>
      </c>
      <c r="W341">
        <f t="shared" si="84"/>
        <v>-0.15513745039027954</v>
      </c>
      <c r="Z341" s="57"/>
    </row>
    <row r="342" spans="5:26">
      <c r="E342" s="49">
        <f t="shared" si="83"/>
        <v>9</v>
      </c>
      <c r="F342" s="49">
        <v>339</v>
      </c>
      <c r="G342" s="49">
        <v>0.86232536003065452</v>
      </c>
      <c r="H342" s="49">
        <f t="shared" si="85"/>
        <v>1.0908263945589078</v>
      </c>
      <c r="I342" s="49">
        <f t="shared" si="86"/>
        <v>113.33005211211885</v>
      </c>
      <c r="J342" s="49">
        <f t="shared" si="87"/>
        <v>1.1419732953439917E-2</v>
      </c>
      <c r="K342" s="49">
        <f t="shared" si="92"/>
        <v>7.543398416717249E-3</v>
      </c>
      <c r="L342" s="53">
        <f t="shared" si="82"/>
        <v>1.1381271414978378E-2</v>
      </c>
      <c r="M342" s="53">
        <f t="shared" si="93"/>
        <v>7.1587830321018647E-3</v>
      </c>
      <c r="N342" s="57">
        <f t="shared" si="88"/>
        <v>1.0819732953439918E-2</v>
      </c>
      <c r="O342" s="57">
        <f t="shared" si="94"/>
        <v>1.5433984167172498E-3</v>
      </c>
      <c r="P342">
        <f t="shared" si="89"/>
        <v>1.1706662118375368E-4</v>
      </c>
      <c r="Q342">
        <f t="shared" si="89"/>
        <v>2.3820786727253132E-6</v>
      </c>
      <c r="R342">
        <f t="shared" si="96"/>
        <v>1.2666295789697272E-6</v>
      </c>
      <c r="S342">
        <f t="shared" si="97"/>
        <v>3.6764964519801761E-9</v>
      </c>
      <c r="T342" s="57">
        <f t="shared" si="90"/>
        <v>0</v>
      </c>
      <c r="U342" s="57">
        <f t="shared" si="95"/>
        <v>0</v>
      </c>
      <c r="V342">
        <f t="shared" si="91"/>
        <v>132.61709243342787</v>
      </c>
      <c r="W342">
        <f t="shared" si="84"/>
        <v>-0.1454340459996955</v>
      </c>
      <c r="Z342" s="57"/>
    </row>
    <row r="343" spans="5:26">
      <c r="E343" s="49">
        <f t="shared" si="83"/>
        <v>0</v>
      </c>
      <c r="F343" s="49">
        <v>340</v>
      </c>
      <c r="G343" s="49">
        <v>0.40999682769539247</v>
      </c>
      <c r="H343" s="49">
        <f t="shared" si="85"/>
        <v>-0.22755313698371454</v>
      </c>
      <c r="I343" s="49">
        <f t="shared" si="86"/>
        <v>113.13754874576482</v>
      </c>
      <c r="J343" s="49">
        <f t="shared" si="87"/>
        <v>-1.7000525637124589E-3</v>
      </c>
      <c r="K343" s="49">
        <f t="shared" si="92"/>
        <v>3.6865199608975747E-3</v>
      </c>
      <c r="L343" s="53">
        <f t="shared" si="82"/>
        <v>-1.7385141021739974E-3</v>
      </c>
      <c r="M343" s="53">
        <f t="shared" si="93"/>
        <v>3.30190457628219E-3</v>
      </c>
      <c r="N343" s="57">
        <f t="shared" si="88"/>
        <v>0</v>
      </c>
      <c r="O343" s="57">
        <f t="shared" si="94"/>
        <v>0</v>
      </c>
      <c r="P343">
        <f t="shared" si="89"/>
        <v>0</v>
      </c>
      <c r="Q343">
        <f t="shared" si="89"/>
        <v>0</v>
      </c>
      <c r="R343">
        <f t="shared" si="96"/>
        <v>0</v>
      </c>
      <c r="S343">
        <f t="shared" si="97"/>
        <v>0</v>
      </c>
      <c r="T343" s="57">
        <f t="shared" si="90"/>
        <v>2.300052563712459E-3</v>
      </c>
      <c r="U343" s="57">
        <f t="shared" si="95"/>
        <v>2.3134800391024246E-3</v>
      </c>
      <c r="V343">
        <f t="shared" si="91"/>
        <v>132.61709243342787</v>
      </c>
      <c r="W343">
        <f t="shared" si="84"/>
        <v>-0.14688561881600248</v>
      </c>
      <c r="Z343" s="57"/>
    </row>
    <row r="344" spans="5:26">
      <c r="E344" s="49">
        <f t="shared" si="83"/>
        <v>1</v>
      </c>
      <c r="F344" s="49">
        <v>341</v>
      </c>
      <c r="G344" s="49">
        <v>0.94467632411345914</v>
      </c>
      <c r="H344" s="49">
        <f t="shared" si="85"/>
        <v>1.5952902192152978</v>
      </c>
      <c r="I344" s="49">
        <f t="shared" si="86"/>
        <v>115.00769265790387</v>
      </c>
      <c r="J344" s="49">
        <f t="shared" si="87"/>
        <v>1.63946947960831E-2</v>
      </c>
      <c r="K344" s="49">
        <f t="shared" si="92"/>
        <v>3.3473951460551064E-2</v>
      </c>
      <c r="L344" s="53">
        <f t="shared" si="82"/>
        <v>1.6356233257621561E-2</v>
      </c>
      <c r="M344" s="53">
        <f t="shared" si="93"/>
        <v>3.3089336075935678E-2</v>
      </c>
      <c r="N344" s="57">
        <f t="shared" si="88"/>
        <v>1.57946947960831E-2</v>
      </c>
      <c r="O344" s="57">
        <f t="shared" si="94"/>
        <v>2.7473951460551066E-2</v>
      </c>
      <c r="P344">
        <f t="shared" si="89"/>
        <v>2.4947238370141459E-4</v>
      </c>
      <c r="Q344">
        <f t="shared" si="89"/>
        <v>7.5481800885671602E-4</v>
      </c>
      <c r="R344">
        <f t="shared" si="96"/>
        <v>3.9403401606151799E-6</v>
      </c>
      <c r="S344">
        <f t="shared" si="97"/>
        <v>2.073783333687922E-5</v>
      </c>
      <c r="T344" s="57">
        <f t="shared" si="90"/>
        <v>0</v>
      </c>
      <c r="U344" s="57">
        <f t="shared" si="95"/>
        <v>0</v>
      </c>
      <c r="V344">
        <f t="shared" si="91"/>
        <v>132.61709243342787</v>
      </c>
      <c r="W344">
        <f t="shared" si="84"/>
        <v>-0.13278378716049513</v>
      </c>
      <c r="Z344" s="57"/>
    </row>
    <row r="345" spans="5:26">
      <c r="E345" s="49">
        <f t="shared" si="83"/>
        <v>2</v>
      </c>
      <c r="F345" s="49">
        <v>342</v>
      </c>
      <c r="G345" s="49">
        <v>0.71063866464519465</v>
      </c>
      <c r="H345" s="49">
        <f t="shared" si="85"/>
        <v>0.55525146616308374</v>
      </c>
      <c r="I345" s="49">
        <f t="shared" si="86"/>
        <v>115.71262514950524</v>
      </c>
      <c r="J345" s="49">
        <f t="shared" si="87"/>
        <v>6.1107291449099231E-3</v>
      </c>
      <c r="K345" s="49">
        <f t="shared" si="92"/>
        <v>3.4829302050496044E-2</v>
      </c>
      <c r="L345" s="53">
        <f t="shared" si="82"/>
        <v>6.0722676064483847E-3</v>
      </c>
      <c r="M345" s="53">
        <f t="shared" si="93"/>
        <v>3.4444686665880658E-2</v>
      </c>
      <c r="N345" s="57">
        <f t="shared" si="88"/>
        <v>5.5107291449099233E-3</v>
      </c>
      <c r="O345" s="57">
        <f t="shared" si="94"/>
        <v>2.8829302050496046E-2</v>
      </c>
      <c r="P345">
        <f t="shared" si="89"/>
        <v>3.0368135708559653E-5</v>
      </c>
      <c r="Q345">
        <f t="shared" si="89"/>
        <v>8.3112865671873548E-4</v>
      </c>
      <c r="R345">
        <f t="shared" si="96"/>
        <v>1.6735057052573943E-7</v>
      </c>
      <c r="S345">
        <f t="shared" si="97"/>
        <v>2.3960859087367465E-5</v>
      </c>
      <c r="T345" s="57">
        <f t="shared" si="90"/>
        <v>0</v>
      </c>
      <c r="U345" s="57">
        <f t="shared" si="95"/>
        <v>0</v>
      </c>
      <c r="V345">
        <f t="shared" si="91"/>
        <v>132.61709243342787</v>
      </c>
      <c r="W345">
        <f t="shared" si="84"/>
        <v>-0.12746823937803084</v>
      </c>
      <c r="Z345" s="57"/>
    </row>
    <row r="346" spans="5:26">
      <c r="E346" s="49">
        <f t="shared" si="83"/>
        <v>3</v>
      </c>
      <c r="F346" s="49">
        <v>343</v>
      </c>
      <c r="G346" s="49">
        <v>0.22667816372401939</v>
      </c>
      <c r="H346" s="49">
        <f t="shared" si="85"/>
        <v>-0.74983127925263815</v>
      </c>
      <c r="I346" s="49">
        <f t="shared" si="86"/>
        <v>114.91173297582999</v>
      </c>
      <c r="J346" s="49">
        <f t="shared" si="87"/>
        <v>-6.9454536348581997E-3</v>
      </c>
      <c r="K346" s="49">
        <f t="shared" si="92"/>
        <v>3.5968961645991837E-2</v>
      </c>
      <c r="L346" s="53">
        <f t="shared" si="82"/>
        <v>-6.9839151733197382E-3</v>
      </c>
      <c r="M346" s="53">
        <f t="shared" si="93"/>
        <v>3.5584346261376451E-2</v>
      </c>
      <c r="N346" s="57">
        <f t="shared" si="88"/>
        <v>0</v>
      </c>
      <c r="O346" s="57">
        <f t="shared" si="94"/>
        <v>2.9968961645991839E-2</v>
      </c>
      <c r="P346">
        <f t="shared" si="89"/>
        <v>0</v>
      </c>
      <c r="Q346">
        <f t="shared" si="89"/>
        <v>8.9813866213892988E-4</v>
      </c>
      <c r="R346">
        <f t="shared" si="96"/>
        <v>0</v>
      </c>
      <c r="S346">
        <f t="shared" si="97"/>
        <v>2.691628311842401E-5</v>
      </c>
      <c r="T346" s="57">
        <f t="shared" si="90"/>
        <v>7.5454536348581996E-3</v>
      </c>
      <c r="U346" s="57">
        <f t="shared" si="95"/>
        <v>0</v>
      </c>
      <c r="V346">
        <f t="shared" si="91"/>
        <v>132.61709243342787</v>
      </c>
      <c r="W346">
        <f t="shared" si="84"/>
        <v>-0.13350737173253704</v>
      </c>
      <c r="Z346" s="57"/>
    </row>
    <row r="347" spans="5:26">
      <c r="E347" s="49">
        <f t="shared" si="83"/>
        <v>4</v>
      </c>
      <c r="F347" s="49">
        <v>344</v>
      </c>
      <c r="G347" s="49">
        <v>0.66598348344684488</v>
      </c>
      <c r="H347" s="49">
        <f t="shared" si="85"/>
        <v>0.42884911519391855</v>
      </c>
      <c r="I347" s="49">
        <f t="shared" si="86"/>
        <v>115.47082615651381</v>
      </c>
      <c r="J347" s="49">
        <f t="shared" si="87"/>
        <v>4.8536163532786189E-3</v>
      </c>
      <c r="K347" s="49">
        <f t="shared" si="92"/>
        <v>5.0419036495546223E-2</v>
      </c>
      <c r="L347" s="53">
        <f t="shared" si="82"/>
        <v>4.8151548148170804E-3</v>
      </c>
      <c r="M347" s="53">
        <f t="shared" si="93"/>
        <v>5.0034421110930836E-2</v>
      </c>
      <c r="N347" s="57">
        <f t="shared" si="88"/>
        <v>4.253616353278619E-3</v>
      </c>
      <c r="O347" s="57">
        <f t="shared" si="94"/>
        <v>4.4419036495546224E-2</v>
      </c>
      <c r="P347">
        <f t="shared" si="89"/>
        <v>1.8093252080879297E-5</v>
      </c>
      <c r="Q347">
        <f t="shared" si="89"/>
        <v>1.9730508031926674E-3</v>
      </c>
      <c r="R347">
        <f t="shared" si="96"/>
        <v>7.6961752935220576E-8</v>
      </c>
      <c r="S347">
        <f t="shared" si="97"/>
        <v>8.7641015634581883E-5</v>
      </c>
      <c r="T347" s="57">
        <f t="shared" si="90"/>
        <v>0</v>
      </c>
      <c r="U347" s="57">
        <f t="shared" si="95"/>
        <v>0</v>
      </c>
      <c r="V347">
        <f t="shared" si="91"/>
        <v>132.61709243342787</v>
      </c>
      <c r="W347">
        <f t="shared" si="84"/>
        <v>-0.12929152616976031</v>
      </c>
      <c r="Z347" s="57"/>
    </row>
    <row r="348" spans="5:26">
      <c r="E348" s="49">
        <f t="shared" si="83"/>
        <v>5</v>
      </c>
      <c r="F348" s="49">
        <v>345</v>
      </c>
      <c r="G348" s="49">
        <v>0.85792333468143567</v>
      </c>
      <c r="H348" s="49">
        <f t="shared" si="85"/>
        <v>1.0710358050392428</v>
      </c>
      <c r="I348" s="49">
        <f t="shared" si="86"/>
        <v>116.77417783334575</v>
      </c>
      <c r="J348" s="49">
        <f t="shared" si="87"/>
        <v>1.1224055091550549E-2</v>
      </c>
      <c r="K348" s="49">
        <f t="shared" si="92"/>
        <v>6.7342524751868971E-2</v>
      </c>
      <c r="L348" s="53">
        <f t="shared" si="82"/>
        <v>1.1185593553089009E-2</v>
      </c>
      <c r="M348" s="53">
        <f t="shared" si="93"/>
        <v>6.6957909367253585E-2</v>
      </c>
      <c r="N348" s="57">
        <f t="shared" si="88"/>
        <v>1.0624055091550549E-2</v>
      </c>
      <c r="O348" s="57">
        <f t="shared" si="94"/>
        <v>6.1342524751868972E-2</v>
      </c>
      <c r="P348">
        <f t="shared" si="89"/>
        <v>1.1287054658830113E-4</v>
      </c>
      <c r="Q348">
        <f t="shared" si="89"/>
        <v>3.7629053429336576E-3</v>
      </c>
      <c r="R348">
        <f t="shared" si="96"/>
        <v>1.199142905167534E-6</v>
      </c>
      <c r="S348">
        <f t="shared" si="97"/>
        <v>2.3082611413784788E-4</v>
      </c>
      <c r="T348" s="57">
        <f t="shared" si="90"/>
        <v>0</v>
      </c>
      <c r="U348" s="57">
        <f t="shared" si="95"/>
        <v>0</v>
      </c>
      <c r="V348">
        <f t="shared" si="91"/>
        <v>132.61709243342787</v>
      </c>
      <c r="W348">
        <f t="shared" si="84"/>
        <v>-0.11946359484570264</v>
      </c>
      <c r="Z348" s="57"/>
    </row>
    <row r="349" spans="5:26">
      <c r="E349" s="49">
        <f t="shared" si="83"/>
        <v>6</v>
      </c>
      <c r="F349" s="49">
        <v>346</v>
      </c>
      <c r="G349" s="49">
        <v>0.36682790176165225</v>
      </c>
      <c r="H349" s="49">
        <f t="shared" si="85"/>
        <v>-0.34026655204730871</v>
      </c>
      <c r="I349" s="49">
        <f t="shared" si="86"/>
        <v>116.4442040827314</v>
      </c>
      <c r="J349" s="49">
        <f t="shared" si="87"/>
        <v>-2.8297423907194092E-3</v>
      </c>
      <c r="K349" s="49">
        <f t="shared" si="92"/>
        <v>5.5602342267297128E-2</v>
      </c>
      <c r="L349" s="53">
        <f t="shared" si="82"/>
        <v>-2.8682039291809476E-3</v>
      </c>
      <c r="M349" s="53">
        <f t="shared" si="93"/>
        <v>5.5217726882681742E-2</v>
      </c>
      <c r="N349" s="57">
        <f t="shared" si="88"/>
        <v>0</v>
      </c>
      <c r="O349" s="57">
        <f t="shared" si="94"/>
        <v>4.960234226729713E-2</v>
      </c>
      <c r="P349">
        <f t="shared" si="89"/>
        <v>0</v>
      </c>
      <c r="Q349">
        <f t="shared" si="89"/>
        <v>2.4603923584020915E-3</v>
      </c>
      <c r="R349">
        <f t="shared" si="96"/>
        <v>0</v>
      </c>
      <c r="S349">
        <f t="shared" si="97"/>
        <v>1.2204122387330293E-4</v>
      </c>
      <c r="T349" s="57">
        <f t="shared" si="90"/>
        <v>3.429742390719409E-3</v>
      </c>
      <c r="U349" s="57">
        <f t="shared" si="95"/>
        <v>0</v>
      </c>
      <c r="V349">
        <f t="shared" si="91"/>
        <v>132.61709243342787</v>
      </c>
      <c r="W349">
        <f t="shared" si="84"/>
        <v>-0.1219517639388381</v>
      </c>
      <c r="Z349" s="57"/>
    </row>
    <row r="350" spans="5:26">
      <c r="E350" s="49">
        <f t="shared" si="83"/>
        <v>7</v>
      </c>
      <c r="F350" s="49">
        <v>347</v>
      </c>
      <c r="G350" s="49">
        <v>2.1674431455064536E-2</v>
      </c>
      <c r="H350" s="49">
        <f t="shared" si="85"/>
        <v>-2.0203329527129736</v>
      </c>
      <c r="I350" s="49">
        <f t="shared" si="86"/>
        <v>114.15882280463289</v>
      </c>
      <c r="J350" s="49">
        <f t="shared" si="87"/>
        <v>-1.9821562054652003E-2</v>
      </c>
      <c r="K350" s="49">
        <f t="shared" si="92"/>
        <v>2.7446679042318654E-2</v>
      </c>
      <c r="L350" s="53">
        <f t="shared" si="82"/>
        <v>-1.9860023593113542E-2</v>
      </c>
      <c r="M350" s="53">
        <f t="shared" si="93"/>
        <v>2.7062063657703268E-2</v>
      </c>
      <c r="N350" s="57">
        <f t="shared" si="88"/>
        <v>0</v>
      </c>
      <c r="O350" s="57">
        <f t="shared" si="94"/>
        <v>2.1446679042318655E-2</v>
      </c>
      <c r="P350">
        <f t="shared" si="89"/>
        <v>0</v>
      </c>
      <c r="Q350">
        <f t="shared" si="89"/>
        <v>4.5996004194423024E-4</v>
      </c>
      <c r="R350">
        <f t="shared" si="96"/>
        <v>0</v>
      </c>
      <c r="S350">
        <f t="shared" si="97"/>
        <v>9.8646153918693319E-6</v>
      </c>
      <c r="T350" s="57">
        <f t="shared" si="90"/>
        <v>2.0421562054652002E-2</v>
      </c>
      <c r="U350" s="57">
        <f t="shared" si="95"/>
        <v>0</v>
      </c>
      <c r="V350">
        <f t="shared" si="91"/>
        <v>132.61709243342787</v>
      </c>
      <c r="W350">
        <f t="shared" si="84"/>
        <v>-0.13918469550266155</v>
      </c>
      <c r="Z350" s="57"/>
    </row>
    <row r="351" spans="5:26">
      <c r="E351" s="49">
        <f t="shared" si="83"/>
        <v>8</v>
      </c>
      <c r="F351" s="49">
        <v>348</v>
      </c>
      <c r="G351" s="49">
        <v>5.2607691634820264E-2</v>
      </c>
      <c r="H351" s="49">
        <f t="shared" si="85"/>
        <v>-1.6200786487873426</v>
      </c>
      <c r="I351" s="49">
        <f t="shared" si="86"/>
        <v>112.37522094997843</v>
      </c>
      <c r="J351" s="49">
        <f t="shared" si="87"/>
        <v>-1.5747202338660071E-2</v>
      </c>
      <c r="K351" s="49">
        <f t="shared" si="92"/>
        <v>2.9588153566598081E-3</v>
      </c>
      <c r="L351" s="53">
        <f t="shared" si="82"/>
        <v>-1.578566387712161E-2</v>
      </c>
      <c r="M351" s="53">
        <f t="shared" si="93"/>
        <v>2.5741999720444234E-3</v>
      </c>
      <c r="N351" s="57">
        <f t="shared" si="88"/>
        <v>0</v>
      </c>
      <c r="O351" s="57">
        <f t="shared" si="94"/>
        <v>0</v>
      </c>
      <c r="P351">
        <f t="shared" si="89"/>
        <v>0</v>
      </c>
      <c r="Q351">
        <f t="shared" si="89"/>
        <v>0</v>
      </c>
      <c r="R351">
        <f t="shared" si="96"/>
        <v>0</v>
      </c>
      <c r="S351">
        <f t="shared" si="97"/>
        <v>0</v>
      </c>
      <c r="T351" s="57">
        <f t="shared" si="90"/>
        <v>1.634720233866007E-2</v>
      </c>
      <c r="U351" s="57">
        <f t="shared" si="95"/>
        <v>3.0411846433401912E-3</v>
      </c>
      <c r="V351">
        <f t="shared" si="91"/>
        <v>132.61709243342787</v>
      </c>
      <c r="W351">
        <f t="shared" si="84"/>
        <v>-0.15263395624218357</v>
      </c>
      <c r="Z351" s="57"/>
    </row>
    <row r="352" spans="5:26">
      <c r="E352" s="49">
        <f t="shared" si="83"/>
        <v>9</v>
      </c>
      <c r="F352" s="49">
        <v>349</v>
      </c>
      <c r="G352" s="49">
        <v>0.26998088541699805</v>
      </c>
      <c r="H352" s="49">
        <f t="shared" si="85"/>
        <v>-0.61287080193632915</v>
      </c>
      <c r="I352" s="49">
        <f t="shared" si="86"/>
        <v>111.75133789040494</v>
      </c>
      <c r="J352" s="49">
        <f t="shared" si="87"/>
        <v>-5.5672533786507187E-3</v>
      </c>
      <c r="K352" s="49">
        <f t="shared" si="92"/>
        <v>-1.4028170975430737E-2</v>
      </c>
      <c r="L352" s="53">
        <f t="shared" si="82"/>
        <v>-5.6057149171122572E-3</v>
      </c>
      <c r="M352" s="53">
        <f t="shared" si="93"/>
        <v>-1.4412786360046122E-2</v>
      </c>
      <c r="N352" s="57">
        <f t="shared" si="88"/>
        <v>0</v>
      </c>
      <c r="O352" s="57">
        <f t="shared" si="94"/>
        <v>0</v>
      </c>
      <c r="P352">
        <f t="shared" si="89"/>
        <v>0</v>
      </c>
      <c r="Q352">
        <f t="shared" si="89"/>
        <v>0</v>
      </c>
      <c r="R352">
        <f t="shared" si="96"/>
        <v>0</v>
      </c>
      <c r="S352">
        <f t="shared" si="97"/>
        <v>0</v>
      </c>
      <c r="T352" s="57">
        <f t="shared" si="90"/>
        <v>6.1672533786507186E-3</v>
      </c>
      <c r="U352" s="57">
        <f t="shared" si="95"/>
        <v>2.0028170975430738E-2</v>
      </c>
      <c r="V352">
        <f t="shared" si="91"/>
        <v>132.61709243342787</v>
      </c>
      <c r="W352">
        <f t="shared" si="84"/>
        <v>-0.1573383502846534</v>
      </c>
      <c r="Z352" s="57"/>
    </row>
    <row r="353" spans="5:26">
      <c r="E353" s="49">
        <f t="shared" si="83"/>
        <v>0</v>
      </c>
      <c r="F353" s="49">
        <v>350</v>
      </c>
      <c r="G353" s="49">
        <v>0.42001190369211761</v>
      </c>
      <c r="H353" s="49">
        <f t="shared" si="85"/>
        <v>-0.20186302674937434</v>
      </c>
      <c r="I353" s="49">
        <f t="shared" si="86"/>
        <v>111.59022518301245</v>
      </c>
      <c r="J353" s="49">
        <f t="shared" si="87"/>
        <v>-1.4427474503358932E-3</v>
      </c>
      <c r="K353" s="49">
        <f t="shared" si="92"/>
        <v>-1.377086586205414E-2</v>
      </c>
      <c r="L353" s="53">
        <f t="shared" si="82"/>
        <v>-1.4812089887974317E-3</v>
      </c>
      <c r="M353" s="53">
        <f t="shared" si="93"/>
        <v>-1.4155481246669524E-2</v>
      </c>
      <c r="N353" s="57">
        <f t="shared" si="88"/>
        <v>0</v>
      </c>
      <c r="O353" s="57">
        <f t="shared" si="94"/>
        <v>0</v>
      </c>
      <c r="P353">
        <f t="shared" si="89"/>
        <v>0</v>
      </c>
      <c r="Q353">
        <f t="shared" si="89"/>
        <v>0</v>
      </c>
      <c r="R353">
        <f t="shared" si="96"/>
        <v>0</v>
      </c>
      <c r="S353">
        <f t="shared" si="97"/>
        <v>0</v>
      </c>
      <c r="T353" s="57">
        <f t="shared" si="90"/>
        <v>2.0427474503358933E-3</v>
      </c>
      <c r="U353" s="57">
        <f t="shared" si="95"/>
        <v>1.9770865862054138E-2</v>
      </c>
      <c r="V353">
        <f t="shared" si="91"/>
        <v>132.61709243342787</v>
      </c>
      <c r="W353">
        <f t="shared" si="84"/>
        <v>-0.15855322164426616</v>
      </c>
      <c r="Z353" s="57"/>
    </row>
    <row r="354" spans="5:26">
      <c r="E354" s="49">
        <f t="shared" si="83"/>
        <v>1</v>
      </c>
      <c r="F354" s="49">
        <v>351</v>
      </c>
      <c r="G354" s="49">
        <v>0.5249648475356461</v>
      </c>
      <c r="H354" s="49">
        <f t="shared" si="85"/>
        <v>6.2618490617395897E-2</v>
      </c>
      <c r="I354" s="49">
        <f t="shared" si="86"/>
        <v>111.72448027376572</v>
      </c>
      <c r="J354" s="49">
        <f t="shared" si="87"/>
        <v>1.2023848286512873E-3</v>
      </c>
      <c r="K354" s="49">
        <f t="shared" si="92"/>
        <v>-2.896317582948597E-2</v>
      </c>
      <c r="L354" s="53">
        <f t="shared" si="82"/>
        <v>1.1639232901897488E-3</v>
      </c>
      <c r="M354" s="53">
        <f t="shared" si="93"/>
        <v>-2.9347791214101356E-2</v>
      </c>
      <c r="N354" s="57">
        <f t="shared" si="88"/>
        <v>6.0238482865128732E-4</v>
      </c>
      <c r="O354" s="57">
        <f t="shared" si="94"/>
        <v>0</v>
      </c>
      <c r="P354">
        <f t="shared" si="89"/>
        <v>3.6286748178924078E-7</v>
      </c>
      <c r="Q354">
        <f t="shared" si="89"/>
        <v>0</v>
      </c>
      <c r="R354">
        <f t="shared" si="96"/>
        <v>2.1858586584073593E-10</v>
      </c>
      <c r="S354">
        <f t="shared" si="97"/>
        <v>0</v>
      </c>
      <c r="T354" s="57">
        <f t="shared" si="90"/>
        <v>0</v>
      </c>
      <c r="U354" s="57">
        <f t="shared" si="95"/>
        <v>3.4963175829485972E-2</v>
      </c>
      <c r="V354">
        <f t="shared" si="91"/>
        <v>132.61709243342787</v>
      </c>
      <c r="W354">
        <f t="shared" si="84"/>
        <v>-0.15754087030787514</v>
      </c>
      <c r="Z354" s="57"/>
    </row>
    <row r="355" spans="5:26">
      <c r="E355" s="49">
        <f t="shared" si="83"/>
        <v>2</v>
      </c>
      <c r="F355" s="49">
        <v>352</v>
      </c>
      <c r="G355" s="49">
        <v>0.32744062560132581</v>
      </c>
      <c r="H355" s="49">
        <f t="shared" si="85"/>
        <v>-0.4469914250908017</v>
      </c>
      <c r="I355" s="49">
        <f t="shared" si="86"/>
        <v>111.28953785814188</v>
      </c>
      <c r="J355" s="49">
        <f t="shared" si="87"/>
        <v>-3.9005885883133945E-3</v>
      </c>
      <c r="K355" s="49">
        <f t="shared" si="92"/>
        <v>-3.8974493562709323E-2</v>
      </c>
      <c r="L355" s="53">
        <f t="shared" si="82"/>
        <v>-3.9390501267749329E-3</v>
      </c>
      <c r="M355" s="53">
        <f t="shared" si="93"/>
        <v>-3.9359108947324709E-2</v>
      </c>
      <c r="N355" s="57">
        <f t="shared" si="88"/>
        <v>0</v>
      </c>
      <c r="O355" s="57">
        <f t="shared" si="94"/>
        <v>0</v>
      </c>
      <c r="P355">
        <f t="shared" si="89"/>
        <v>0</v>
      </c>
      <c r="Q355">
        <f t="shared" si="89"/>
        <v>0</v>
      </c>
      <c r="R355">
        <f t="shared" si="96"/>
        <v>0</v>
      </c>
      <c r="S355">
        <f t="shared" si="97"/>
        <v>0</v>
      </c>
      <c r="T355" s="57">
        <f t="shared" si="90"/>
        <v>4.5005885883133943E-3</v>
      </c>
      <c r="U355" s="57">
        <f t="shared" si="95"/>
        <v>4.4974493562709321E-2</v>
      </c>
      <c r="V355">
        <f t="shared" si="91"/>
        <v>132.61709243342787</v>
      </c>
      <c r="W355">
        <f t="shared" si="84"/>
        <v>-0.16082055626420971</v>
      </c>
      <c r="Z355" s="57"/>
    </row>
    <row r="356" spans="5:26">
      <c r="E356" s="49">
        <f t="shared" si="83"/>
        <v>3</v>
      </c>
      <c r="F356" s="49">
        <v>353</v>
      </c>
      <c r="G356" s="49">
        <v>0.50422817883327253</v>
      </c>
      <c r="H356" s="49">
        <f t="shared" si="85"/>
        <v>1.0598671038348786E-2</v>
      </c>
      <c r="I356" s="49">
        <f t="shared" si="86"/>
        <v>111.36553857277002</v>
      </c>
      <c r="J356" s="49">
        <f t="shared" si="87"/>
        <v>6.8267671052522558E-4</v>
      </c>
      <c r="K356" s="49">
        <f t="shared" si="92"/>
        <v>-3.1346363217325944E-2</v>
      </c>
      <c r="L356" s="53">
        <f t="shared" si="82"/>
        <v>6.4421517206368715E-4</v>
      </c>
      <c r="M356" s="53">
        <f t="shared" si="93"/>
        <v>-3.173097860194133E-2</v>
      </c>
      <c r="N356" s="57">
        <f t="shared" si="88"/>
        <v>8.267671052522563E-5</v>
      </c>
      <c r="O356" s="57">
        <f t="shared" si="94"/>
        <v>0</v>
      </c>
      <c r="P356">
        <f t="shared" si="89"/>
        <v>6.8354384632719546E-9</v>
      </c>
      <c r="Q356">
        <f t="shared" si="89"/>
        <v>0</v>
      </c>
      <c r="R356">
        <f t="shared" si="96"/>
        <v>5.6513156714092856E-13</v>
      </c>
      <c r="S356">
        <f t="shared" si="97"/>
        <v>0</v>
      </c>
      <c r="T356" s="57">
        <f t="shared" si="90"/>
        <v>0</v>
      </c>
      <c r="U356" s="57">
        <f t="shared" si="95"/>
        <v>3.7346363217325942E-2</v>
      </c>
      <c r="V356">
        <f t="shared" si="91"/>
        <v>132.61709243342787</v>
      </c>
      <c r="W356">
        <f t="shared" si="84"/>
        <v>-0.16024747240877615</v>
      </c>
      <c r="Z356" s="57"/>
    </row>
    <row r="357" spans="5:26">
      <c r="E357" s="49">
        <f t="shared" si="83"/>
        <v>4</v>
      </c>
      <c r="F357" s="49">
        <v>354</v>
      </c>
      <c r="G357" s="49">
        <v>0.72323196560202807</v>
      </c>
      <c r="H357" s="49">
        <f t="shared" si="85"/>
        <v>0.59246975384479617</v>
      </c>
      <c r="I357" s="49">
        <f t="shared" si="86"/>
        <v>112.08959505419664</v>
      </c>
      <c r="J357" s="49">
        <f t="shared" si="87"/>
        <v>6.4805762458126966E-3</v>
      </c>
      <c r="K357" s="49">
        <f t="shared" si="92"/>
        <v>-2.9719403324791786E-2</v>
      </c>
      <c r="L357" s="53">
        <f t="shared" si="82"/>
        <v>6.4421147073511582E-3</v>
      </c>
      <c r="M357" s="53">
        <f t="shared" si="93"/>
        <v>-3.0104018709407172E-2</v>
      </c>
      <c r="N357" s="57">
        <f t="shared" si="88"/>
        <v>5.8805762458126968E-3</v>
      </c>
      <c r="O357" s="57">
        <f t="shared" si="94"/>
        <v>0</v>
      </c>
      <c r="P357">
        <f t="shared" si="89"/>
        <v>3.4581176982816552E-5</v>
      </c>
      <c r="Q357">
        <f t="shared" si="89"/>
        <v>0</v>
      </c>
      <c r="R357">
        <f t="shared" si="96"/>
        <v>2.033572479173958E-7</v>
      </c>
      <c r="S357">
        <f t="shared" si="97"/>
        <v>0</v>
      </c>
      <c r="T357" s="57">
        <f t="shared" si="90"/>
        <v>0</v>
      </c>
      <c r="U357" s="57">
        <f t="shared" si="95"/>
        <v>3.5719403324791787E-2</v>
      </c>
      <c r="V357">
        <f t="shared" si="91"/>
        <v>132.61709243342787</v>
      </c>
      <c r="W357">
        <f t="shared" si="84"/>
        <v>-0.15478772006357916</v>
      </c>
      <c r="Z357" s="57"/>
    </row>
    <row r="358" spans="5:26">
      <c r="E358" s="49">
        <f t="shared" si="83"/>
        <v>5</v>
      </c>
      <c r="F358" s="49">
        <v>355</v>
      </c>
      <c r="G358" s="49">
        <v>8.2441918962246397E-2</v>
      </c>
      <c r="H358" s="49">
        <f t="shared" si="85"/>
        <v>-1.388832013704159</v>
      </c>
      <c r="I358" s="49">
        <f t="shared" si="86"/>
        <v>110.59752594812232</v>
      </c>
      <c r="J358" s="49">
        <f t="shared" si="87"/>
        <v>-1.3400787869944373E-2</v>
      </c>
      <c r="K358" s="49">
        <f t="shared" si="92"/>
        <v>-5.434424628628666E-2</v>
      </c>
      <c r="L358" s="53">
        <f t="shared" si="82"/>
        <v>-1.3439249408405912E-2</v>
      </c>
      <c r="M358" s="53">
        <f t="shared" si="93"/>
        <v>-5.4728861670902046E-2</v>
      </c>
      <c r="N358" s="57">
        <f t="shared" si="88"/>
        <v>0</v>
      </c>
      <c r="O358" s="57">
        <f t="shared" si="94"/>
        <v>0</v>
      </c>
      <c r="P358">
        <f t="shared" si="89"/>
        <v>0</v>
      </c>
      <c r="Q358">
        <f t="shared" si="89"/>
        <v>0</v>
      </c>
      <c r="R358">
        <f t="shared" si="96"/>
        <v>0</v>
      </c>
      <c r="S358">
        <f t="shared" si="97"/>
        <v>0</v>
      </c>
      <c r="T358" s="57">
        <f t="shared" si="90"/>
        <v>1.4000787869944372E-2</v>
      </c>
      <c r="U358" s="57">
        <f t="shared" si="95"/>
        <v>6.0344246286286658E-2</v>
      </c>
      <c r="V358">
        <f t="shared" si="91"/>
        <v>132.61709243342787</v>
      </c>
      <c r="W358">
        <f t="shared" si="84"/>
        <v>-0.16603867632190092</v>
      </c>
      <c r="Z358" s="57"/>
    </row>
    <row r="359" spans="5:26">
      <c r="E359" s="49">
        <f t="shared" si="83"/>
        <v>6</v>
      </c>
      <c r="F359" s="49">
        <v>356</v>
      </c>
      <c r="G359" s="49">
        <v>0.8634459088245855</v>
      </c>
      <c r="H359" s="49">
        <f t="shared" si="85"/>
        <v>1.0959328032366593</v>
      </c>
      <c r="I359" s="49">
        <f t="shared" si="86"/>
        <v>111.87340677952604</v>
      </c>
      <c r="J359" s="49">
        <f t="shared" si="87"/>
        <v>1.1470215944698246E-2</v>
      </c>
      <c r="K359" s="49">
        <f t="shared" si="92"/>
        <v>-4.0044287950868972E-2</v>
      </c>
      <c r="L359" s="53">
        <f t="shared" si="82"/>
        <v>1.1431754406236706E-2</v>
      </c>
      <c r="M359" s="53">
        <f t="shared" si="93"/>
        <v>-4.0428903335484358E-2</v>
      </c>
      <c r="N359" s="57">
        <f t="shared" si="88"/>
        <v>1.0870215944698246E-2</v>
      </c>
      <c r="O359" s="57">
        <f t="shared" si="94"/>
        <v>0</v>
      </c>
      <c r="P359">
        <f t="shared" si="89"/>
        <v>1.1816159468437197E-4</v>
      </c>
      <c r="Q359">
        <f t="shared" si="89"/>
        <v>0</v>
      </c>
      <c r="R359">
        <f t="shared" si="96"/>
        <v>1.2844420505890318E-6</v>
      </c>
      <c r="S359">
        <f t="shared" si="97"/>
        <v>0</v>
      </c>
      <c r="T359" s="57">
        <f t="shared" si="90"/>
        <v>0</v>
      </c>
      <c r="U359" s="57">
        <f t="shared" si="95"/>
        <v>4.604428795086897E-2</v>
      </c>
      <c r="V359">
        <f t="shared" si="91"/>
        <v>132.61709243342787</v>
      </c>
      <c r="W359">
        <f t="shared" si="84"/>
        <v>-0.15641788907651483</v>
      </c>
      <c r="Z359" s="57"/>
    </row>
    <row r="360" spans="5:26">
      <c r="E360" s="49">
        <f t="shared" si="83"/>
        <v>7</v>
      </c>
      <c r="F360" s="49">
        <v>357</v>
      </c>
      <c r="G360" s="49">
        <v>0.55245226925481072</v>
      </c>
      <c r="H360" s="49">
        <f t="shared" si="85"/>
        <v>0.13185945154337286</v>
      </c>
      <c r="I360" s="49">
        <f t="shared" si="86"/>
        <v>112.08546479019351</v>
      </c>
      <c r="J360" s="49">
        <f t="shared" si="87"/>
        <v>1.8937233658527495E-3</v>
      </c>
      <c r="K360" s="49">
        <f t="shared" si="92"/>
        <v>-1.8329002530364256E-2</v>
      </c>
      <c r="L360" s="53">
        <f t="shared" si="82"/>
        <v>1.8552618273912111E-3</v>
      </c>
      <c r="M360" s="53">
        <f t="shared" si="93"/>
        <v>-1.8713617914979642E-2</v>
      </c>
      <c r="N360" s="57">
        <f t="shared" si="88"/>
        <v>1.2937233658527497E-3</v>
      </c>
      <c r="O360" s="57">
        <f t="shared" si="94"/>
        <v>0</v>
      </c>
      <c r="P360">
        <f t="shared" si="89"/>
        <v>1.6737201473533676E-6</v>
      </c>
      <c r="Q360">
        <f t="shared" si="89"/>
        <v>0</v>
      </c>
      <c r="R360">
        <f t="shared" si="96"/>
        <v>2.165330862529559E-9</v>
      </c>
      <c r="S360">
        <f t="shared" si="97"/>
        <v>0</v>
      </c>
      <c r="T360" s="57">
        <f t="shared" si="90"/>
        <v>0</v>
      </c>
      <c r="U360" s="57">
        <f t="shared" si="95"/>
        <v>2.4329002530364255E-2</v>
      </c>
      <c r="V360">
        <f t="shared" si="91"/>
        <v>132.61709243342787</v>
      </c>
      <c r="W360">
        <f t="shared" si="84"/>
        <v>-0.15481886434466191</v>
      </c>
      <c r="Z360" s="57"/>
    </row>
    <row r="361" spans="5:26">
      <c r="E361" s="49">
        <f t="shared" si="83"/>
        <v>8</v>
      </c>
      <c r="F361" s="49">
        <v>358</v>
      </c>
      <c r="G361" s="49">
        <v>0.82323913715008346</v>
      </c>
      <c r="H361" s="49">
        <f t="shared" si="85"/>
        <v>0.92777995151740322</v>
      </c>
      <c r="I361" s="49">
        <f t="shared" si="86"/>
        <v>113.19003595230713</v>
      </c>
      <c r="J361" s="49">
        <f t="shared" si="87"/>
        <v>9.8064814896188044E-3</v>
      </c>
      <c r="K361" s="49">
        <f t="shared" si="92"/>
        <v>7.2246812979145699E-3</v>
      </c>
      <c r="L361" s="53">
        <f t="shared" si="82"/>
        <v>9.7680199511572651E-3</v>
      </c>
      <c r="M361" s="53">
        <f t="shared" si="93"/>
        <v>6.8400659132991856E-3</v>
      </c>
      <c r="N361" s="57">
        <f t="shared" si="88"/>
        <v>9.2064814896188046E-3</v>
      </c>
      <c r="O361" s="57">
        <f t="shared" si="94"/>
        <v>1.2246812979145707E-3</v>
      </c>
      <c r="P361">
        <f t="shared" si="89"/>
        <v>8.4759301418693681E-5</v>
      </c>
      <c r="Q361">
        <f t="shared" si="89"/>
        <v>1.4998442814617173E-6</v>
      </c>
      <c r="R361">
        <f t="shared" si="96"/>
        <v>7.8033493958422422E-7</v>
      </c>
      <c r="S361">
        <f t="shared" si="97"/>
        <v>1.8368312412902825E-9</v>
      </c>
      <c r="T361" s="57">
        <f t="shared" si="90"/>
        <v>0</v>
      </c>
      <c r="U361" s="57">
        <f t="shared" si="95"/>
        <v>0</v>
      </c>
      <c r="V361">
        <f t="shared" si="91"/>
        <v>132.61709243342787</v>
      </c>
      <c r="W361">
        <f t="shared" si="84"/>
        <v>-0.14648983871270502</v>
      </c>
      <c r="Z361" s="57"/>
    </row>
    <row r="362" spans="5:26">
      <c r="E362" s="49">
        <f t="shared" si="83"/>
        <v>9</v>
      </c>
      <c r="F362" s="49">
        <v>359</v>
      </c>
      <c r="G362" s="49">
        <v>3.5866281436988334E-2</v>
      </c>
      <c r="H362" s="49">
        <f t="shared" si="85"/>
        <v>-1.8008117080148864</v>
      </c>
      <c r="I362" s="49">
        <f t="shared" si="86"/>
        <v>111.21699847639036</v>
      </c>
      <c r="J362" s="49">
        <f t="shared" si="87"/>
        <v>-1.7584906141935586E-2</v>
      </c>
      <c r="K362" s="49">
        <f t="shared" si="92"/>
        <v>-4.7929714653702675E-3</v>
      </c>
      <c r="L362" s="53">
        <f t="shared" si="82"/>
        <v>-1.7623367680397125E-2</v>
      </c>
      <c r="M362" s="53">
        <f t="shared" si="93"/>
        <v>-5.1775868499856518E-3</v>
      </c>
      <c r="N362" s="57">
        <f t="shared" si="88"/>
        <v>0</v>
      </c>
      <c r="O362" s="57">
        <f t="shared" si="94"/>
        <v>0</v>
      </c>
      <c r="P362">
        <f t="shared" si="89"/>
        <v>0</v>
      </c>
      <c r="Q362">
        <f t="shared" si="89"/>
        <v>0</v>
      </c>
      <c r="R362">
        <f t="shared" si="96"/>
        <v>0</v>
      </c>
      <c r="S362">
        <f t="shared" si="97"/>
        <v>0</v>
      </c>
      <c r="T362" s="57">
        <f t="shared" si="90"/>
        <v>1.8184906141935585E-2</v>
      </c>
      <c r="U362" s="57">
        <f t="shared" si="95"/>
        <v>1.0792971465370267E-2</v>
      </c>
      <c r="V362">
        <f t="shared" si="91"/>
        <v>132.61709243342787</v>
      </c>
      <c r="W362">
        <f t="shared" si="84"/>
        <v>-0.1613675399178284</v>
      </c>
      <c r="Z362" s="57"/>
    </row>
    <row r="363" spans="5:26">
      <c r="E363" s="49">
        <f t="shared" si="83"/>
        <v>0</v>
      </c>
      <c r="F363" s="49">
        <v>360</v>
      </c>
      <c r="G363" s="49">
        <v>0.36641455146243973</v>
      </c>
      <c r="H363" s="49">
        <f t="shared" si="85"/>
        <v>-0.34136462452178401</v>
      </c>
      <c r="I363" s="49">
        <f t="shared" si="86"/>
        <v>110.90150664010417</v>
      </c>
      <c r="J363" s="49">
        <f t="shared" si="87"/>
        <v>-2.8407542927225402E-3</v>
      </c>
      <c r="K363" s="49">
        <f t="shared" si="92"/>
        <v>-6.1909783077569187E-3</v>
      </c>
      <c r="L363" s="53">
        <f t="shared" si="82"/>
        <v>-2.8792158311840787E-3</v>
      </c>
      <c r="M363" s="53">
        <f t="shared" si="93"/>
        <v>-6.575593692372303E-3</v>
      </c>
      <c r="N363" s="57">
        <f t="shared" si="88"/>
        <v>0</v>
      </c>
      <c r="O363" s="57">
        <f t="shared" si="94"/>
        <v>0</v>
      </c>
      <c r="P363">
        <f t="shared" si="89"/>
        <v>0</v>
      </c>
      <c r="Q363">
        <f t="shared" si="89"/>
        <v>0</v>
      </c>
      <c r="R363">
        <f t="shared" si="96"/>
        <v>0</v>
      </c>
      <c r="S363">
        <f t="shared" si="97"/>
        <v>0</v>
      </c>
      <c r="T363" s="57">
        <f t="shared" si="90"/>
        <v>3.4407542927225401E-3</v>
      </c>
      <c r="U363" s="57">
        <f t="shared" si="95"/>
        <v>1.2190978307756919E-2</v>
      </c>
      <c r="V363">
        <f t="shared" si="91"/>
        <v>132.61709243342787</v>
      </c>
      <c r="W363">
        <f t="shared" si="84"/>
        <v>-0.16374650804702759</v>
      </c>
      <c r="Z363" s="57"/>
    </row>
    <row r="364" spans="5:26">
      <c r="E364" s="49">
        <f t="shared" si="83"/>
        <v>1</v>
      </c>
      <c r="F364" s="49">
        <v>361</v>
      </c>
      <c r="G364" s="49">
        <v>0.51524028106917907</v>
      </c>
      <c r="H364" s="49">
        <f t="shared" si="85"/>
        <v>3.821101593962329E-2</v>
      </c>
      <c r="I364" s="49">
        <f t="shared" si="86"/>
        <v>111.00786487092991</v>
      </c>
      <c r="J364" s="49">
        <f t="shared" si="87"/>
        <v>9.5857365775560909E-4</v>
      </c>
      <c r="K364" s="49">
        <f t="shared" si="92"/>
        <v>-6.4347894786525835E-3</v>
      </c>
      <c r="L364" s="53">
        <f t="shared" si="82"/>
        <v>9.2011211929407066E-4</v>
      </c>
      <c r="M364" s="53">
        <f t="shared" si="93"/>
        <v>-6.8194048632679678E-3</v>
      </c>
      <c r="N364" s="57">
        <f t="shared" si="88"/>
        <v>3.5857365775560915E-4</v>
      </c>
      <c r="O364" s="57">
        <f t="shared" si="94"/>
        <v>0</v>
      </c>
      <c r="P364">
        <f t="shared" si="89"/>
        <v>1.2857506803623671E-7</v>
      </c>
      <c r="Q364">
        <f t="shared" si="89"/>
        <v>0</v>
      </c>
      <c r="R364">
        <f t="shared" si="96"/>
        <v>4.6103632441929705E-11</v>
      </c>
      <c r="S364">
        <f t="shared" si="97"/>
        <v>0</v>
      </c>
      <c r="T364" s="57">
        <f t="shared" si="90"/>
        <v>0</v>
      </c>
      <c r="U364" s="57">
        <f t="shared" si="95"/>
        <v>1.2434789478652583E-2</v>
      </c>
      <c r="V364">
        <f t="shared" si="91"/>
        <v>132.61709243342787</v>
      </c>
      <c r="W364">
        <f t="shared" si="84"/>
        <v>-0.1629445131542567</v>
      </c>
      <c r="Z364" s="57"/>
    </row>
    <row r="365" spans="5:26">
      <c r="E365" s="49">
        <f t="shared" si="83"/>
        <v>2</v>
      </c>
      <c r="F365" s="49">
        <v>362</v>
      </c>
      <c r="G365" s="49">
        <v>5.1025114535124594E-2</v>
      </c>
      <c r="H365" s="49">
        <f t="shared" si="85"/>
        <v>-1.6349943641957687</v>
      </c>
      <c r="I365" s="49">
        <f t="shared" si="86"/>
        <v>109.25693553544015</v>
      </c>
      <c r="J365" s="49">
        <f t="shared" si="87"/>
        <v>-1.5898738372668732E-2</v>
      </c>
      <c r="K365" s="49">
        <f t="shared" si="92"/>
        <v>-1.8432939263007864E-2</v>
      </c>
      <c r="L365" s="53">
        <f t="shared" si="82"/>
        <v>-1.5937199911130271E-2</v>
      </c>
      <c r="M365" s="53">
        <f t="shared" si="93"/>
        <v>-1.881755464762325E-2</v>
      </c>
      <c r="N365" s="57">
        <f t="shared" si="88"/>
        <v>0</v>
      </c>
      <c r="O365" s="57">
        <f t="shared" si="94"/>
        <v>0</v>
      </c>
      <c r="P365">
        <f t="shared" si="89"/>
        <v>0</v>
      </c>
      <c r="Q365">
        <f t="shared" si="89"/>
        <v>0</v>
      </c>
      <c r="R365">
        <f t="shared" si="96"/>
        <v>0</v>
      </c>
      <c r="S365">
        <f t="shared" si="97"/>
        <v>0</v>
      </c>
      <c r="T365" s="57">
        <f t="shared" si="90"/>
        <v>1.6498738372668732E-2</v>
      </c>
      <c r="U365" s="57">
        <f t="shared" si="95"/>
        <v>2.4432939263007863E-2</v>
      </c>
      <c r="V365">
        <f t="shared" si="91"/>
        <v>132.61709243342787</v>
      </c>
      <c r="W365">
        <f t="shared" si="84"/>
        <v>-0.17614740656234965</v>
      </c>
      <c r="Z365" s="57"/>
    </row>
    <row r="366" spans="5:26">
      <c r="E366" s="49">
        <f t="shared" si="83"/>
        <v>3</v>
      </c>
      <c r="F366" s="49">
        <v>363</v>
      </c>
      <c r="G366" s="49">
        <v>2.8579833194295468E-3</v>
      </c>
      <c r="H366" s="49">
        <f t="shared" si="85"/>
        <v>-2.7636451320015727</v>
      </c>
      <c r="I366" s="49">
        <f t="shared" si="86"/>
        <v>106.30049440256515</v>
      </c>
      <c r="J366" s="49">
        <f t="shared" si="87"/>
        <v>-2.7432378773664407E-2</v>
      </c>
      <c r="K366" s="49">
        <f t="shared" si="92"/>
        <v>-4.6547994747197501E-2</v>
      </c>
      <c r="L366" s="53">
        <f t="shared" si="82"/>
        <v>-2.7470840312125946E-2</v>
      </c>
      <c r="M366" s="53">
        <f t="shared" si="93"/>
        <v>-4.6932610131812887E-2</v>
      </c>
      <c r="N366" s="57">
        <f t="shared" si="88"/>
        <v>0</v>
      </c>
      <c r="O366" s="57">
        <f t="shared" si="94"/>
        <v>0</v>
      </c>
      <c r="P366">
        <f t="shared" si="89"/>
        <v>0</v>
      </c>
      <c r="Q366">
        <f t="shared" si="89"/>
        <v>0</v>
      </c>
      <c r="R366">
        <f t="shared" si="96"/>
        <v>0</v>
      </c>
      <c r="S366">
        <f t="shared" si="97"/>
        <v>0</v>
      </c>
      <c r="T366" s="57">
        <f t="shared" si="90"/>
        <v>2.8032378773664407E-2</v>
      </c>
      <c r="U366" s="57">
        <f t="shared" si="95"/>
        <v>5.2547994747197499E-2</v>
      </c>
      <c r="V366">
        <f t="shared" si="91"/>
        <v>132.61709243342787</v>
      </c>
      <c r="W366">
        <f t="shared" si="84"/>
        <v>-0.19844046908262089</v>
      </c>
      <c r="Z366" s="57"/>
    </row>
    <row r="367" spans="5:26">
      <c r="E367" s="49">
        <f t="shared" si="83"/>
        <v>4</v>
      </c>
      <c r="F367" s="49">
        <v>364</v>
      </c>
      <c r="G367" s="49">
        <v>0.6951732599833006</v>
      </c>
      <c r="H367" s="49">
        <f t="shared" si="85"/>
        <v>0.51056815397311572</v>
      </c>
      <c r="I367" s="49">
        <f t="shared" si="86"/>
        <v>106.9045580828098</v>
      </c>
      <c r="J367" s="49">
        <f t="shared" si="87"/>
        <v>5.666519527073019E-3</v>
      </c>
      <c r="K367" s="49">
        <f t="shared" si="92"/>
        <v>-4.7362051465937159E-2</v>
      </c>
      <c r="L367" s="53">
        <f t="shared" si="82"/>
        <v>5.6280579886114806E-3</v>
      </c>
      <c r="M367" s="53">
        <f t="shared" si="93"/>
        <v>-4.7746666850552545E-2</v>
      </c>
      <c r="N367" s="57">
        <f t="shared" si="88"/>
        <v>5.0665195270730191E-3</v>
      </c>
      <c r="O367" s="57">
        <f t="shared" si="94"/>
        <v>0</v>
      </c>
      <c r="P367">
        <f t="shared" si="89"/>
        <v>2.566962011821221E-5</v>
      </c>
      <c r="Q367">
        <f t="shared" si="89"/>
        <v>0</v>
      </c>
      <c r="R367">
        <f t="shared" si="96"/>
        <v>1.3005563158146858E-7</v>
      </c>
      <c r="S367">
        <f t="shared" si="97"/>
        <v>0</v>
      </c>
      <c r="T367" s="57">
        <f t="shared" si="90"/>
        <v>0</v>
      </c>
      <c r="U367" s="57">
        <f t="shared" si="95"/>
        <v>5.3362051465937158E-2</v>
      </c>
      <c r="V367">
        <f t="shared" si="91"/>
        <v>132.61709243342787</v>
      </c>
      <c r="W367">
        <f t="shared" si="84"/>
        <v>-0.19388552319170654</v>
      </c>
      <c r="Z367" s="57"/>
    </row>
    <row r="368" spans="5:26">
      <c r="E368" s="49">
        <f t="shared" si="83"/>
        <v>5</v>
      </c>
      <c r="F368" s="49">
        <v>365</v>
      </c>
      <c r="G368" s="49">
        <v>0.30083625121789948</v>
      </c>
      <c r="H368" s="49">
        <f t="shared" si="85"/>
        <v>-0.52199688068823957</v>
      </c>
      <c r="I368" s="49">
        <f t="shared" si="86"/>
        <v>106.40819533089022</v>
      </c>
      <c r="J368" s="49">
        <f t="shared" si="87"/>
        <v>-4.6538581481343601E-3</v>
      </c>
      <c r="K368" s="49">
        <f t="shared" si="92"/>
        <v>-3.8615121744127137E-2</v>
      </c>
      <c r="L368" s="53">
        <f t="shared" si="82"/>
        <v>-4.6923196865958985E-3</v>
      </c>
      <c r="M368" s="53">
        <f t="shared" si="93"/>
        <v>-3.8999737128742523E-2</v>
      </c>
      <c r="N368" s="57">
        <f t="shared" si="88"/>
        <v>0</v>
      </c>
      <c r="O368" s="57">
        <f t="shared" si="94"/>
        <v>0</v>
      </c>
      <c r="P368">
        <f t="shared" si="89"/>
        <v>0</v>
      </c>
      <c r="Q368">
        <f t="shared" si="89"/>
        <v>0</v>
      </c>
      <c r="R368">
        <f t="shared" si="96"/>
        <v>0</v>
      </c>
      <c r="S368">
        <f t="shared" si="97"/>
        <v>0</v>
      </c>
      <c r="T368" s="57">
        <f t="shared" si="90"/>
        <v>5.25385814813436E-3</v>
      </c>
      <c r="U368" s="57">
        <f t="shared" si="95"/>
        <v>4.4615121744127136E-2</v>
      </c>
      <c r="V368">
        <f t="shared" si="91"/>
        <v>132.61709243342787</v>
      </c>
      <c r="W368">
        <f t="shared" si="84"/>
        <v>-0.19762834957110967</v>
      </c>
      <c r="Z368" s="57"/>
    </row>
    <row r="369" spans="5:26">
      <c r="E369" s="49">
        <f t="shared" si="83"/>
        <v>6</v>
      </c>
      <c r="F369" s="49">
        <v>366</v>
      </c>
      <c r="G369" s="49">
        <v>0.81833521842419221</v>
      </c>
      <c r="H369" s="49">
        <f t="shared" si="85"/>
        <v>0.90903895574391325</v>
      </c>
      <c r="I369" s="49">
        <f t="shared" si="86"/>
        <v>107.43687662201222</v>
      </c>
      <c r="J369" s="49">
        <f t="shared" si="87"/>
        <v>9.6208831599112858E-3</v>
      </c>
      <c r="K369" s="49">
        <f t="shared" si="92"/>
        <v>-4.0464454528914146E-2</v>
      </c>
      <c r="L369" s="53">
        <f t="shared" si="82"/>
        <v>9.5824216214497465E-3</v>
      </c>
      <c r="M369" s="53">
        <f t="shared" si="93"/>
        <v>-4.0849069913529532E-2</v>
      </c>
      <c r="N369" s="57">
        <f t="shared" si="88"/>
        <v>9.020883159911286E-3</v>
      </c>
      <c r="O369" s="57">
        <f t="shared" si="94"/>
        <v>0</v>
      </c>
      <c r="P369">
        <f t="shared" si="89"/>
        <v>8.1376332984771024E-5</v>
      </c>
      <c r="Q369">
        <f t="shared" si="89"/>
        <v>0</v>
      </c>
      <c r="R369">
        <f t="shared" si="96"/>
        <v>7.3408639183765424E-7</v>
      </c>
      <c r="S369">
        <f t="shared" si="97"/>
        <v>0</v>
      </c>
      <c r="T369" s="57">
        <f t="shared" si="90"/>
        <v>0</v>
      </c>
      <c r="U369" s="57">
        <f t="shared" si="95"/>
        <v>4.6464454528914144E-2</v>
      </c>
      <c r="V369">
        <f t="shared" si="91"/>
        <v>132.61709243342787</v>
      </c>
      <c r="W369">
        <f t="shared" si="84"/>
        <v>-0.1898715719774644</v>
      </c>
      <c r="Z369" s="57"/>
    </row>
    <row r="370" spans="5:26">
      <c r="E370" s="49">
        <f t="shared" si="83"/>
        <v>7</v>
      </c>
      <c r="F370" s="49">
        <v>367</v>
      </c>
      <c r="G370" s="49">
        <v>0.6870013290445578</v>
      </c>
      <c r="H370" s="49">
        <f t="shared" si="85"/>
        <v>0.48736831699233885</v>
      </c>
      <c r="I370" s="49">
        <f t="shared" si="86"/>
        <v>108.02247273286983</v>
      </c>
      <c r="J370" s="49">
        <f t="shared" si="87"/>
        <v>5.435805450468136E-3</v>
      </c>
      <c r="K370" s="49">
        <f t="shared" si="92"/>
        <v>-3.6922372444298787E-2</v>
      </c>
      <c r="L370" s="53">
        <f t="shared" si="82"/>
        <v>5.3973439120065976E-3</v>
      </c>
      <c r="M370" s="53">
        <f t="shared" si="93"/>
        <v>-3.7306987828914173E-2</v>
      </c>
      <c r="N370" s="57">
        <f t="shared" si="88"/>
        <v>4.8358054504681362E-3</v>
      </c>
      <c r="O370" s="57">
        <f t="shared" si="94"/>
        <v>0</v>
      </c>
      <c r="P370">
        <f t="shared" si="89"/>
        <v>2.3385014354777333E-5</v>
      </c>
      <c r="Q370">
        <f t="shared" si="89"/>
        <v>0</v>
      </c>
      <c r="R370">
        <f t="shared" si="96"/>
        <v>1.1308537987610784E-7</v>
      </c>
      <c r="S370">
        <f t="shared" si="97"/>
        <v>0</v>
      </c>
      <c r="T370" s="57">
        <f t="shared" si="90"/>
        <v>0</v>
      </c>
      <c r="U370" s="57">
        <f t="shared" si="95"/>
        <v>4.2922372444298786E-2</v>
      </c>
      <c r="V370">
        <f t="shared" si="91"/>
        <v>132.61709243342787</v>
      </c>
      <c r="W370">
        <f t="shared" si="84"/>
        <v>-0.1854558809069369</v>
      </c>
      <c r="Z370" s="57"/>
    </row>
    <row r="371" spans="5:26">
      <c r="E371" s="49">
        <f t="shared" si="83"/>
        <v>8</v>
      </c>
      <c r="F371" s="49">
        <v>368</v>
      </c>
      <c r="G371" s="49">
        <v>0.24803375074471512</v>
      </c>
      <c r="H371" s="49">
        <f t="shared" si="85"/>
        <v>-0.68069025868694844</v>
      </c>
      <c r="I371" s="49">
        <f t="shared" si="86"/>
        <v>107.3494949411303</v>
      </c>
      <c r="J371" s="49">
        <f t="shared" si="87"/>
        <v>-6.2494668114461208E-3</v>
      </c>
      <c r="K371" s="49">
        <f t="shared" si="92"/>
        <v>-5.2978320745363662E-2</v>
      </c>
      <c r="L371" s="53">
        <f t="shared" si="82"/>
        <v>-6.2879283499076592E-3</v>
      </c>
      <c r="M371" s="53">
        <f t="shared" si="93"/>
        <v>-5.3362936129979048E-2</v>
      </c>
      <c r="N371" s="57">
        <f t="shared" si="88"/>
        <v>0</v>
      </c>
      <c r="O371" s="57">
        <f t="shared" si="94"/>
        <v>0</v>
      </c>
      <c r="P371">
        <f t="shared" si="89"/>
        <v>0</v>
      </c>
      <c r="Q371">
        <f t="shared" si="89"/>
        <v>0</v>
      </c>
      <c r="R371">
        <f t="shared" si="96"/>
        <v>0</v>
      </c>
      <c r="S371">
        <f t="shared" si="97"/>
        <v>0</v>
      </c>
      <c r="T371" s="57">
        <f t="shared" si="90"/>
        <v>6.8494668114461206E-3</v>
      </c>
      <c r="U371" s="57">
        <f t="shared" si="95"/>
        <v>5.897832074536366E-2</v>
      </c>
      <c r="V371">
        <f t="shared" si="91"/>
        <v>132.61709243342787</v>
      </c>
      <c r="W371">
        <f t="shared" si="84"/>
        <v>-0.19053047407883406</v>
      </c>
      <c r="Z371" s="57"/>
    </row>
    <row r="372" spans="5:26">
      <c r="E372" s="49">
        <f t="shared" si="83"/>
        <v>9</v>
      </c>
      <c r="F372" s="49">
        <v>369</v>
      </c>
      <c r="G372" s="49">
        <v>0.63602870639566478</v>
      </c>
      <c r="H372" s="49">
        <f t="shared" si="85"/>
        <v>0.34786364761308292</v>
      </c>
      <c r="I372" s="49">
        <f t="shared" si="86"/>
        <v>107.78485721085431</v>
      </c>
      <c r="J372" s="49">
        <f t="shared" si="87"/>
        <v>4.0473579386885346E-3</v>
      </c>
      <c r="K372" s="49">
        <f t="shared" si="92"/>
        <v>-3.1346056664739518E-2</v>
      </c>
      <c r="L372" s="53">
        <f t="shared" si="82"/>
        <v>4.0088964002269961E-3</v>
      </c>
      <c r="M372" s="53">
        <f t="shared" si="93"/>
        <v>-3.1730672049354904E-2</v>
      </c>
      <c r="N372" s="57">
        <f t="shared" si="88"/>
        <v>3.4473579386885347E-3</v>
      </c>
      <c r="O372" s="57">
        <f t="shared" si="94"/>
        <v>0</v>
      </c>
      <c r="P372">
        <f t="shared" si="89"/>
        <v>1.1884276757438864E-5</v>
      </c>
      <c r="Q372">
        <f t="shared" si="89"/>
        <v>0</v>
      </c>
      <c r="R372">
        <f t="shared" si="96"/>
        <v>4.0969355825328507E-8</v>
      </c>
      <c r="S372">
        <f t="shared" si="97"/>
        <v>0</v>
      </c>
      <c r="T372" s="57">
        <f t="shared" si="90"/>
        <v>0</v>
      </c>
      <c r="U372" s="57">
        <f t="shared" si="95"/>
        <v>3.7346056664739516E-2</v>
      </c>
      <c r="V372">
        <f t="shared" si="91"/>
        <v>132.61709243342787</v>
      </c>
      <c r="W372">
        <f t="shared" si="84"/>
        <v>-0.18724762221007848</v>
      </c>
      <c r="Z372" s="57"/>
    </row>
    <row r="373" spans="5:26">
      <c r="E373" s="49">
        <f t="shared" si="83"/>
        <v>0</v>
      </c>
      <c r="F373" s="49">
        <v>370</v>
      </c>
      <c r="G373" s="49">
        <v>0.82543935119422329</v>
      </c>
      <c r="H373" s="49">
        <f t="shared" si="85"/>
        <v>0.93629504700704969</v>
      </c>
      <c r="I373" s="49">
        <f t="shared" si="86"/>
        <v>108.85622506181096</v>
      </c>
      <c r="J373" s="49">
        <f t="shared" si="87"/>
        <v>9.8907979395288E-3</v>
      </c>
      <c r="K373" s="49">
        <f t="shared" si="92"/>
        <v>-1.8614504432488282E-2</v>
      </c>
      <c r="L373" s="53">
        <f t="shared" si="82"/>
        <v>9.8523364010672607E-3</v>
      </c>
      <c r="M373" s="53">
        <f t="shared" si="93"/>
        <v>-1.8999119817103668E-2</v>
      </c>
      <c r="N373" s="57">
        <f t="shared" si="88"/>
        <v>9.2907979395288002E-3</v>
      </c>
      <c r="O373" s="57">
        <f t="shared" si="94"/>
        <v>0</v>
      </c>
      <c r="P373">
        <f t="shared" si="89"/>
        <v>8.6318926353152602E-5</v>
      </c>
      <c r="Q373">
        <f t="shared" si="89"/>
        <v>0</v>
      </c>
      <c r="R373">
        <f t="shared" si="96"/>
        <v>8.0197170310420841E-7</v>
      </c>
      <c r="S373">
        <f t="shared" si="97"/>
        <v>0</v>
      </c>
      <c r="T373" s="57">
        <f t="shared" si="90"/>
        <v>0</v>
      </c>
      <c r="U373" s="57">
        <f t="shared" si="95"/>
        <v>2.461450443248828E-2</v>
      </c>
      <c r="V373">
        <f t="shared" si="91"/>
        <v>132.61709243342787</v>
      </c>
      <c r="W373">
        <f t="shared" si="84"/>
        <v>-0.17916896634982832</v>
      </c>
      <c r="Z373" s="57"/>
    </row>
    <row r="374" spans="5:26">
      <c r="E374" s="49">
        <f t="shared" si="83"/>
        <v>1</v>
      </c>
      <c r="F374" s="49">
        <v>371</v>
      </c>
      <c r="G374" s="49">
        <v>0.49962257891361728</v>
      </c>
      <c r="H374" s="49">
        <f t="shared" si="85"/>
        <v>-9.460545076916784E-4</v>
      </c>
      <c r="I374" s="49">
        <f t="shared" si="86"/>
        <v>108.91799689089174</v>
      </c>
      <c r="J374" s="49">
        <f t="shared" si="87"/>
        <v>5.6730158586794648E-4</v>
      </c>
      <c r="K374" s="49">
        <f t="shared" si="92"/>
        <v>-1.9005776504375925E-2</v>
      </c>
      <c r="L374" s="53">
        <f t="shared" si="82"/>
        <v>5.2884004740640805E-4</v>
      </c>
      <c r="M374" s="53">
        <f t="shared" si="93"/>
        <v>-1.9390391888991311E-2</v>
      </c>
      <c r="N374" s="57">
        <f t="shared" si="88"/>
        <v>0</v>
      </c>
      <c r="O374" s="57">
        <f t="shared" si="94"/>
        <v>0</v>
      </c>
      <c r="P374">
        <f t="shared" si="89"/>
        <v>0</v>
      </c>
      <c r="Q374">
        <f t="shared" si="89"/>
        <v>0</v>
      </c>
      <c r="R374">
        <f t="shared" si="96"/>
        <v>0</v>
      </c>
      <c r="S374">
        <f t="shared" si="97"/>
        <v>0</v>
      </c>
      <c r="T374" s="57">
        <f t="shared" si="90"/>
        <v>3.269841413205347E-5</v>
      </c>
      <c r="U374" s="57">
        <f t="shared" si="95"/>
        <v>2.5005776504375923E-2</v>
      </c>
      <c r="V374">
        <f t="shared" si="91"/>
        <v>132.61709243342787</v>
      </c>
      <c r="W374">
        <f t="shared" si="84"/>
        <v>-0.17870317549325535</v>
      </c>
      <c r="Z374" s="57"/>
    </row>
    <row r="375" spans="5:26">
      <c r="E375" s="49">
        <f t="shared" si="83"/>
        <v>2</v>
      </c>
      <c r="F375" s="49">
        <v>372</v>
      </c>
      <c r="G375" s="49">
        <v>0.8635578174340941</v>
      </c>
      <c r="H375" s="49">
        <f t="shared" si="85"/>
        <v>1.0964443483499473</v>
      </c>
      <c r="I375" s="49">
        <f t="shared" si="86"/>
        <v>110.17505941803648</v>
      </c>
      <c r="J375" s="49">
        <f t="shared" si="87"/>
        <v>1.1475273042941278E-2</v>
      </c>
      <c r="K375" s="49">
        <f t="shared" si="92"/>
        <v>8.3682349112341355E-3</v>
      </c>
      <c r="L375" s="53">
        <f t="shared" si="82"/>
        <v>1.1436811504479739E-2</v>
      </c>
      <c r="M375" s="53">
        <f t="shared" si="93"/>
        <v>7.9836195266187512E-3</v>
      </c>
      <c r="N375" s="57">
        <f t="shared" si="88"/>
        <v>1.0875273042941279E-2</v>
      </c>
      <c r="O375" s="57">
        <f t="shared" si="94"/>
        <v>2.3682349112341362E-3</v>
      </c>
      <c r="P375">
        <f t="shared" si="89"/>
        <v>1.1827156375852526E-4</v>
      </c>
      <c r="Q375">
        <f t="shared" si="89"/>
        <v>5.6085365947881567E-6</v>
      </c>
      <c r="R375">
        <f t="shared" si="96"/>
        <v>1.2862355490896004E-6</v>
      </c>
      <c r="S375">
        <f t="shared" si="97"/>
        <v>1.3282332164711535E-8</v>
      </c>
      <c r="T375" s="57">
        <f t="shared" si="90"/>
        <v>0</v>
      </c>
      <c r="U375" s="57">
        <f t="shared" si="95"/>
        <v>0</v>
      </c>
      <c r="V375">
        <f t="shared" si="91"/>
        <v>132.61709243342787</v>
      </c>
      <c r="W375">
        <f t="shared" si="84"/>
        <v>-0.16922428778671203</v>
      </c>
      <c r="Z375" s="57"/>
    </row>
    <row r="376" spans="5:26">
      <c r="E376" s="49">
        <f t="shared" si="83"/>
        <v>3</v>
      </c>
      <c r="F376" s="49">
        <v>373</v>
      </c>
      <c r="G376" s="49">
        <v>0.15050129957153691</v>
      </c>
      <c r="H376" s="49">
        <f t="shared" si="85"/>
        <v>-1.0342857446365112</v>
      </c>
      <c r="I376" s="49">
        <f t="shared" si="86"/>
        <v>109.09909701861056</v>
      </c>
      <c r="J376" s="49">
        <f t="shared" si="87"/>
        <v>-9.8139338687961795E-3</v>
      </c>
      <c r="K376" s="49">
        <f t="shared" si="92"/>
        <v>2.5986679816102389E-2</v>
      </c>
      <c r="L376" s="53">
        <f t="shared" si="82"/>
        <v>-9.8523954072577188E-3</v>
      </c>
      <c r="M376" s="53">
        <f t="shared" si="93"/>
        <v>2.5602064431487003E-2</v>
      </c>
      <c r="N376" s="57">
        <f t="shared" si="88"/>
        <v>0</v>
      </c>
      <c r="O376" s="57">
        <f t="shared" si="94"/>
        <v>1.9986679816102391E-2</v>
      </c>
      <c r="P376">
        <f t="shared" si="89"/>
        <v>0</v>
      </c>
      <c r="Q376">
        <f t="shared" si="89"/>
        <v>3.9946737007139467E-4</v>
      </c>
      <c r="R376">
        <f t="shared" si="96"/>
        <v>0</v>
      </c>
      <c r="S376">
        <f t="shared" si="97"/>
        <v>7.9840264225974475E-6</v>
      </c>
      <c r="T376" s="57">
        <f t="shared" si="90"/>
        <v>1.0413933868796179E-2</v>
      </c>
      <c r="U376" s="57">
        <f t="shared" si="95"/>
        <v>0</v>
      </c>
      <c r="V376">
        <f t="shared" si="91"/>
        <v>132.61709243342787</v>
      </c>
      <c r="W376">
        <f t="shared" si="84"/>
        <v>-0.17733758886791345</v>
      </c>
      <c r="Z376" s="57"/>
    </row>
    <row r="377" spans="5:26">
      <c r="E377" s="49">
        <f t="shared" si="83"/>
        <v>4</v>
      </c>
      <c r="F377" s="49">
        <v>374</v>
      </c>
      <c r="G377" s="49">
        <v>0.95266161044688591</v>
      </c>
      <c r="H377" s="49">
        <f t="shared" si="85"/>
        <v>1.6712273545644003</v>
      </c>
      <c r="I377" s="49">
        <f t="shared" si="86"/>
        <v>110.98533275830984</v>
      </c>
      <c r="J377" s="49">
        <f t="shared" si="87"/>
        <v>1.714143910381595E-2</v>
      </c>
      <c r="K377" s="49">
        <f t="shared" si="92"/>
        <v>3.7461599392845303E-2</v>
      </c>
      <c r="L377" s="53">
        <f t="shared" si="82"/>
        <v>1.7102977565354411E-2</v>
      </c>
      <c r="M377" s="53">
        <f t="shared" si="93"/>
        <v>3.7076984008229917E-2</v>
      </c>
      <c r="N377" s="57">
        <f t="shared" si="88"/>
        <v>1.654143910381595E-2</v>
      </c>
      <c r="O377" s="57">
        <f t="shared" si="94"/>
        <v>3.1461599392845305E-2</v>
      </c>
      <c r="P377">
        <f t="shared" si="89"/>
        <v>2.7361920762525142E-4</v>
      </c>
      <c r="Q377">
        <f t="shared" si="89"/>
        <v>9.8983223635588403E-4</v>
      </c>
      <c r="R377">
        <f t="shared" si="96"/>
        <v>4.5260554605674693E-6</v>
      </c>
      <c r="S377">
        <f t="shared" si="97"/>
        <v>3.1141705286352994E-5</v>
      </c>
      <c r="T377" s="57">
        <f t="shared" si="90"/>
        <v>0</v>
      </c>
      <c r="U377" s="57">
        <f t="shared" si="95"/>
        <v>0</v>
      </c>
      <c r="V377">
        <f t="shared" si="91"/>
        <v>132.61709243342787</v>
      </c>
      <c r="W377">
        <f t="shared" si="84"/>
        <v>-0.16311441668785573</v>
      </c>
      <c r="Z377" s="57"/>
    </row>
    <row r="378" spans="5:26">
      <c r="E378" s="49">
        <f t="shared" si="83"/>
        <v>5</v>
      </c>
      <c r="F378" s="49">
        <v>375</v>
      </c>
      <c r="G378" s="49">
        <v>0.48754495332046244</v>
      </c>
      <c r="H378" s="49">
        <f t="shared" si="85"/>
        <v>-3.1225245612241759E-2</v>
      </c>
      <c r="I378" s="49">
        <f t="shared" si="86"/>
        <v>111.01470731523075</v>
      </c>
      <c r="J378" s="49">
        <f t="shared" si="87"/>
        <v>2.6463560171083344E-4</v>
      </c>
      <c r="K378" s="49">
        <f t="shared" si="92"/>
        <v>4.2380093142690402E-2</v>
      </c>
      <c r="L378" s="53">
        <f t="shared" si="82"/>
        <v>2.2617406324929498E-4</v>
      </c>
      <c r="M378" s="53">
        <f t="shared" si="93"/>
        <v>4.1995477758075016E-2</v>
      </c>
      <c r="N378" s="57">
        <f t="shared" si="88"/>
        <v>0</v>
      </c>
      <c r="O378" s="57">
        <f t="shared" si="94"/>
        <v>3.6380093142690403E-2</v>
      </c>
      <c r="P378">
        <f t="shared" si="89"/>
        <v>0</v>
      </c>
      <c r="Q378">
        <f t="shared" si="89"/>
        <v>1.3235111770708292E-3</v>
      </c>
      <c r="R378">
        <f t="shared" si="96"/>
        <v>0</v>
      </c>
      <c r="S378">
        <f t="shared" si="97"/>
        <v>4.8149459897228579E-5</v>
      </c>
      <c r="T378" s="57">
        <f t="shared" si="90"/>
        <v>3.3536439828916651E-4</v>
      </c>
      <c r="U378" s="57">
        <f t="shared" si="95"/>
        <v>0</v>
      </c>
      <c r="V378">
        <f t="shared" si="91"/>
        <v>132.61709243342787</v>
      </c>
      <c r="W378">
        <f t="shared" si="84"/>
        <v>-0.16289291766098135</v>
      </c>
      <c r="Z378" s="57"/>
    </row>
    <row r="379" spans="5:26">
      <c r="E379" s="49">
        <f t="shared" si="83"/>
        <v>6</v>
      </c>
      <c r="F379" s="49">
        <v>376</v>
      </c>
      <c r="G379" s="49">
        <v>0.10827035525624329</v>
      </c>
      <c r="H379" s="49">
        <f t="shared" si="85"/>
        <v>-1.2357790334677525</v>
      </c>
      <c r="I379" s="49">
        <f t="shared" si="86"/>
        <v>109.70685778469155</v>
      </c>
      <c r="J379" s="49">
        <f t="shared" si="87"/>
        <v>-1.1850811553455019E-2</v>
      </c>
      <c r="K379" s="49">
        <f t="shared" si="92"/>
        <v>2.0908398429324158E-2</v>
      </c>
      <c r="L379" s="53">
        <f t="shared" si="82"/>
        <v>-1.1889273091916558E-2</v>
      </c>
      <c r="M379" s="53">
        <f t="shared" si="93"/>
        <v>2.0523783044708772E-2</v>
      </c>
      <c r="N379" s="57">
        <f t="shared" si="88"/>
        <v>0</v>
      </c>
      <c r="O379" s="57">
        <f t="shared" si="94"/>
        <v>1.4908398429324159E-2</v>
      </c>
      <c r="P379">
        <f t="shared" si="89"/>
        <v>0</v>
      </c>
      <c r="Q379">
        <f t="shared" si="89"/>
        <v>2.2226034372747506E-4</v>
      </c>
      <c r="R379">
        <f t="shared" si="96"/>
        <v>0</v>
      </c>
      <c r="S379">
        <f t="shared" si="97"/>
        <v>3.3135457593277372E-6</v>
      </c>
      <c r="T379" s="57">
        <f t="shared" si="90"/>
        <v>1.2450811553455019E-2</v>
      </c>
      <c r="U379" s="57">
        <f t="shared" si="95"/>
        <v>0</v>
      </c>
      <c r="V379">
        <f t="shared" si="91"/>
        <v>132.61709243342787</v>
      </c>
      <c r="W379">
        <f t="shared" si="84"/>
        <v>-0.17275476507854351</v>
      </c>
      <c r="Z379" s="57"/>
    </row>
    <row r="380" spans="5:26">
      <c r="E380" s="49">
        <f t="shared" si="83"/>
        <v>7</v>
      </c>
      <c r="F380" s="49">
        <v>377</v>
      </c>
      <c r="G380" s="49">
        <v>0.8560659438127276</v>
      </c>
      <c r="H380" s="49">
        <f t="shared" si="85"/>
        <v>1.0628100249102856</v>
      </c>
      <c r="I380" s="49">
        <f t="shared" si="86"/>
        <v>110.93612568519403</v>
      </c>
      <c r="J380" s="49">
        <f t="shared" si="87"/>
        <v>1.1142712086038195E-2</v>
      </c>
      <c r="K380" s="49">
        <f t="shared" si="92"/>
        <v>2.6615305064894398E-2</v>
      </c>
      <c r="L380" s="53">
        <f t="shared" si="82"/>
        <v>1.1104250547576655E-2</v>
      </c>
      <c r="M380" s="53">
        <f t="shared" si="93"/>
        <v>2.6230689680279012E-2</v>
      </c>
      <c r="N380" s="57">
        <f t="shared" si="88"/>
        <v>1.0542712086038195E-2</v>
      </c>
      <c r="O380" s="57">
        <f t="shared" si="94"/>
        <v>2.0615305064894399E-2</v>
      </c>
      <c r="P380">
        <f t="shared" si="89"/>
        <v>1.1114877812909583E-4</v>
      </c>
      <c r="Q380">
        <f t="shared" si="89"/>
        <v>4.2499080291866068E-4</v>
      </c>
      <c r="R380">
        <f t="shared" si="96"/>
        <v>1.1718095665299963E-6</v>
      </c>
      <c r="S380">
        <f t="shared" si="97"/>
        <v>8.7613150519426028E-6</v>
      </c>
      <c r="T380" s="57">
        <f t="shared" si="90"/>
        <v>0</v>
      </c>
      <c r="U380" s="57">
        <f t="shared" si="95"/>
        <v>0</v>
      </c>
      <c r="V380">
        <f t="shared" si="91"/>
        <v>132.61709243342787</v>
      </c>
      <c r="W380">
        <f t="shared" si="84"/>
        <v>-0.16348546292490479</v>
      </c>
      <c r="Z380" s="57"/>
    </row>
    <row r="381" spans="5:26">
      <c r="E381" s="49">
        <f t="shared" si="83"/>
        <v>8</v>
      </c>
      <c r="F381" s="49">
        <v>378</v>
      </c>
      <c r="G381" s="49">
        <v>0.84267318284422943</v>
      </c>
      <c r="H381" s="49">
        <f t="shared" si="85"/>
        <v>1.0055052259950152</v>
      </c>
      <c r="I381" s="49">
        <f t="shared" si="86"/>
        <v>112.11559583744726</v>
      </c>
      <c r="J381" s="49">
        <f t="shared" si="87"/>
        <v>1.0575853328505793E-2</v>
      </c>
      <c r="K381" s="49">
        <f t="shared" si="92"/>
        <v>4.3440625204846255E-2</v>
      </c>
      <c r="L381" s="53">
        <f t="shared" si="82"/>
        <v>1.0537391790044254E-2</v>
      </c>
      <c r="M381" s="53">
        <f t="shared" si="93"/>
        <v>4.3056009820230869E-2</v>
      </c>
      <c r="N381" s="57">
        <f t="shared" si="88"/>
        <v>9.9758533285057936E-3</v>
      </c>
      <c r="O381" s="57">
        <f t="shared" si="94"/>
        <v>3.7440625204846256E-2</v>
      </c>
      <c r="P381">
        <f t="shared" si="89"/>
        <v>9.9517649631860122E-5</v>
      </c>
      <c r="Q381">
        <f t="shared" si="89"/>
        <v>1.4018004157297687E-3</v>
      </c>
      <c r="R381">
        <f t="shared" si="96"/>
        <v>9.9277347632506517E-7</v>
      </c>
      <c r="S381">
        <f t="shared" si="97"/>
        <v>5.2484283977335937E-5</v>
      </c>
      <c r="T381" s="57">
        <f t="shared" si="90"/>
        <v>0</v>
      </c>
      <c r="U381" s="57">
        <f t="shared" si="95"/>
        <v>0</v>
      </c>
      <c r="V381">
        <f t="shared" si="91"/>
        <v>132.61709243342787</v>
      </c>
      <c r="W381">
        <f t="shared" si="84"/>
        <v>-0.1545916609977866</v>
      </c>
      <c r="Z381" s="57"/>
    </row>
    <row r="382" spans="5:26">
      <c r="E382" s="49">
        <f t="shared" si="83"/>
        <v>9</v>
      </c>
      <c r="F382" s="49">
        <v>379</v>
      </c>
      <c r="G382" s="49">
        <v>0.18373396998374414</v>
      </c>
      <c r="H382" s="49">
        <f t="shared" si="85"/>
        <v>-0.9012264320602793</v>
      </c>
      <c r="I382" s="49">
        <f t="shared" si="86"/>
        <v>111.16986252781992</v>
      </c>
      <c r="J382" s="49">
        <f t="shared" si="87"/>
        <v>-8.4711200811729108E-3</v>
      </c>
      <c r="K382" s="49">
        <f t="shared" si="92"/>
        <v>3.0922147184984646E-2</v>
      </c>
      <c r="L382" s="53">
        <f t="shared" si="82"/>
        <v>-8.5095816196344501E-3</v>
      </c>
      <c r="M382" s="53">
        <f t="shared" si="93"/>
        <v>3.053753180036926E-2</v>
      </c>
      <c r="N382" s="57">
        <f t="shared" si="88"/>
        <v>0</v>
      </c>
      <c r="O382" s="57">
        <f t="shared" si="94"/>
        <v>2.4922147184984648E-2</v>
      </c>
      <c r="P382">
        <f t="shared" si="89"/>
        <v>0</v>
      </c>
      <c r="Q382">
        <f t="shared" si="89"/>
        <v>6.2111342031003825E-4</v>
      </c>
      <c r="R382">
        <f t="shared" si="96"/>
        <v>0</v>
      </c>
      <c r="S382">
        <f t="shared" si="97"/>
        <v>1.5479480079536006E-5</v>
      </c>
      <c r="T382" s="57">
        <f t="shared" si="90"/>
        <v>9.0711200811729106E-3</v>
      </c>
      <c r="U382" s="57">
        <f t="shared" si="95"/>
        <v>0</v>
      </c>
      <c r="V382">
        <f t="shared" si="91"/>
        <v>132.61709243342787</v>
      </c>
      <c r="W382">
        <f t="shared" si="84"/>
        <v>-0.16172296882752271</v>
      </c>
      <c r="Z382" s="57"/>
    </row>
    <row r="383" spans="5:26">
      <c r="E383" s="49">
        <f t="shared" si="83"/>
        <v>0</v>
      </c>
      <c r="F383" s="49">
        <v>380</v>
      </c>
      <c r="G383" s="49">
        <v>0.90369643309033609</v>
      </c>
      <c r="H383" s="49">
        <f t="shared" si="85"/>
        <v>1.3029051842267494</v>
      </c>
      <c r="I383" s="49">
        <f t="shared" si="86"/>
        <v>112.6824368891433</v>
      </c>
      <c r="J383" s="49">
        <f t="shared" si="87"/>
        <v>1.3514244758000924E-2</v>
      </c>
      <c r="K383" s="49">
        <f t="shared" si="92"/>
        <v>3.4545594003456984E-2</v>
      </c>
      <c r="L383" s="53">
        <f t="shared" si="82"/>
        <v>1.3475783219539385E-2</v>
      </c>
      <c r="M383" s="53">
        <f t="shared" si="93"/>
        <v>3.4160978618841598E-2</v>
      </c>
      <c r="N383" s="57">
        <f t="shared" si="88"/>
        <v>1.2914244758000924E-2</v>
      </c>
      <c r="O383" s="57">
        <f t="shared" si="94"/>
        <v>2.8545594003456985E-2</v>
      </c>
      <c r="P383">
        <f t="shared" si="89"/>
        <v>1.6677771766955435E-4</v>
      </c>
      <c r="Q383">
        <f t="shared" si="89"/>
        <v>8.1485093701019935E-4</v>
      </c>
      <c r="R383">
        <f t="shared" si="96"/>
        <v>2.1538082661654003E-6</v>
      </c>
      <c r="S383">
        <f t="shared" si="97"/>
        <v>2.3260404021229654E-5</v>
      </c>
      <c r="T383" s="57">
        <f t="shared" si="90"/>
        <v>0</v>
      </c>
      <c r="U383" s="57">
        <f t="shared" si="95"/>
        <v>0</v>
      </c>
      <c r="V383">
        <f t="shared" si="91"/>
        <v>132.61709243342787</v>
      </c>
      <c r="W383">
        <f t="shared" si="84"/>
        <v>-0.15031739256605642</v>
      </c>
      <c r="Z383" s="57"/>
    </row>
    <row r="384" spans="5:26">
      <c r="E384" s="49">
        <f t="shared" si="83"/>
        <v>1</v>
      </c>
      <c r="F384" s="49">
        <v>381</v>
      </c>
      <c r="G384" s="49">
        <v>0.77871742148080558</v>
      </c>
      <c r="H384" s="49">
        <f t="shared" si="85"/>
        <v>0.76786876303337925</v>
      </c>
      <c r="I384" s="49">
        <f t="shared" si="86"/>
        <v>113.61269922164512</v>
      </c>
      <c r="J384" s="49">
        <f t="shared" si="87"/>
        <v>8.2217195535331054E-3</v>
      </c>
      <c r="K384" s="49">
        <f t="shared" si="92"/>
        <v>4.2200011971122137E-2</v>
      </c>
      <c r="L384" s="53">
        <f t="shared" si="82"/>
        <v>8.1832580150715661E-3</v>
      </c>
      <c r="M384" s="53">
        <f t="shared" si="93"/>
        <v>4.1815396586506751E-2</v>
      </c>
      <c r="N384" s="57">
        <f t="shared" si="88"/>
        <v>7.6217195535331055E-3</v>
      </c>
      <c r="O384" s="57">
        <f t="shared" si="94"/>
        <v>3.6200011971122138E-2</v>
      </c>
      <c r="P384">
        <f t="shared" si="89"/>
        <v>5.8090608952708884E-5</v>
      </c>
      <c r="Q384">
        <f t="shared" si="89"/>
        <v>1.3104408667093861E-3</v>
      </c>
      <c r="R384">
        <f t="shared" si="96"/>
        <v>4.4275033013150657E-7</v>
      </c>
      <c r="S384">
        <f t="shared" si="97"/>
        <v>4.7437975062327449E-5</v>
      </c>
      <c r="T384" s="57">
        <f t="shared" si="90"/>
        <v>0</v>
      </c>
      <c r="U384" s="57">
        <f t="shared" si="95"/>
        <v>0</v>
      </c>
      <c r="V384">
        <f t="shared" si="91"/>
        <v>132.61709243342787</v>
      </c>
      <c r="W384">
        <f t="shared" si="84"/>
        <v>-0.14330274373435478</v>
      </c>
      <c r="Z384" s="57"/>
    </row>
    <row r="385" spans="5:26">
      <c r="E385" s="49">
        <f t="shared" si="83"/>
        <v>2</v>
      </c>
      <c r="F385" s="49">
        <v>382</v>
      </c>
      <c r="G385" s="49">
        <v>0.15896848445688105</v>
      </c>
      <c r="H385" s="49">
        <f t="shared" si="85"/>
        <v>-0.99870633916545415</v>
      </c>
      <c r="I385" s="49">
        <f t="shared" si="86"/>
        <v>112.54358778043405</v>
      </c>
      <c r="J385" s="49">
        <f t="shared" si="87"/>
        <v>-9.4546954185838489E-3</v>
      </c>
      <c r="K385" s="49">
        <f t="shared" si="92"/>
        <v>2.1270043509596947E-2</v>
      </c>
      <c r="L385" s="53">
        <f t="shared" si="82"/>
        <v>-9.4931569570453882E-3</v>
      </c>
      <c r="M385" s="53">
        <f t="shared" si="93"/>
        <v>2.0885428124981561E-2</v>
      </c>
      <c r="N385" s="57">
        <f t="shared" si="88"/>
        <v>0</v>
      </c>
      <c r="O385" s="57">
        <f t="shared" si="94"/>
        <v>1.5270043509596948E-2</v>
      </c>
      <c r="P385">
        <f t="shared" si="89"/>
        <v>0</v>
      </c>
      <c r="Q385">
        <f t="shared" si="89"/>
        <v>2.3317422878498388E-4</v>
      </c>
      <c r="R385">
        <f t="shared" si="96"/>
        <v>0</v>
      </c>
      <c r="S385">
        <f t="shared" si="97"/>
        <v>3.5605806188634172E-6</v>
      </c>
      <c r="T385" s="57">
        <f t="shared" si="90"/>
        <v>1.0054695418583849E-2</v>
      </c>
      <c r="U385" s="57">
        <f t="shared" si="95"/>
        <v>0</v>
      </c>
      <c r="V385">
        <f t="shared" si="91"/>
        <v>132.61709243342787</v>
      </c>
      <c r="W385">
        <f t="shared" si="84"/>
        <v>-0.15136438512305997</v>
      </c>
      <c r="Z385" s="57"/>
    </row>
    <row r="386" spans="5:26">
      <c r="E386" s="49">
        <f t="shared" si="83"/>
        <v>3</v>
      </c>
      <c r="F386" s="49">
        <v>383</v>
      </c>
      <c r="G386" s="49">
        <v>9.9380276935552403E-2</v>
      </c>
      <c r="H386" s="49">
        <f t="shared" si="85"/>
        <v>-1.2850908064044346</v>
      </c>
      <c r="I386" s="49">
        <f t="shared" si="86"/>
        <v>111.16222947362024</v>
      </c>
      <c r="J386" s="49">
        <f t="shared" si="87"/>
        <v>-1.2349932432558572E-2</v>
      </c>
      <c r="K386" s="49">
        <f t="shared" si="92"/>
        <v>1.8734044945834596E-2</v>
      </c>
      <c r="L386" s="53">
        <f t="shared" si="82"/>
        <v>-1.2388393971020111E-2</v>
      </c>
      <c r="M386" s="53">
        <f t="shared" si="93"/>
        <v>1.834942956121921E-2</v>
      </c>
      <c r="N386" s="57">
        <f t="shared" si="88"/>
        <v>0</v>
      </c>
      <c r="O386" s="57">
        <f t="shared" si="94"/>
        <v>1.2734044945834598E-2</v>
      </c>
      <c r="P386">
        <f t="shared" si="89"/>
        <v>0</v>
      </c>
      <c r="Q386">
        <f t="shared" si="89"/>
        <v>1.6215590068253567E-4</v>
      </c>
      <c r="R386">
        <f t="shared" si="96"/>
        <v>0</v>
      </c>
      <c r="S386">
        <f t="shared" si="97"/>
        <v>2.0649005275237004E-6</v>
      </c>
      <c r="T386" s="57">
        <f t="shared" si="90"/>
        <v>1.2949932432558571E-2</v>
      </c>
      <c r="U386" s="57">
        <f t="shared" si="95"/>
        <v>0</v>
      </c>
      <c r="V386">
        <f t="shared" si="91"/>
        <v>132.61709243342787</v>
      </c>
      <c r="W386">
        <f t="shared" si="84"/>
        <v>-0.16178052591959594</v>
      </c>
      <c r="Z386" s="57"/>
    </row>
    <row r="387" spans="5:26">
      <c r="E387" s="49">
        <f t="shared" si="83"/>
        <v>4</v>
      </c>
      <c r="F387" s="49">
        <v>384</v>
      </c>
      <c r="G387" s="49">
        <v>0.16131159692264907</v>
      </c>
      <c r="H387" s="49">
        <f t="shared" si="85"/>
        <v>-0.98908165200761</v>
      </c>
      <c r="I387" s="49">
        <f t="shared" si="86"/>
        <v>110.12687631339962</v>
      </c>
      <c r="J387" s="49">
        <f t="shared" si="87"/>
        <v>-9.3575389665862541E-3</v>
      </c>
      <c r="K387" s="49">
        <f t="shared" si="92"/>
        <v>-7.764933124567738E-3</v>
      </c>
      <c r="L387" s="53">
        <f t="shared" ref="L387:L450" si="98">J387-$B$8</f>
        <v>-9.3960005050477934E-3</v>
      </c>
      <c r="M387" s="53">
        <f t="shared" si="93"/>
        <v>-8.1495485091831223E-3</v>
      </c>
      <c r="N387" s="57">
        <f t="shared" si="88"/>
        <v>0</v>
      </c>
      <c r="O387" s="57">
        <f t="shared" si="94"/>
        <v>0</v>
      </c>
      <c r="P387">
        <f t="shared" si="89"/>
        <v>0</v>
      </c>
      <c r="Q387">
        <f t="shared" si="89"/>
        <v>0</v>
      </c>
      <c r="R387">
        <f t="shared" si="96"/>
        <v>0</v>
      </c>
      <c r="S387">
        <f t="shared" si="97"/>
        <v>0</v>
      </c>
      <c r="T387" s="57">
        <f t="shared" si="90"/>
        <v>9.9575389665862539E-3</v>
      </c>
      <c r="U387" s="57">
        <f t="shared" si="95"/>
        <v>1.3764933124567738E-2</v>
      </c>
      <c r="V387">
        <f t="shared" si="91"/>
        <v>132.61709243342787</v>
      </c>
      <c r="W387">
        <f t="shared" si="84"/>
        <v>-0.16958761278315659</v>
      </c>
      <c r="Z387" s="57"/>
    </row>
    <row r="388" spans="5:26">
      <c r="E388" s="49">
        <f t="shared" ref="E388:E451" si="99">MOD(F388,10)</f>
        <v>5</v>
      </c>
      <c r="F388" s="49">
        <v>385</v>
      </c>
      <c r="G388" s="49">
        <v>5.9517625333390445E-2</v>
      </c>
      <c r="H388" s="49">
        <f t="shared" si="85"/>
        <v>-1.5588357910673551</v>
      </c>
      <c r="I388" s="49">
        <f t="shared" si="86"/>
        <v>108.47371388617651</v>
      </c>
      <c r="J388" s="49">
        <f t="shared" si="87"/>
        <v>-1.5125246845707443E-2</v>
      </c>
      <c r="K388" s="49">
        <f t="shared" si="92"/>
        <v>-2.3154815571985985E-2</v>
      </c>
      <c r="L388" s="53">
        <f t="shared" si="98"/>
        <v>-1.5163708384168983E-2</v>
      </c>
      <c r="M388" s="53">
        <f t="shared" si="93"/>
        <v>-2.3539430956601371E-2</v>
      </c>
      <c r="N388" s="57">
        <f t="shared" si="88"/>
        <v>0</v>
      </c>
      <c r="O388" s="57">
        <f t="shared" si="94"/>
        <v>0</v>
      </c>
      <c r="P388">
        <f t="shared" si="89"/>
        <v>0</v>
      </c>
      <c r="Q388">
        <f t="shared" si="89"/>
        <v>0</v>
      </c>
      <c r="R388">
        <f t="shared" si="96"/>
        <v>0</v>
      </c>
      <c r="S388">
        <f t="shared" si="97"/>
        <v>0</v>
      </c>
      <c r="T388" s="57">
        <f t="shared" si="90"/>
        <v>1.5725246845707443E-2</v>
      </c>
      <c r="U388" s="57">
        <f t="shared" si="95"/>
        <v>2.9154815571985983E-2</v>
      </c>
      <c r="V388">
        <f t="shared" si="91"/>
        <v>132.61709243342787</v>
      </c>
      <c r="W388">
        <f t="shared" ref="W388:W451" si="100">MIN(0,(I388-V388)/V388)</f>
        <v>-0.18205329421900149</v>
      </c>
      <c r="Z388" s="57"/>
    </row>
    <row r="389" spans="5:26">
      <c r="E389" s="49">
        <f t="shared" si="99"/>
        <v>6</v>
      </c>
      <c r="F389" s="49">
        <v>386</v>
      </c>
      <c r="G389" s="49">
        <v>0.9318691310332341</v>
      </c>
      <c r="H389" s="49">
        <f t="shared" ref="H389:H452" si="101">_xlfn.NORM.INV(G389,0,1)</f>
        <v>1.4898573877548269</v>
      </c>
      <c r="I389" s="49">
        <f t="shared" ref="I389:I452" si="102">I388*(1+$B$2*$B$4+$B$5*SQRT($B$2)*H389)</f>
        <v>110.15239851506222</v>
      </c>
      <c r="J389" s="49">
        <f t="shared" ref="J389:J452" si="103">LN(I389/I388)</f>
        <v>1.5356972701866039E-2</v>
      </c>
      <c r="K389" s="49">
        <f t="shared" si="92"/>
        <v>4.0529686833350887E-3</v>
      </c>
      <c r="L389" s="53">
        <f t="shared" si="98"/>
        <v>1.53185111634045E-2</v>
      </c>
      <c r="M389" s="53">
        <f t="shared" si="93"/>
        <v>3.668353298719704E-3</v>
      </c>
      <c r="N389" s="57">
        <f t="shared" ref="N389:N452" si="104">MAX(0,J389-$B$11)</f>
        <v>1.4756972701866039E-2</v>
      </c>
      <c r="O389" s="57">
        <f t="shared" si="94"/>
        <v>0</v>
      </c>
      <c r="P389">
        <f t="shared" ref="P389:Q452" si="105">N389^2</f>
        <v>2.1776824332361947E-4</v>
      </c>
      <c r="Q389">
        <f t="shared" si="105"/>
        <v>0</v>
      </c>
      <c r="R389">
        <f t="shared" si="96"/>
        <v>3.2136000220599736E-6</v>
      </c>
      <c r="S389">
        <f t="shared" si="97"/>
        <v>0</v>
      </c>
      <c r="T389" s="57">
        <f t="shared" ref="T389:T452" si="106">MAX(0,$B$11-J389)</f>
        <v>0</v>
      </c>
      <c r="U389" s="57">
        <f t="shared" si="95"/>
        <v>1.9470313166649105E-3</v>
      </c>
      <c r="V389">
        <f t="shared" ref="V389:V452" si="107">IF(V388&lt;I389,I389,V388)</f>
        <v>132.61709243342787</v>
      </c>
      <c r="W389">
        <f t="shared" si="100"/>
        <v>-0.16939516246476788</v>
      </c>
      <c r="Z389" s="57"/>
    </row>
    <row r="390" spans="5:26">
      <c r="E390" s="49">
        <f t="shared" si="99"/>
        <v>7</v>
      </c>
      <c r="F390" s="49">
        <v>387</v>
      </c>
      <c r="G390" s="49">
        <v>0.25720665984359181</v>
      </c>
      <c r="H390" s="49">
        <f t="shared" si="101"/>
        <v>-0.65198117015221413</v>
      </c>
      <c r="I390" s="49">
        <f t="shared" si="102"/>
        <v>109.49777507895475</v>
      </c>
      <c r="J390" s="49">
        <f t="shared" si="103"/>
        <v>-5.9606178640288915E-3</v>
      </c>
      <c r="K390" s="49">
        <f t="shared" si="92"/>
        <v>-1.3050361266732102E-2</v>
      </c>
      <c r="L390" s="53">
        <f t="shared" si="98"/>
        <v>-5.9990794024904299E-3</v>
      </c>
      <c r="M390" s="53">
        <f t="shared" si="93"/>
        <v>-1.3434976651347486E-2</v>
      </c>
      <c r="N390" s="57">
        <f t="shared" si="104"/>
        <v>0</v>
      </c>
      <c r="O390" s="57">
        <f t="shared" si="94"/>
        <v>0</v>
      </c>
      <c r="P390">
        <f t="shared" si="105"/>
        <v>0</v>
      </c>
      <c r="Q390">
        <f t="shared" si="105"/>
        <v>0</v>
      </c>
      <c r="R390">
        <f t="shared" si="96"/>
        <v>0</v>
      </c>
      <c r="S390">
        <f t="shared" si="97"/>
        <v>0</v>
      </c>
      <c r="T390" s="57">
        <f t="shared" si="106"/>
        <v>6.5606178640288913E-3</v>
      </c>
      <c r="U390" s="57">
        <f t="shared" si="95"/>
        <v>1.90503612667321E-2</v>
      </c>
      <c r="V390">
        <f t="shared" si="107"/>
        <v>132.61709243342787</v>
      </c>
      <c r="W390">
        <f t="shared" si="100"/>
        <v>-0.174331354505293</v>
      </c>
      <c r="Z390" s="57"/>
    </row>
    <row r="391" spans="5:26">
      <c r="E391" s="49">
        <f t="shared" si="99"/>
        <v>8</v>
      </c>
      <c r="F391" s="49">
        <v>388</v>
      </c>
      <c r="G391" s="49">
        <v>0.62338229508667387</v>
      </c>
      <c r="H391" s="49">
        <f t="shared" si="101"/>
        <v>0.31437609507625702</v>
      </c>
      <c r="I391" s="49">
        <f t="shared" si="102"/>
        <v>109.90518170175812</v>
      </c>
      <c r="J391" s="49">
        <f t="shared" si="103"/>
        <v>3.7137794041838183E-3</v>
      </c>
      <c r="K391" s="49">
        <f t="shared" si="92"/>
        <v>-1.9912435191053932E-2</v>
      </c>
      <c r="L391" s="53">
        <f t="shared" si="98"/>
        <v>3.6753178657222799E-3</v>
      </c>
      <c r="M391" s="53">
        <f t="shared" si="93"/>
        <v>-2.0297050575669318E-2</v>
      </c>
      <c r="N391" s="57">
        <f t="shared" si="104"/>
        <v>3.1137794041838185E-3</v>
      </c>
      <c r="O391" s="57">
        <f t="shared" si="94"/>
        <v>0</v>
      </c>
      <c r="P391">
        <f t="shared" si="105"/>
        <v>9.6956221779193359E-6</v>
      </c>
      <c r="Q391">
        <f t="shared" si="105"/>
        <v>0</v>
      </c>
      <c r="R391">
        <f t="shared" si="96"/>
        <v>3.0190028648353088E-8</v>
      </c>
      <c r="S391">
        <f t="shared" si="97"/>
        <v>0</v>
      </c>
      <c r="T391" s="57">
        <f t="shared" si="106"/>
        <v>0</v>
      </c>
      <c r="U391" s="57">
        <f t="shared" si="95"/>
        <v>2.5912435191053931E-2</v>
      </c>
      <c r="V391">
        <f t="shared" si="107"/>
        <v>132.61709243342787</v>
      </c>
      <c r="W391">
        <f t="shared" si="100"/>
        <v>-0.17125930236384004</v>
      </c>
      <c r="Z391" s="57"/>
    </row>
    <row r="392" spans="5:26">
      <c r="E392" s="49">
        <f t="shared" si="99"/>
        <v>9</v>
      </c>
      <c r="F392" s="49">
        <v>389</v>
      </c>
      <c r="G392" s="49">
        <v>0.48488842209089056</v>
      </c>
      <c r="H392" s="49">
        <f t="shared" si="101"/>
        <v>-3.7888171340108606E-2</v>
      </c>
      <c r="I392" s="49">
        <f t="shared" si="102"/>
        <v>109.92694747380045</v>
      </c>
      <c r="J392" s="49">
        <f t="shared" si="103"/>
        <v>1.9802175591973007E-4</v>
      </c>
      <c r="K392" s="49">
        <f t="shared" si="92"/>
        <v>-1.12432933539614E-2</v>
      </c>
      <c r="L392" s="53">
        <f t="shared" si="98"/>
        <v>1.5956021745819161E-4</v>
      </c>
      <c r="M392" s="53">
        <f t="shared" si="93"/>
        <v>-1.1627908738576784E-2</v>
      </c>
      <c r="N392" s="57">
        <f t="shared" si="104"/>
        <v>0</v>
      </c>
      <c r="O392" s="57">
        <f t="shared" si="94"/>
        <v>0</v>
      </c>
      <c r="P392">
        <f t="shared" si="105"/>
        <v>0</v>
      </c>
      <c r="Q392">
        <f t="shared" si="105"/>
        <v>0</v>
      </c>
      <c r="R392">
        <f t="shared" si="96"/>
        <v>0</v>
      </c>
      <c r="S392">
        <f t="shared" si="97"/>
        <v>0</v>
      </c>
      <c r="T392" s="57">
        <f t="shared" si="106"/>
        <v>4.0197824408026988E-4</v>
      </c>
      <c r="U392" s="57">
        <f t="shared" si="95"/>
        <v>1.7243293353961398E-2</v>
      </c>
      <c r="V392">
        <f t="shared" si="107"/>
        <v>132.61709243342787</v>
      </c>
      <c r="W392">
        <f t="shared" si="100"/>
        <v>-0.17109517742607416</v>
      </c>
      <c r="Z392" s="57"/>
    </row>
    <row r="393" spans="5:26">
      <c r="E393" s="49">
        <f t="shared" si="99"/>
        <v>0</v>
      </c>
      <c r="F393" s="49">
        <v>390</v>
      </c>
      <c r="G393" s="49">
        <v>0.18174791279406277</v>
      </c>
      <c r="H393" s="49">
        <f t="shared" si="101"/>
        <v>-0.90872401276208126</v>
      </c>
      <c r="I393" s="49">
        <f t="shared" si="102"/>
        <v>108.991434298383</v>
      </c>
      <c r="J393" s="49">
        <f t="shared" si="103"/>
        <v>-8.5467365738500049E-3</v>
      </c>
      <c r="K393" s="49">
        <f t="shared" si="92"/>
        <v>-3.3304274685812235E-2</v>
      </c>
      <c r="L393" s="53">
        <f t="shared" si="98"/>
        <v>-8.5851981123115442E-3</v>
      </c>
      <c r="M393" s="53">
        <f t="shared" si="93"/>
        <v>-3.3688890070427621E-2</v>
      </c>
      <c r="N393" s="57">
        <f t="shared" si="104"/>
        <v>0</v>
      </c>
      <c r="O393" s="57">
        <f t="shared" si="94"/>
        <v>0</v>
      </c>
      <c r="P393">
        <f t="shared" si="105"/>
        <v>0</v>
      </c>
      <c r="Q393">
        <f t="shared" si="105"/>
        <v>0</v>
      </c>
      <c r="R393">
        <f t="shared" si="96"/>
        <v>0</v>
      </c>
      <c r="S393">
        <f t="shared" si="97"/>
        <v>0</v>
      </c>
      <c r="T393" s="57">
        <f t="shared" si="106"/>
        <v>9.1467365738500048E-3</v>
      </c>
      <c r="U393" s="57">
        <f t="shared" si="95"/>
        <v>3.9304274685812234E-2</v>
      </c>
      <c r="V393">
        <f t="shared" si="107"/>
        <v>132.61709243342787</v>
      </c>
      <c r="W393">
        <f t="shared" si="100"/>
        <v>-0.17814942027103073</v>
      </c>
      <c r="Z393" s="57"/>
    </row>
    <row r="394" spans="5:26">
      <c r="E394" s="49">
        <f t="shared" si="99"/>
        <v>1</v>
      </c>
      <c r="F394" s="49">
        <v>391</v>
      </c>
      <c r="G394" s="49">
        <v>0.33827776274470567</v>
      </c>
      <c r="H394" s="49">
        <f t="shared" si="101"/>
        <v>-0.41716800559212708</v>
      </c>
      <c r="I394" s="49">
        <f t="shared" si="102"/>
        <v>108.59963657928786</v>
      </c>
      <c r="J394" s="49">
        <f t="shared" si="103"/>
        <v>-3.6012336438833682E-3</v>
      </c>
      <c r="K394" s="49">
        <f t="shared" si="92"/>
        <v>-4.5127227883228697E-2</v>
      </c>
      <c r="L394" s="53">
        <f t="shared" si="98"/>
        <v>-3.6396951823449066E-3</v>
      </c>
      <c r="M394" s="53">
        <f t="shared" si="93"/>
        <v>-4.5511843267844083E-2</v>
      </c>
      <c r="N394" s="57">
        <f t="shared" si="104"/>
        <v>0</v>
      </c>
      <c r="O394" s="57">
        <f t="shared" si="94"/>
        <v>0</v>
      </c>
      <c r="P394">
        <f t="shared" si="105"/>
        <v>0</v>
      </c>
      <c r="Q394">
        <f t="shared" si="105"/>
        <v>0</v>
      </c>
      <c r="R394">
        <f t="shared" si="96"/>
        <v>0</v>
      </c>
      <c r="S394">
        <f t="shared" si="97"/>
        <v>0</v>
      </c>
      <c r="T394" s="57">
        <f t="shared" si="106"/>
        <v>4.201233643883368E-3</v>
      </c>
      <c r="U394" s="57">
        <f t="shared" si="95"/>
        <v>5.1127227883228696E-2</v>
      </c>
      <c r="V394">
        <f t="shared" si="107"/>
        <v>132.61709243342787</v>
      </c>
      <c r="W394">
        <f t="shared" si="100"/>
        <v>-0.18110377337820519</v>
      </c>
      <c r="Z394" s="57"/>
    </row>
    <row r="395" spans="5:26">
      <c r="E395" s="49">
        <f t="shared" si="99"/>
        <v>2</v>
      </c>
      <c r="F395" s="49">
        <v>392</v>
      </c>
      <c r="G395" s="49">
        <v>0.49363785236835467</v>
      </c>
      <c r="H395" s="49">
        <f t="shared" si="101"/>
        <v>-1.5948215174705942E-2</v>
      </c>
      <c r="I395" s="49">
        <f t="shared" si="102"/>
        <v>108.64497051205529</v>
      </c>
      <c r="J395" s="49">
        <f t="shared" si="103"/>
        <v>4.1735382095276744E-4</v>
      </c>
      <c r="K395" s="49">
        <f t="shared" si="92"/>
        <v>-3.5255178643692153E-2</v>
      </c>
      <c r="L395" s="53">
        <f t="shared" si="98"/>
        <v>3.7889228249122895E-4</v>
      </c>
      <c r="M395" s="53">
        <f t="shared" si="93"/>
        <v>-3.5639794028307539E-2</v>
      </c>
      <c r="N395" s="57">
        <f t="shared" si="104"/>
        <v>0</v>
      </c>
      <c r="O395" s="57">
        <f t="shared" si="94"/>
        <v>0</v>
      </c>
      <c r="P395">
        <f t="shared" si="105"/>
        <v>0</v>
      </c>
      <c r="Q395">
        <f t="shared" si="105"/>
        <v>0</v>
      </c>
      <c r="R395">
        <f t="shared" si="96"/>
        <v>0</v>
      </c>
      <c r="S395">
        <f t="shared" si="97"/>
        <v>0</v>
      </c>
      <c r="T395" s="57">
        <f t="shared" si="106"/>
        <v>1.8264617904723251E-4</v>
      </c>
      <c r="U395" s="57">
        <f t="shared" si="95"/>
        <v>4.1255178643692152E-2</v>
      </c>
      <c r="V395">
        <f t="shared" si="107"/>
        <v>132.61709243342787</v>
      </c>
      <c r="W395">
        <f t="shared" si="100"/>
        <v>-0.18076193257974105</v>
      </c>
      <c r="Z395" s="57"/>
    </row>
    <row r="396" spans="5:26">
      <c r="E396" s="49">
        <f t="shared" si="99"/>
        <v>3</v>
      </c>
      <c r="F396" s="49">
        <v>393</v>
      </c>
      <c r="G396" s="49">
        <v>0.95741394229089749</v>
      </c>
      <c r="H396" s="49">
        <f t="shared" si="101"/>
        <v>1.7214339095263167</v>
      </c>
      <c r="I396" s="49">
        <f t="shared" si="102"/>
        <v>110.57790166612472</v>
      </c>
      <c r="J396" s="49">
        <f t="shared" si="103"/>
        <v>1.7634850121189163E-2</v>
      </c>
      <c r="K396" s="49">
        <f t="shared" si="92"/>
        <v>-5.2703960899445059E-3</v>
      </c>
      <c r="L396" s="53">
        <f t="shared" si="98"/>
        <v>1.7596388582727624E-2</v>
      </c>
      <c r="M396" s="53">
        <f t="shared" si="93"/>
        <v>-5.6550114745598902E-3</v>
      </c>
      <c r="N396" s="57">
        <f t="shared" si="104"/>
        <v>1.7034850121189164E-2</v>
      </c>
      <c r="O396" s="57">
        <f t="shared" si="94"/>
        <v>0</v>
      </c>
      <c r="P396">
        <f t="shared" si="105"/>
        <v>2.9018611865137844E-4</v>
      </c>
      <c r="Q396">
        <f t="shared" si="105"/>
        <v>0</v>
      </c>
      <c r="R396">
        <f t="shared" si="96"/>
        <v>4.9432770384758467E-6</v>
      </c>
      <c r="S396">
        <f t="shared" si="97"/>
        <v>0</v>
      </c>
      <c r="T396" s="57">
        <f t="shared" si="106"/>
        <v>0</v>
      </c>
      <c r="U396" s="57">
        <f t="shared" si="95"/>
        <v>1.1270396089944505E-2</v>
      </c>
      <c r="V396">
        <f t="shared" si="107"/>
        <v>132.61709243342787</v>
      </c>
      <c r="W396">
        <f t="shared" si="100"/>
        <v>-0.16618665334083202</v>
      </c>
      <c r="Z396" s="57"/>
    </row>
    <row r="397" spans="5:26">
      <c r="E397" s="49">
        <f t="shared" si="99"/>
        <v>4</v>
      </c>
      <c r="F397" s="49">
        <v>394</v>
      </c>
      <c r="G397" s="49">
        <v>8.0935074496305104E-2</v>
      </c>
      <c r="H397" s="49">
        <f t="shared" si="101"/>
        <v>-1.3988093924556202</v>
      </c>
      <c r="I397" s="49">
        <f t="shared" si="102"/>
        <v>109.09492253490754</v>
      </c>
      <c r="J397" s="49">
        <f t="shared" si="103"/>
        <v>-1.3501912816672137E-2</v>
      </c>
      <c r="K397" s="49">
        <f t="shared" si="92"/>
        <v>-9.414769940030248E-3</v>
      </c>
      <c r="L397" s="53">
        <f t="shared" si="98"/>
        <v>-1.3540374355133677E-2</v>
      </c>
      <c r="M397" s="53">
        <f t="shared" si="93"/>
        <v>-9.7993853246456323E-3</v>
      </c>
      <c r="N397" s="57">
        <f t="shared" si="104"/>
        <v>0</v>
      </c>
      <c r="O397" s="57">
        <f t="shared" si="94"/>
        <v>0</v>
      </c>
      <c r="P397">
        <f t="shared" si="105"/>
        <v>0</v>
      </c>
      <c r="Q397">
        <f t="shared" si="105"/>
        <v>0</v>
      </c>
      <c r="R397">
        <f t="shared" si="96"/>
        <v>0</v>
      </c>
      <c r="S397">
        <f t="shared" si="97"/>
        <v>0</v>
      </c>
      <c r="T397" s="57">
        <f t="shared" si="106"/>
        <v>1.4101912816672137E-2</v>
      </c>
      <c r="U397" s="57">
        <f t="shared" si="95"/>
        <v>1.5414769940030246E-2</v>
      </c>
      <c r="V397">
        <f t="shared" si="107"/>
        <v>132.61709243342787</v>
      </c>
      <c r="W397">
        <f t="shared" si="100"/>
        <v>-0.17736906658791488</v>
      </c>
      <c r="Z397" s="57"/>
    </row>
    <row r="398" spans="5:26">
      <c r="E398" s="49">
        <f t="shared" si="99"/>
        <v>5</v>
      </c>
      <c r="F398" s="49">
        <v>395</v>
      </c>
      <c r="G398" s="49">
        <v>0.70341515968437518</v>
      </c>
      <c r="H398" s="49">
        <f t="shared" si="101"/>
        <v>0.53424840927640538</v>
      </c>
      <c r="I398" s="49">
        <f t="shared" si="102"/>
        <v>109.74069980153713</v>
      </c>
      <c r="J398" s="49">
        <f t="shared" si="103"/>
        <v>5.9019563110284867E-3</v>
      </c>
      <c r="K398" s="49">
        <f t="shared" si="92"/>
        <v>1.1612433216705584E-2</v>
      </c>
      <c r="L398" s="53">
        <f t="shared" si="98"/>
        <v>5.8634947725669483E-3</v>
      </c>
      <c r="M398" s="53">
        <f t="shared" si="93"/>
        <v>1.12278178320902E-2</v>
      </c>
      <c r="N398" s="57">
        <f t="shared" si="104"/>
        <v>5.3019563110284868E-3</v>
      </c>
      <c r="O398" s="57">
        <f t="shared" si="94"/>
        <v>5.6124332167055849E-3</v>
      </c>
      <c r="P398">
        <f t="shared" si="105"/>
        <v>2.81107407240548E-5</v>
      </c>
      <c r="Q398">
        <f t="shared" si="105"/>
        <v>3.1499406611980202E-5</v>
      </c>
      <c r="R398">
        <f t="shared" si="96"/>
        <v>1.4904191918958785E-7</v>
      </c>
      <c r="S398">
        <f t="shared" si="97"/>
        <v>1.7678831597559321E-7</v>
      </c>
      <c r="T398" s="57">
        <f t="shared" si="106"/>
        <v>0</v>
      </c>
      <c r="U398" s="57">
        <f t="shared" si="95"/>
        <v>0</v>
      </c>
      <c r="V398">
        <f t="shared" si="107"/>
        <v>132.61709243342787</v>
      </c>
      <c r="W398">
        <f t="shared" si="100"/>
        <v>-0.17249957914266897</v>
      </c>
      <c r="Z398" s="57"/>
    </row>
    <row r="399" spans="5:26">
      <c r="E399" s="49">
        <f t="shared" si="99"/>
        <v>6</v>
      </c>
      <c r="F399" s="49">
        <v>396</v>
      </c>
      <c r="G399" s="49">
        <v>0.60030893631828541</v>
      </c>
      <c r="H399" s="49">
        <f t="shared" si="101"/>
        <v>0.25414682778933717</v>
      </c>
      <c r="I399" s="49">
        <f t="shared" si="102"/>
        <v>110.08291425106977</v>
      </c>
      <c r="J399" s="49">
        <f t="shared" si="103"/>
        <v>3.1135392570384945E-3</v>
      </c>
      <c r="K399" s="49">
        <f t="shared" ref="K399:K462" si="108">LN(I399/I389)</f>
        <v>-6.3100022812168208E-4</v>
      </c>
      <c r="L399" s="53">
        <f t="shared" si="98"/>
        <v>3.075077718576956E-3</v>
      </c>
      <c r="M399" s="53">
        <f t="shared" ref="M399:M462" si="109">K399-$B$8*10</f>
        <v>-1.0156156127370667E-3</v>
      </c>
      <c r="N399" s="57">
        <f t="shared" si="104"/>
        <v>2.5135392570384946E-3</v>
      </c>
      <c r="O399" s="57">
        <f t="shared" ref="O399:O462" si="110">MAX(0,K399-$B$11*10)</f>
        <v>0</v>
      </c>
      <c r="P399">
        <f t="shared" si="105"/>
        <v>6.3178795966736277E-6</v>
      </c>
      <c r="Q399">
        <f t="shared" si="105"/>
        <v>0</v>
      </c>
      <c r="R399">
        <f t="shared" si="96"/>
        <v>1.5880238387481694E-8</v>
      </c>
      <c r="S399">
        <f t="shared" si="97"/>
        <v>0</v>
      </c>
      <c r="T399" s="57">
        <f t="shared" si="106"/>
        <v>0</v>
      </c>
      <c r="U399" s="57">
        <f t="shared" si="95"/>
        <v>6.631000228121681E-3</v>
      </c>
      <c r="V399">
        <f t="shared" si="107"/>
        <v>132.61709243342787</v>
      </c>
      <c r="W399">
        <f t="shared" si="100"/>
        <v>-0.16991910898416041</v>
      </c>
      <c r="Z399" s="57"/>
    </row>
    <row r="400" spans="5:26">
      <c r="E400" s="49">
        <f t="shared" si="99"/>
        <v>7</v>
      </c>
      <c r="F400" s="49">
        <v>397</v>
      </c>
      <c r="G400" s="49">
        <v>0.32165676555953304</v>
      </c>
      <c r="H400" s="49">
        <f t="shared" si="101"/>
        <v>-0.46307092313858467</v>
      </c>
      <c r="I400" s="49">
        <f t="shared" si="102"/>
        <v>109.63666165743587</v>
      </c>
      <c r="J400" s="49">
        <f t="shared" si="103"/>
        <v>-4.0620250188234215E-3</v>
      </c>
      <c r="K400" s="49">
        <f t="shared" si="108"/>
        <v>1.2675926170837863E-3</v>
      </c>
      <c r="L400" s="53">
        <f t="shared" si="98"/>
        <v>-4.1004865572849599E-3</v>
      </c>
      <c r="M400" s="53">
        <f t="shared" si="109"/>
        <v>8.8297723246840169E-4</v>
      </c>
      <c r="N400" s="57">
        <f t="shared" si="104"/>
        <v>0</v>
      </c>
      <c r="O400" s="57">
        <f t="shared" si="110"/>
        <v>0</v>
      </c>
      <c r="P400">
        <f t="shared" si="105"/>
        <v>0</v>
      </c>
      <c r="Q400">
        <f t="shared" si="105"/>
        <v>0</v>
      </c>
      <c r="R400">
        <f t="shared" si="96"/>
        <v>0</v>
      </c>
      <c r="S400">
        <f t="shared" si="97"/>
        <v>0</v>
      </c>
      <c r="T400" s="57">
        <f t="shared" si="106"/>
        <v>4.6620250188234213E-3</v>
      </c>
      <c r="U400" s="57">
        <f t="shared" ref="U400:U463" si="111">MAX(0,$B$11*10-K400)</f>
        <v>4.7324073829162127E-3</v>
      </c>
      <c r="V400">
        <f t="shared" si="107"/>
        <v>132.61709243342787</v>
      </c>
      <c r="W400">
        <f t="shared" si="100"/>
        <v>-0.17328407940724455</v>
      </c>
      <c r="Z400" s="57"/>
    </row>
    <row r="401" spans="5:26">
      <c r="E401" s="49">
        <f t="shared" si="99"/>
        <v>8</v>
      </c>
      <c r="F401" s="49">
        <v>398</v>
      </c>
      <c r="G401" s="49">
        <v>0.15018580161988759</v>
      </c>
      <c r="H401" s="49">
        <f t="shared" si="101"/>
        <v>-1.0356368294985427</v>
      </c>
      <c r="I401" s="49">
        <f t="shared" si="102"/>
        <v>108.56447593086573</v>
      </c>
      <c r="J401" s="49">
        <f t="shared" si="103"/>
        <v>-9.8275780578437732E-3</v>
      </c>
      <c r="K401" s="49">
        <f t="shared" si="108"/>
        <v>-1.2273764844943878E-2</v>
      </c>
      <c r="L401" s="53">
        <f t="shared" si="98"/>
        <v>-9.8660395963053125E-3</v>
      </c>
      <c r="M401" s="53">
        <f t="shared" si="109"/>
        <v>-1.2658380229559263E-2</v>
      </c>
      <c r="N401" s="57">
        <f t="shared" si="104"/>
        <v>0</v>
      </c>
      <c r="O401" s="57">
        <f t="shared" si="110"/>
        <v>0</v>
      </c>
      <c r="P401">
        <f t="shared" si="105"/>
        <v>0</v>
      </c>
      <c r="Q401">
        <f t="shared" si="105"/>
        <v>0</v>
      </c>
      <c r="R401">
        <f t="shared" si="96"/>
        <v>0</v>
      </c>
      <c r="S401">
        <f t="shared" si="97"/>
        <v>0</v>
      </c>
      <c r="T401" s="57">
        <f t="shared" si="106"/>
        <v>1.0427578057843773E-2</v>
      </c>
      <c r="U401" s="57">
        <f t="shared" si="111"/>
        <v>1.8273764844943877E-2</v>
      </c>
      <c r="V401">
        <f t="shared" si="107"/>
        <v>132.61709243342787</v>
      </c>
      <c r="W401">
        <f t="shared" si="100"/>
        <v>-0.18136890246358145</v>
      </c>
      <c r="Z401" s="57"/>
    </row>
    <row r="402" spans="5:26">
      <c r="E402" s="49">
        <f t="shared" si="99"/>
        <v>9</v>
      </c>
      <c r="F402" s="49">
        <v>399</v>
      </c>
      <c r="G402" s="49">
        <v>0.78932864244665313</v>
      </c>
      <c r="H402" s="49">
        <f t="shared" si="101"/>
        <v>0.80409395562952235</v>
      </c>
      <c r="I402" s="49">
        <f t="shared" si="102"/>
        <v>109.50006967128526</v>
      </c>
      <c r="J402" s="49">
        <f t="shared" si="103"/>
        <v>8.5809408280901334E-3</v>
      </c>
      <c r="K402" s="49">
        <f t="shared" si="108"/>
        <v>-3.8908457727734342E-3</v>
      </c>
      <c r="L402" s="53">
        <f t="shared" si="98"/>
        <v>8.5424792896285941E-3</v>
      </c>
      <c r="M402" s="53">
        <f t="shared" si="109"/>
        <v>-4.2754611573888185E-3</v>
      </c>
      <c r="N402" s="57">
        <f t="shared" si="104"/>
        <v>7.9809408280901335E-3</v>
      </c>
      <c r="O402" s="57">
        <f t="shared" si="110"/>
        <v>0</v>
      </c>
      <c r="P402">
        <f t="shared" si="105"/>
        <v>6.3695416501476028E-5</v>
      </c>
      <c r="Q402">
        <f t="shared" si="105"/>
        <v>0</v>
      </c>
      <c r="R402">
        <f t="shared" si="96"/>
        <v>5.0834935011883602E-7</v>
      </c>
      <c r="S402">
        <f t="shared" si="97"/>
        <v>0</v>
      </c>
      <c r="T402" s="57">
        <f t="shared" si="106"/>
        <v>0</v>
      </c>
      <c r="U402" s="57">
        <f t="shared" si="111"/>
        <v>9.8908457727734343E-3</v>
      </c>
      <c r="V402">
        <f t="shared" si="107"/>
        <v>132.61709243342787</v>
      </c>
      <c r="W402">
        <f t="shared" si="100"/>
        <v>-0.17431405211773188</v>
      </c>
      <c r="Z402" s="57"/>
    </row>
    <row r="403" spans="5:26">
      <c r="E403" s="49">
        <f t="shared" si="99"/>
        <v>0</v>
      </c>
      <c r="F403" s="49">
        <v>400</v>
      </c>
      <c r="G403" s="49">
        <v>0.44296240606819048</v>
      </c>
      <c r="H403" s="49">
        <f t="shared" si="101"/>
        <v>-0.14346264356704655</v>
      </c>
      <c r="I403" s="49">
        <f t="shared" si="102"/>
        <v>109.40615109374512</v>
      </c>
      <c r="J403" s="49">
        <f t="shared" si="103"/>
        <v>-8.5807139673325981E-4</v>
      </c>
      <c r="K403" s="49">
        <f t="shared" si="108"/>
        <v>3.7978194043432095E-3</v>
      </c>
      <c r="L403" s="53">
        <f t="shared" si="98"/>
        <v>-8.9653293519479824E-4</v>
      </c>
      <c r="M403" s="53">
        <f t="shared" si="109"/>
        <v>3.4132040197278248E-3</v>
      </c>
      <c r="N403" s="57">
        <f t="shared" si="104"/>
        <v>0</v>
      </c>
      <c r="O403" s="57">
        <f t="shared" si="110"/>
        <v>0</v>
      </c>
      <c r="P403">
        <f t="shared" si="105"/>
        <v>0</v>
      </c>
      <c r="Q403">
        <f t="shared" si="105"/>
        <v>0</v>
      </c>
      <c r="R403">
        <f t="shared" si="96"/>
        <v>0</v>
      </c>
      <c r="S403">
        <f t="shared" si="97"/>
        <v>0</v>
      </c>
      <c r="T403" s="57">
        <f t="shared" si="106"/>
        <v>1.4580713967332598E-3</v>
      </c>
      <c r="U403" s="57">
        <f t="shared" si="111"/>
        <v>2.2021805956567897E-3</v>
      </c>
      <c r="V403">
        <f t="shared" si="107"/>
        <v>132.61709243342787</v>
      </c>
      <c r="W403">
        <f t="shared" si="100"/>
        <v>-0.17502224572850103</v>
      </c>
      <c r="Z403" s="57"/>
    </row>
    <row r="404" spans="5:26">
      <c r="E404" s="49">
        <f t="shared" si="99"/>
        <v>1</v>
      </c>
      <c r="F404" s="49">
        <v>401</v>
      </c>
      <c r="G404" s="49">
        <v>0.74497333536029109</v>
      </c>
      <c r="H404" s="49">
        <f t="shared" si="101"/>
        <v>0.65875465600409366</v>
      </c>
      <c r="I404" s="49">
        <f t="shared" si="102"/>
        <v>110.18998814135335</v>
      </c>
      <c r="J404" s="49">
        <f t="shared" si="103"/>
        <v>7.1389267526250823E-3</v>
      </c>
      <c r="K404" s="49">
        <f t="shared" si="108"/>
        <v>1.4537979800851645E-2</v>
      </c>
      <c r="L404" s="53">
        <f t="shared" si="98"/>
        <v>7.1004652141635439E-3</v>
      </c>
      <c r="M404" s="53">
        <f t="shared" si="109"/>
        <v>1.4153364416236261E-2</v>
      </c>
      <c r="N404" s="57">
        <f t="shared" si="104"/>
        <v>6.5389267526250825E-3</v>
      </c>
      <c r="O404" s="57">
        <f t="shared" si="110"/>
        <v>8.5379798008516465E-3</v>
      </c>
      <c r="P404">
        <f t="shared" si="105"/>
        <v>4.2757563076196005E-5</v>
      </c>
      <c r="Q404">
        <f t="shared" si="105"/>
        <v>7.2897099079750728E-5</v>
      </c>
      <c r="R404">
        <f t="shared" ref="R404:R467" si="112">N404^3</f>
        <v>2.7958857307599245E-7</v>
      </c>
      <c r="S404">
        <f t="shared" ref="S404:S467" si="113">O404^3</f>
        <v>6.2239395948359289E-7</v>
      </c>
      <c r="T404" s="57">
        <f t="shared" si="106"/>
        <v>0</v>
      </c>
      <c r="U404" s="57">
        <f t="shared" si="111"/>
        <v>0</v>
      </c>
      <c r="V404">
        <f t="shared" si="107"/>
        <v>132.61709243342787</v>
      </c>
      <c r="W404">
        <f t="shared" si="100"/>
        <v>-0.16911171765685215</v>
      </c>
      <c r="Z404" s="57"/>
    </row>
    <row r="405" spans="5:26">
      <c r="E405" s="49">
        <f t="shared" si="99"/>
        <v>2</v>
      </c>
      <c r="F405" s="49">
        <v>402</v>
      </c>
      <c r="G405" s="49">
        <v>0.1706415280007435</v>
      </c>
      <c r="H405" s="49">
        <f t="shared" si="101"/>
        <v>-0.95163316437903156</v>
      </c>
      <c r="I405" s="49">
        <f t="shared" si="102"/>
        <v>109.20495481737954</v>
      </c>
      <c r="J405" s="49">
        <f t="shared" si="103"/>
        <v>-8.9796048127176974E-3</v>
      </c>
      <c r="K405" s="49">
        <f t="shared" si="108"/>
        <v>5.1410211671812219E-3</v>
      </c>
      <c r="L405" s="53">
        <f t="shared" si="98"/>
        <v>-9.0180663511792367E-3</v>
      </c>
      <c r="M405" s="53">
        <f t="shared" si="109"/>
        <v>4.7564057825658377E-3</v>
      </c>
      <c r="N405" s="57">
        <f t="shared" si="104"/>
        <v>0</v>
      </c>
      <c r="O405" s="57">
        <f t="shared" si="110"/>
        <v>0</v>
      </c>
      <c r="P405">
        <f t="shared" si="105"/>
        <v>0</v>
      </c>
      <c r="Q405">
        <f t="shared" si="105"/>
        <v>0</v>
      </c>
      <c r="R405">
        <f t="shared" si="112"/>
        <v>0</v>
      </c>
      <c r="S405">
        <f t="shared" si="113"/>
        <v>0</v>
      </c>
      <c r="T405" s="57">
        <f t="shared" si="106"/>
        <v>9.5796048127176972E-3</v>
      </c>
      <c r="U405" s="57">
        <f t="shared" si="111"/>
        <v>8.5897883281877731E-4</v>
      </c>
      <c r="V405">
        <f t="shared" si="107"/>
        <v>132.61709243342787</v>
      </c>
      <c r="W405">
        <f t="shared" si="100"/>
        <v>-0.17653936748614005</v>
      </c>
      <c r="Z405" s="57"/>
    </row>
    <row r="406" spans="5:26">
      <c r="E406" s="49">
        <f t="shared" si="99"/>
        <v>3</v>
      </c>
      <c r="F406" s="49">
        <v>403</v>
      </c>
      <c r="G406" s="49">
        <v>0.20885367702850077</v>
      </c>
      <c r="H406" s="49">
        <f t="shared" si="101"/>
        <v>-0.81040515849247929</v>
      </c>
      <c r="I406" s="49">
        <f t="shared" si="102"/>
        <v>108.38295508875861</v>
      </c>
      <c r="J406" s="49">
        <f t="shared" si="103"/>
        <v>-7.5556003036804055E-3</v>
      </c>
      <c r="K406" s="49">
        <f t="shared" si="108"/>
        <v>-2.0049429257688229E-2</v>
      </c>
      <c r="L406" s="53">
        <f t="shared" si="98"/>
        <v>-7.5940618421419439E-3</v>
      </c>
      <c r="M406" s="53">
        <f t="shared" si="109"/>
        <v>-2.0434044642303615E-2</v>
      </c>
      <c r="N406" s="57">
        <f t="shared" si="104"/>
        <v>0</v>
      </c>
      <c r="O406" s="57">
        <f t="shared" si="110"/>
        <v>0</v>
      </c>
      <c r="P406">
        <f t="shared" si="105"/>
        <v>0</v>
      </c>
      <c r="Q406">
        <f t="shared" si="105"/>
        <v>0</v>
      </c>
      <c r="R406">
        <f t="shared" si="112"/>
        <v>0</v>
      </c>
      <c r="S406">
        <f t="shared" si="113"/>
        <v>0</v>
      </c>
      <c r="T406" s="57">
        <f t="shared" si="106"/>
        <v>8.1556003036804062E-3</v>
      </c>
      <c r="U406" s="57">
        <f t="shared" si="111"/>
        <v>2.6049429257688227E-2</v>
      </c>
      <c r="V406">
        <f t="shared" si="107"/>
        <v>132.61709243342787</v>
      </c>
      <c r="W406">
        <f t="shared" si="100"/>
        <v>-0.18273766148835227</v>
      </c>
      <c r="Z406" s="57"/>
    </row>
    <row r="407" spans="5:26">
      <c r="E407" s="49">
        <f t="shared" si="99"/>
        <v>4</v>
      </c>
      <c r="F407" s="49">
        <v>404</v>
      </c>
      <c r="G407" s="49">
        <v>0.92406130809004716</v>
      </c>
      <c r="H407" s="49">
        <f t="shared" si="101"/>
        <v>1.432931606148157</v>
      </c>
      <c r="I407" s="49">
        <f t="shared" si="102"/>
        <v>109.99853733583859</v>
      </c>
      <c r="J407" s="49">
        <f t="shared" si="103"/>
        <v>1.4796232993797023E-2</v>
      </c>
      <c r="K407" s="49">
        <f t="shared" si="108"/>
        <v>8.2487165527808919E-3</v>
      </c>
      <c r="L407" s="53">
        <f t="shared" si="98"/>
        <v>1.4757771455335484E-2</v>
      </c>
      <c r="M407" s="53">
        <f t="shared" si="109"/>
        <v>7.8641011681655076E-3</v>
      </c>
      <c r="N407" s="57">
        <f t="shared" si="104"/>
        <v>1.4196232993797023E-2</v>
      </c>
      <c r="O407" s="57">
        <f t="shared" si="110"/>
        <v>2.2487165527808927E-3</v>
      </c>
      <c r="P407">
        <f t="shared" si="105"/>
        <v>2.0153303121417119E-4</v>
      </c>
      <c r="Q407">
        <f t="shared" si="105"/>
        <v>5.0567261347507816E-6</v>
      </c>
      <c r="R407">
        <f t="shared" si="112"/>
        <v>2.8610098670625425E-6</v>
      </c>
      <c r="S407">
        <f t="shared" si="113"/>
        <v>1.1371143762093826E-8</v>
      </c>
      <c r="T407" s="57">
        <f t="shared" si="106"/>
        <v>0</v>
      </c>
      <c r="U407" s="57">
        <f t="shared" si="111"/>
        <v>0</v>
      </c>
      <c r="V407">
        <f t="shared" si="107"/>
        <v>132.61709243342787</v>
      </c>
      <c r="W407">
        <f t="shared" si="100"/>
        <v>-0.170555353631686</v>
      </c>
      <c r="Z407" s="57"/>
    </row>
    <row r="408" spans="5:26">
      <c r="E408" s="49">
        <f t="shared" si="99"/>
        <v>5</v>
      </c>
      <c r="F408" s="49">
        <v>405</v>
      </c>
      <c r="G408" s="49">
        <v>0.22901745526206818</v>
      </c>
      <c r="H408" s="49">
        <f t="shared" si="101"/>
        <v>-0.74208652992689039</v>
      </c>
      <c r="I408" s="49">
        <f t="shared" si="102"/>
        <v>109.24571370176956</v>
      </c>
      <c r="J408" s="49">
        <f t="shared" si="103"/>
        <v>-6.8674694021368388E-3</v>
      </c>
      <c r="K408" s="49">
        <f t="shared" si="108"/>
        <v>-4.5207091603846001E-3</v>
      </c>
      <c r="L408" s="53">
        <f t="shared" si="98"/>
        <v>-6.9059309405983772E-3</v>
      </c>
      <c r="M408" s="53">
        <f t="shared" si="109"/>
        <v>-4.9053245449999843E-3</v>
      </c>
      <c r="N408" s="57">
        <f t="shared" si="104"/>
        <v>0</v>
      </c>
      <c r="O408" s="57">
        <f t="shared" si="110"/>
        <v>0</v>
      </c>
      <c r="P408">
        <f t="shared" si="105"/>
        <v>0</v>
      </c>
      <c r="Q408">
        <f t="shared" si="105"/>
        <v>0</v>
      </c>
      <c r="R408">
        <f t="shared" si="112"/>
        <v>0</v>
      </c>
      <c r="S408">
        <f t="shared" si="113"/>
        <v>0</v>
      </c>
      <c r="T408" s="57">
        <f t="shared" si="106"/>
        <v>7.4674694021368386E-3</v>
      </c>
      <c r="U408" s="57">
        <f t="shared" si="111"/>
        <v>1.0520709160384599E-2</v>
      </c>
      <c r="V408">
        <f t="shared" si="107"/>
        <v>132.61709243342787</v>
      </c>
      <c r="W408">
        <f t="shared" si="100"/>
        <v>-0.1762320248680648</v>
      </c>
      <c r="Z408" s="57"/>
    </row>
    <row r="409" spans="5:26">
      <c r="E409" s="49">
        <f t="shared" si="99"/>
        <v>6</v>
      </c>
      <c r="F409" s="49">
        <v>406</v>
      </c>
      <c r="G409" s="49">
        <v>0.32141981978574752</v>
      </c>
      <c r="H409" s="49">
        <f t="shared" si="101"/>
        <v>-0.46373217867683708</v>
      </c>
      <c r="I409" s="49">
        <f t="shared" si="102"/>
        <v>108.80213254679876</v>
      </c>
      <c r="J409" s="49">
        <f t="shared" si="103"/>
        <v>-4.068664511240363E-3</v>
      </c>
      <c r="K409" s="49">
        <f t="shared" si="108"/>
        <v>-1.1702912928663564E-2</v>
      </c>
      <c r="L409" s="53">
        <f t="shared" si="98"/>
        <v>-4.1071260497019015E-3</v>
      </c>
      <c r="M409" s="53">
        <f t="shared" si="109"/>
        <v>-1.2087528313278948E-2</v>
      </c>
      <c r="N409" s="57">
        <f t="shared" si="104"/>
        <v>0</v>
      </c>
      <c r="O409" s="57">
        <f t="shared" si="110"/>
        <v>0</v>
      </c>
      <c r="P409">
        <f t="shared" si="105"/>
        <v>0</v>
      </c>
      <c r="Q409">
        <f t="shared" si="105"/>
        <v>0</v>
      </c>
      <c r="R409">
        <f t="shared" si="112"/>
        <v>0</v>
      </c>
      <c r="S409">
        <f t="shared" si="113"/>
        <v>0</v>
      </c>
      <c r="T409" s="57">
        <f t="shared" si="106"/>
        <v>4.6686645112403629E-3</v>
      </c>
      <c r="U409" s="57">
        <f t="shared" si="111"/>
        <v>1.7702912928663564E-2</v>
      </c>
      <c r="V409">
        <f t="shared" si="107"/>
        <v>132.61709243342787</v>
      </c>
      <c r="W409">
        <f t="shared" si="100"/>
        <v>-0.17957685129150244</v>
      </c>
      <c r="Z409" s="57"/>
    </row>
    <row r="410" spans="5:26">
      <c r="E410" s="49">
        <f t="shared" si="99"/>
        <v>7</v>
      </c>
      <c r="F410" s="49">
        <v>407</v>
      </c>
      <c r="G410" s="49">
        <v>0.30370983573149446</v>
      </c>
      <c r="H410" s="49">
        <f t="shared" si="101"/>
        <v>-0.51376017970376031</v>
      </c>
      <c r="I410" s="49">
        <f t="shared" si="102"/>
        <v>108.30592097618948</v>
      </c>
      <c r="J410" s="49">
        <f t="shared" si="103"/>
        <v>-4.5711103442498072E-3</v>
      </c>
      <c r="K410" s="49">
        <f t="shared" si="108"/>
        <v>-1.2211998254089884E-2</v>
      </c>
      <c r="L410" s="53">
        <f t="shared" si="98"/>
        <v>-4.6095718827113457E-3</v>
      </c>
      <c r="M410" s="53">
        <f t="shared" si="109"/>
        <v>-1.2596613638705269E-2</v>
      </c>
      <c r="N410" s="57">
        <f t="shared" si="104"/>
        <v>0</v>
      </c>
      <c r="O410" s="57">
        <f t="shared" si="110"/>
        <v>0</v>
      </c>
      <c r="P410">
        <f t="shared" si="105"/>
        <v>0</v>
      </c>
      <c r="Q410">
        <f t="shared" si="105"/>
        <v>0</v>
      </c>
      <c r="R410">
        <f t="shared" si="112"/>
        <v>0</v>
      </c>
      <c r="S410">
        <f t="shared" si="113"/>
        <v>0</v>
      </c>
      <c r="T410" s="57">
        <f t="shared" si="106"/>
        <v>5.1711103442498071E-3</v>
      </c>
      <c r="U410" s="57">
        <f t="shared" si="111"/>
        <v>1.8211998254089885E-2</v>
      </c>
      <c r="V410">
        <f t="shared" si="107"/>
        <v>132.61709243342787</v>
      </c>
      <c r="W410">
        <f t="shared" si="100"/>
        <v>-0.18331853768730674</v>
      </c>
      <c r="Z410" s="57"/>
    </row>
    <row r="411" spans="5:26">
      <c r="E411" s="49">
        <f t="shared" si="99"/>
        <v>8</v>
      </c>
      <c r="F411" s="49">
        <v>408</v>
      </c>
      <c r="G411" s="49">
        <v>0.85196718648764447</v>
      </c>
      <c r="H411" s="49">
        <f t="shared" si="101"/>
        <v>1.0449077078779918</v>
      </c>
      <c r="I411" s="49">
        <f t="shared" si="102"/>
        <v>109.5001020777365</v>
      </c>
      <c r="J411" s="49">
        <f t="shared" si="103"/>
        <v>1.0965656973430566E-2</v>
      </c>
      <c r="K411" s="49">
        <f t="shared" si="108"/>
        <v>8.5812367771843697E-3</v>
      </c>
      <c r="L411" s="53">
        <f t="shared" si="98"/>
        <v>1.0927195434969027E-2</v>
      </c>
      <c r="M411" s="53">
        <f t="shared" si="109"/>
        <v>8.1966213925689854E-3</v>
      </c>
      <c r="N411" s="57">
        <f t="shared" si="104"/>
        <v>1.0365656973430566E-2</v>
      </c>
      <c r="O411" s="57">
        <f t="shared" si="110"/>
        <v>2.5812367771843705E-3</v>
      </c>
      <c r="P411">
        <f t="shared" si="105"/>
        <v>1.0744684449082972E-4</v>
      </c>
      <c r="Q411">
        <f t="shared" si="105"/>
        <v>6.6627832998891555E-6</v>
      </c>
      <c r="R411">
        <f t="shared" si="112"/>
        <v>1.1137571328694786E-6</v>
      </c>
      <c r="S411">
        <f t="shared" si="113"/>
        <v>1.7198221292083728E-8</v>
      </c>
      <c r="T411" s="57">
        <f t="shared" si="106"/>
        <v>0</v>
      </c>
      <c r="U411" s="57">
        <f t="shared" si="111"/>
        <v>0</v>
      </c>
      <c r="V411">
        <f t="shared" si="107"/>
        <v>132.61709243342787</v>
      </c>
      <c r="W411">
        <f t="shared" si="100"/>
        <v>-0.17431380775668726</v>
      </c>
      <c r="Z411" s="57"/>
    </row>
    <row r="412" spans="5:26">
      <c r="E412" s="49">
        <f t="shared" si="99"/>
        <v>9</v>
      </c>
      <c r="F412" s="49">
        <v>409</v>
      </c>
      <c r="G412" s="49">
        <v>0.90773794521087803</v>
      </c>
      <c r="H412" s="49">
        <f t="shared" si="101"/>
        <v>1.3269533655992025</v>
      </c>
      <c r="I412" s="49">
        <f t="shared" si="102"/>
        <v>111.01629050340566</v>
      </c>
      <c r="J412" s="49">
        <f t="shared" si="103"/>
        <v>1.3751470362999518E-2</v>
      </c>
      <c r="K412" s="49">
        <f t="shared" si="108"/>
        <v>1.3751766312093825E-2</v>
      </c>
      <c r="L412" s="53">
        <f t="shared" si="98"/>
        <v>1.3713008824537978E-2</v>
      </c>
      <c r="M412" s="53">
        <f t="shared" si="109"/>
        <v>1.3367150927478441E-2</v>
      </c>
      <c r="N412" s="57">
        <f t="shared" si="104"/>
        <v>1.3151470362999518E-2</v>
      </c>
      <c r="O412" s="57">
        <f t="shared" si="110"/>
        <v>7.7517663120938258E-3</v>
      </c>
      <c r="P412">
        <f t="shared" si="105"/>
        <v>1.7296117270885466E-4</v>
      </c>
      <c r="Q412">
        <f t="shared" si="105"/>
        <v>6.0089880957312714E-5</v>
      </c>
      <c r="R412">
        <f t="shared" si="112"/>
        <v>2.2746937368301433E-6</v>
      </c>
      <c r="S412">
        <f t="shared" si="113"/>
        <v>4.6580271490262499E-7</v>
      </c>
      <c r="T412" s="57">
        <f t="shared" si="106"/>
        <v>0</v>
      </c>
      <c r="U412" s="57">
        <f t="shared" si="111"/>
        <v>0</v>
      </c>
      <c r="V412">
        <f t="shared" si="107"/>
        <v>132.61709243342787</v>
      </c>
      <c r="W412">
        <f t="shared" si="100"/>
        <v>-0.16288097962082487</v>
      </c>
      <c r="Z412" s="57"/>
    </row>
    <row r="413" spans="5:26">
      <c r="E413" s="49">
        <f t="shared" si="99"/>
        <v>0</v>
      </c>
      <c r="F413" s="49">
        <v>410</v>
      </c>
      <c r="G413" s="49">
        <v>0.94708373613350172</v>
      </c>
      <c r="H413" s="49">
        <f t="shared" si="101"/>
        <v>1.6172119962267926</v>
      </c>
      <c r="I413" s="49">
        <f t="shared" si="102"/>
        <v>112.87570713109852</v>
      </c>
      <c r="J413" s="49">
        <f t="shared" si="103"/>
        <v>1.6610324608974249E-2</v>
      </c>
      <c r="K413" s="49">
        <f t="shared" si="108"/>
        <v>3.1220162317801135E-2</v>
      </c>
      <c r="L413" s="53">
        <f t="shared" si="98"/>
        <v>1.6571863070512709E-2</v>
      </c>
      <c r="M413" s="53">
        <f t="shared" si="109"/>
        <v>3.0835546933185749E-2</v>
      </c>
      <c r="N413" s="57">
        <f t="shared" si="104"/>
        <v>1.6010324608974249E-2</v>
      </c>
      <c r="O413" s="57">
        <f t="shared" si="110"/>
        <v>2.5220162317801137E-2</v>
      </c>
      <c r="P413">
        <f t="shared" si="105"/>
        <v>2.5633049408472645E-4</v>
      </c>
      <c r="Q413">
        <f t="shared" si="105"/>
        <v>6.3605658733623636E-4</v>
      </c>
      <c r="R413">
        <f t="shared" si="112"/>
        <v>4.103934417475224E-6</v>
      </c>
      <c r="S413">
        <f t="shared" si="113"/>
        <v>1.6041450375926536E-5</v>
      </c>
      <c r="T413" s="57">
        <f t="shared" si="106"/>
        <v>0</v>
      </c>
      <c r="U413" s="57">
        <f t="shared" si="111"/>
        <v>0</v>
      </c>
      <c r="V413">
        <f t="shared" si="107"/>
        <v>132.61709243342787</v>
      </c>
      <c r="W413">
        <f t="shared" si="100"/>
        <v>-0.14886003711956872</v>
      </c>
      <c r="Z413" s="57"/>
    </row>
    <row r="414" spans="5:26">
      <c r="E414" s="49">
        <f t="shared" si="99"/>
        <v>1</v>
      </c>
      <c r="F414" s="49">
        <v>411</v>
      </c>
      <c r="G414" s="49">
        <v>0.22971674032152356</v>
      </c>
      <c r="H414" s="49">
        <f t="shared" si="101"/>
        <v>-0.739780026096032</v>
      </c>
      <c r="I414" s="49">
        <f t="shared" si="102"/>
        <v>112.10579579569593</v>
      </c>
      <c r="J414" s="49">
        <f t="shared" si="103"/>
        <v>-6.8442456899105312E-3</v>
      </c>
      <c r="K414" s="49">
        <f t="shared" si="108"/>
        <v>1.7236989875265452E-2</v>
      </c>
      <c r="L414" s="53">
        <f t="shared" si="98"/>
        <v>-6.8827072283720696E-3</v>
      </c>
      <c r="M414" s="53">
        <f t="shared" si="109"/>
        <v>1.6852374490650066E-2</v>
      </c>
      <c r="N414" s="57">
        <f t="shared" si="104"/>
        <v>0</v>
      </c>
      <c r="O414" s="57">
        <f t="shared" si="110"/>
        <v>1.1236989875265453E-2</v>
      </c>
      <c r="P414">
        <f t="shared" si="105"/>
        <v>0</v>
      </c>
      <c r="Q414">
        <f t="shared" si="105"/>
        <v>1.262699414568183E-4</v>
      </c>
      <c r="R414">
        <f t="shared" si="112"/>
        <v>0</v>
      </c>
      <c r="S414">
        <f t="shared" si="113"/>
        <v>1.4188940537006288E-6</v>
      </c>
      <c r="T414" s="57">
        <f t="shared" si="106"/>
        <v>7.444245689910531E-3</v>
      </c>
      <c r="U414" s="57">
        <f t="shared" si="111"/>
        <v>0</v>
      </c>
      <c r="V414">
        <f t="shared" si="107"/>
        <v>132.61709243342787</v>
      </c>
      <c r="W414">
        <f t="shared" si="100"/>
        <v>-0.15466555827280229</v>
      </c>
      <c r="Z414" s="57"/>
    </row>
    <row r="415" spans="5:26">
      <c r="E415" s="49">
        <f t="shared" si="99"/>
        <v>2</v>
      </c>
      <c r="F415" s="49">
        <v>412</v>
      </c>
      <c r="G415" s="49">
        <v>0.13549026570392741</v>
      </c>
      <c r="H415" s="49">
        <f t="shared" si="101"/>
        <v>-1.1008073058153027</v>
      </c>
      <c r="I415" s="49">
        <f t="shared" si="102"/>
        <v>110.93640342598589</v>
      </c>
      <c r="J415" s="49">
        <f t="shared" si="103"/>
        <v>-1.0485935744905401E-2</v>
      </c>
      <c r="K415" s="49">
        <f t="shared" si="108"/>
        <v>1.5730658943077909E-2</v>
      </c>
      <c r="L415" s="53">
        <f t="shared" si="98"/>
        <v>-1.0524397283366941E-2</v>
      </c>
      <c r="M415" s="53">
        <f t="shared" si="109"/>
        <v>1.5346043558462525E-2</v>
      </c>
      <c r="N415" s="57">
        <f t="shared" si="104"/>
        <v>0</v>
      </c>
      <c r="O415" s="57">
        <f t="shared" si="110"/>
        <v>9.7306589430779106E-3</v>
      </c>
      <c r="P415">
        <f t="shared" si="105"/>
        <v>0</v>
      </c>
      <c r="Q415">
        <f t="shared" si="105"/>
        <v>9.4685723466502125E-5</v>
      </c>
      <c r="R415">
        <f t="shared" si="112"/>
        <v>0</v>
      </c>
      <c r="S415">
        <f t="shared" si="113"/>
        <v>9.2135448183112093E-7</v>
      </c>
      <c r="T415" s="57">
        <f t="shared" si="106"/>
        <v>1.1085935744905401E-2</v>
      </c>
      <c r="U415" s="57">
        <f t="shared" si="111"/>
        <v>0</v>
      </c>
      <c r="V415">
        <f t="shared" si="107"/>
        <v>132.61709243342787</v>
      </c>
      <c r="W415">
        <f t="shared" si="100"/>
        <v>-0.16348336861875795</v>
      </c>
      <c r="Z415" s="57"/>
    </row>
    <row r="416" spans="5:26">
      <c r="E416" s="49">
        <f t="shared" si="99"/>
        <v>3</v>
      </c>
      <c r="F416" s="49">
        <v>413</v>
      </c>
      <c r="G416" s="49">
        <v>0.96726340155714641</v>
      </c>
      <c r="H416" s="49">
        <f t="shared" si="101"/>
        <v>1.8420133517429598</v>
      </c>
      <c r="I416" s="49">
        <f t="shared" si="102"/>
        <v>113.04386856024328</v>
      </c>
      <c r="J416" s="49">
        <f t="shared" si="103"/>
        <v>1.8818865712718902E-2</v>
      </c>
      <c r="K416" s="49">
        <f t="shared" si="108"/>
        <v>4.2105124959477096E-2</v>
      </c>
      <c r="L416" s="53">
        <f t="shared" si="98"/>
        <v>1.8780404174257363E-2</v>
      </c>
      <c r="M416" s="53">
        <f t="shared" si="109"/>
        <v>4.172050957486171E-2</v>
      </c>
      <c r="N416" s="57">
        <f t="shared" si="104"/>
        <v>1.8218865712718902E-2</v>
      </c>
      <c r="O416" s="57">
        <f t="shared" si="110"/>
        <v>3.6105124959477097E-2</v>
      </c>
      <c r="P416">
        <f t="shared" si="105"/>
        <v>3.3192706785808442E-4</v>
      </c>
      <c r="Q416">
        <f t="shared" si="105"/>
        <v>1.3035800483394561E-3</v>
      </c>
      <c r="R416">
        <f t="shared" si="112"/>
        <v>6.0473346757229742E-6</v>
      </c>
      <c r="S416">
        <f t="shared" si="113"/>
        <v>4.7065920539977257E-5</v>
      </c>
      <c r="T416" s="57">
        <f t="shared" si="106"/>
        <v>0</v>
      </c>
      <c r="U416" s="57">
        <f t="shared" si="111"/>
        <v>0</v>
      </c>
      <c r="V416">
        <f t="shared" si="107"/>
        <v>132.61709243342787</v>
      </c>
      <c r="W416">
        <f t="shared" si="100"/>
        <v>-0.14759201483029122</v>
      </c>
      <c r="Z416" s="57"/>
    </row>
    <row r="417" spans="5:26">
      <c r="E417" s="49">
        <f t="shared" si="99"/>
        <v>4</v>
      </c>
      <c r="F417" s="49">
        <v>414</v>
      </c>
      <c r="G417" s="49">
        <v>0.97585874054932031</v>
      </c>
      <c r="H417" s="49">
        <f t="shared" si="101"/>
        <v>1.9748733808728058</v>
      </c>
      <c r="I417" s="49">
        <f t="shared" si="102"/>
        <v>115.34155944562544</v>
      </c>
      <c r="J417" s="49">
        <f t="shared" si="103"/>
        <v>2.0121847796414596E-2</v>
      </c>
      <c r="K417" s="49">
        <f t="shared" si="108"/>
        <v>4.7430739762094692E-2</v>
      </c>
      <c r="L417" s="53">
        <f t="shared" si="98"/>
        <v>2.0083386257953056E-2</v>
      </c>
      <c r="M417" s="53">
        <f t="shared" si="109"/>
        <v>4.7046124377479306E-2</v>
      </c>
      <c r="N417" s="57">
        <f t="shared" si="104"/>
        <v>1.9521847796414596E-2</v>
      </c>
      <c r="O417" s="57">
        <f t="shared" si="110"/>
        <v>4.1430739762094694E-2</v>
      </c>
      <c r="P417">
        <f t="shared" si="105"/>
        <v>3.8110254138637743E-4</v>
      </c>
      <c r="Q417">
        <f t="shared" si="105"/>
        <v>1.7165061972344144E-3</v>
      </c>
      <c r="R417">
        <f t="shared" si="112"/>
        <v>7.4398258077716542E-6</v>
      </c>
      <c r="S417">
        <f t="shared" si="113"/>
        <v>7.1116121557641802E-5</v>
      </c>
      <c r="T417" s="57">
        <f t="shared" si="106"/>
        <v>0</v>
      </c>
      <c r="U417" s="57">
        <f t="shared" si="111"/>
        <v>0</v>
      </c>
      <c r="V417">
        <f t="shared" si="107"/>
        <v>132.61709243342787</v>
      </c>
      <c r="W417">
        <f t="shared" si="100"/>
        <v>-0.1302662625971425</v>
      </c>
      <c r="Z417" s="57"/>
    </row>
    <row r="418" spans="5:26">
      <c r="E418" s="49">
        <f t="shared" si="99"/>
        <v>5</v>
      </c>
      <c r="F418" s="49">
        <v>415</v>
      </c>
      <c r="G418" s="49">
        <v>0.64929863166173651</v>
      </c>
      <c r="H418" s="49">
        <f t="shared" si="101"/>
        <v>0.38342760761005512</v>
      </c>
      <c r="I418" s="49">
        <f t="shared" si="102"/>
        <v>115.85035403496039</v>
      </c>
      <c r="J418" s="49">
        <f t="shared" si="103"/>
        <v>4.4014983317471335E-3</v>
      </c>
      <c r="K418" s="49">
        <f t="shared" si="108"/>
        <v>5.8699707495978637E-2</v>
      </c>
      <c r="L418" s="53">
        <f t="shared" si="98"/>
        <v>4.363036793285595E-3</v>
      </c>
      <c r="M418" s="53">
        <f t="shared" si="109"/>
        <v>5.8315092111363251E-2</v>
      </c>
      <c r="N418" s="57">
        <f t="shared" si="104"/>
        <v>3.8014983317471336E-3</v>
      </c>
      <c r="O418" s="57">
        <f t="shared" si="110"/>
        <v>5.2699707495978639E-2</v>
      </c>
      <c r="P418">
        <f t="shared" si="105"/>
        <v>1.445138956627624E-5</v>
      </c>
      <c r="Q418">
        <f t="shared" si="105"/>
        <v>2.777259170161707E-3</v>
      </c>
      <c r="R418">
        <f t="shared" si="112"/>
        <v>5.4936933327627063E-8</v>
      </c>
      <c r="S418">
        <f t="shared" si="113"/>
        <v>1.4636074590804632E-4</v>
      </c>
      <c r="T418" s="57">
        <f t="shared" si="106"/>
        <v>0</v>
      </c>
      <c r="U418" s="57">
        <f t="shared" si="111"/>
        <v>0</v>
      </c>
      <c r="V418">
        <f t="shared" si="107"/>
        <v>132.61709243342787</v>
      </c>
      <c r="W418">
        <f t="shared" si="100"/>
        <v>-0.12642969387135505</v>
      </c>
      <c r="Z418" s="57"/>
    </row>
    <row r="419" spans="5:26">
      <c r="E419" s="49">
        <f t="shared" si="99"/>
        <v>6</v>
      </c>
      <c r="F419" s="49">
        <v>416</v>
      </c>
      <c r="G419" s="49">
        <v>0.2426828146893979</v>
      </c>
      <c r="H419" s="49">
        <f t="shared" si="101"/>
        <v>-0.69769871911487336</v>
      </c>
      <c r="I419" s="49">
        <f t="shared" si="102"/>
        <v>115.10890434148089</v>
      </c>
      <c r="J419" s="49">
        <f t="shared" si="103"/>
        <v>-6.4206323301246732E-3</v>
      </c>
      <c r="K419" s="49">
        <f t="shared" si="108"/>
        <v>5.6347739677094548E-2</v>
      </c>
      <c r="L419" s="53">
        <f t="shared" si="98"/>
        <v>-6.4590938685862116E-3</v>
      </c>
      <c r="M419" s="53">
        <f t="shared" si="109"/>
        <v>5.5963124292479162E-2</v>
      </c>
      <c r="N419" s="57">
        <f t="shared" si="104"/>
        <v>0</v>
      </c>
      <c r="O419" s="57">
        <f t="shared" si="110"/>
        <v>5.034773967709455E-2</v>
      </c>
      <c r="P419">
        <f t="shared" si="105"/>
        <v>0</v>
      </c>
      <c r="Q419">
        <f t="shared" si="105"/>
        <v>2.5348948905924806E-3</v>
      </c>
      <c r="R419">
        <f t="shared" si="112"/>
        <v>0</v>
      </c>
      <c r="S419">
        <f t="shared" si="113"/>
        <v>1.2762622806034729E-4</v>
      </c>
      <c r="T419" s="57">
        <f t="shared" si="106"/>
        <v>7.020632330124673E-3</v>
      </c>
      <c r="U419" s="57">
        <f t="shared" si="111"/>
        <v>0</v>
      </c>
      <c r="V419">
        <f t="shared" si="107"/>
        <v>132.61709243342787</v>
      </c>
      <c r="W419">
        <f t="shared" si="100"/>
        <v>-0.13202059983886216</v>
      </c>
      <c r="Z419" s="57"/>
    </row>
    <row r="420" spans="5:26">
      <c r="E420" s="49">
        <f t="shared" si="99"/>
        <v>7</v>
      </c>
      <c r="F420" s="49">
        <v>417</v>
      </c>
      <c r="G420" s="49">
        <v>0.65486883676826024</v>
      </c>
      <c r="H420" s="49">
        <f t="shared" si="101"/>
        <v>0.39849909337187567</v>
      </c>
      <c r="I420" s="49">
        <f t="shared" si="102"/>
        <v>115.63402126494593</v>
      </c>
      <c r="J420" s="49">
        <f t="shared" si="103"/>
        <v>4.5515400191281181E-3</v>
      </c>
      <c r="K420" s="49">
        <f t="shared" si="108"/>
        <v>6.5470390040472393E-2</v>
      </c>
      <c r="L420" s="53">
        <f t="shared" si="98"/>
        <v>4.5130784806665797E-3</v>
      </c>
      <c r="M420" s="53">
        <f t="shared" si="109"/>
        <v>6.5085774655857007E-2</v>
      </c>
      <c r="N420" s="57">
        <f t="shared" si="104"/>
        <v>3.9515400191281183E-3</v>
      </c>
      <c r="O420" s="57">
        <f t="shared" si="110"/>
        <v>5.9470390040472394E-2</v>
      </c>
      <c r="P420">
        <f t="shared" si="105"/>
        <v>1.561466852277105E-5</v>
      </c>
      <c r="Q420">
        <f t="shared" si="105"/>
        <v>3.536727291565918E-3</v>
      </c>
      <c r="R420">
        <f t="shared" si="112"/>
        <v>6.1701987553149941E-8</v>
      </c>
      <c r="S420">
        <f t="shared" si="113"/>
        <v>2.1033055149620867E-4</v>
      </c>
      <c r="T420" s="57">
        <f t="shared" si="106"/>
        <v>0</v>
      </c>
      <c r="U420" s="57">
        <f t="shared" si="111"/>
        <v>0</v>
      </c>
      <c r="V420">
        <f t="shared" si="107"/>
        <v>132.61709243342787</v>
      </c>
      <c r="W420">
        <f t="shared" si="100"/>
        <v>-0.12806095245231855</v>
      </c>
      <c r="Z420" s="57"/>
    </row>
    <row r="421" spans="5:26">
      <c r="E421" s="49">
        <f t="shared" si="99"/>
        <v>8</v>
      </c>
      <c r="F421" s="49">
        <v>418</v>
      </c>
      <c r="G421" s="49">
        <v>0.92431744280871042</v>
      </c>
      <c r="H421" s="49">
        <f t="shared" si="101"/>
        <v>1.4347262729469683</v>
      </c>
      <c r="I421" s="49">
        <f t="shared" si="102"/>
        <v>117.35976488384433</v>
      </c>
      <c r="J421" s="49">
        <f t="shared" si="103"/>
        <v>1.4813915917225577E-2</v>
      </c>
      <c r="K421" s="49">
        <f t="shared" si="108"/>
        <v>6.9318648984267303E-2</v>
      </c>
      <c r="L421" s="53">
        <f t="shared" si="98"/>
        <v>1.4775454378764038E-2</v>
      </c>
      <c r="M421" s="53">
        <f t="shared" si="109"/>
        <v>6.8934033599651917E-2</v>
      </c>
      <c r="N421" s="57">
        <f t="shared" si="104"/>
        <v>1.4213915917225577E-2</v>
      </c>
      <c r="O421" s="57">
        <f t="shared" si="110"/>
        <v>6.3318648984267298E-2</v>
      </c>
      <c r="P421">
        <f t="shared" si="105"/>
        <v>2.0203540570195861E-4</v>
      </c>
      <c r="Q421">
        <f t="shared" si="105"/>
        <v>4.0092513091928537E-3</v>
      </c>
      <c r="R421">
        <f t="shared" si="112"/>
        <v>2.8717142689501965E-6</v>
      </c>
      <c r="S421">
        <f t="shared" si="113"/>
        <v>2.5386037633649643E-4</v>
      </c>
      <c r="T421" s="57">
        <f t="shared" si="106"/>
        <v>0</v>
      </c>
      <c r="U421" s="57">
        <f t="shared" si="111"/>
        <v>0</v>
      </c>
      <c r="V421">
        <f t="shared" si="107"/>
        <v>132.61709243342787</v>
      </c>
      <c r="W421">
        <f t="shared" si="100"/>
        <v>-0.11504797209486797</v>
      </c>
      <c r="Z421" s="57"/>
    </row>
    <row r="422" spans="5:26">
      <c r="E422" s="49">
        <f t="shared" si="99"/>
        <v>9</v>
      </c>
      <c r="F422" s="49">
        <v>419</v>
      </c>
      <c r="G422" s="49">
        <v>0.1168698106790399</v>
      </c>
      <c r="H422" s="49">
        <f t="shared" si="101"/>
        <v>-1.1907808683418402</v>
      </c>
      <c r="I422" s="49">
        <f t="shared" si="102"/>
        <v>116.0299748131403</v>
      </c>
      <c r="J422" s="49">
        <f t="shared" si="103"/>
        <v>-1.1395569169691092E-2</v>
      </c>
      <c r="K422" s="49">
        <f t="shared" si="108"/>
        <v>4.41716094515767E-2</v>
      </c>
      <c r="L422" s="53">
        <f t="shared" si="98"/>
        <v>-1.1434030708152632E-2</v>
      </c>
      <c r="M422" s="53">
        <f t="shared" si="109"/>
        <v>4.3786994066961314E-2</v>
      </c>
      <c r="N422" s="57">
        <f t="shared" si="104"/>
        <v>0</v>
      </c>
      <c r="O422" s="57">
        <f t="shared" si="110"/>
        <v>3.8171609451576702E-2</v>
      </c>
      <c r="P422">
        <f t="shared" si="105"/>
        <v>0</v>
      </c>
      <c r="Q422">
        <f t="shared" si="105"/>
        <v>1.4570717681236997E-3</v>
      </c>
      <c r="R422">
        <f t="shared" si="112"/>
        <v>0</v>
      </c>
      <c r="S422">
        <f t="shared" si="113"/>
        <v>5.5618774475736196E-5</v>
      </c>
      <c r="T422" s="57">
        <f t="shared" si="106"/>
        <v>1.1995569169691092E-2</v>
      </c>
      <c r="U422" s="57">
        <f t="shared" si="111"/>
        <v>0</v>
      </c>
      <c r="V422">
        <f t="shared" si="107"/>
        <v>132.61709243342787</v>
      </c>
      <c r="W422">
        <f t="shared" si="100"/>
        <v>-0.12507526229029714</v>
      </c>
      <c r="Z422" s="57"/>
    </row>
    <row r="423" spans="5:26">
      <c r="E423" s="49">
        <f t="shared" si="99"/>
        <v>0</v>
      </c>
      <c r="F423" s="49">
        <v>420</v>
      </c>
      <c r="G423" s="49">
        <v>0.10400647461857382</v>
      </c>
      <c r="H423" s="49">
        <f t="shared" si="101"/>
        <v>-1.2590481265433036</v>
      </c>
      <c r="I423" s="49">
        <f t="shared" si="102"/>
        <v>114.63604195911128</v>
      </c>
      <c r="J423" s="49">
        <f t="shared" si="103"/>
        <v>-1.2086304191292975E-2</v>
      </c>
      <c r="K423" s="49">
        <f t="shared" si="108"/>
        <v>1.5474980651309558E-2</v>
      </c>
      <c r="L423" s="53">
        <f t="shared" si="98"/>
        <v>-1.2124765729754515E-2</v>
      </c>
      <c r="M423" s="53">
        <f t="shared" si="109"/>
        <v>1.5090365266694173E-2</v>
      </c>
      <c r="N423" s="57">
        <f t="shared" si="104"/>
        <v>0</v>
      </c>
      <c r="O423" s="57">
        <f t="shared" si="110"/>
        <v>9.4749806513095593E-3</v>
      </c>
      <c r="P423">
        <f t="shared" si="105"/>
        <v>0</v>
      </c>
      <c r="Q423">
        <f t="shared" si="105"/>
        <v>8.9775258342690516E-5</v>
      </c>
      <c r="R423">
        <f t="shared" si="112"/>
        <v>0</v>
      </c>
      <c r="S423">
        <f t="shared" si="113"/>
        <v>8.5061883576330976E-7</v>
      </c>
      <c r="T423" s="57">
        <f t="shared" si="106"/>
        <v>1.2686304191292975E-2</v>
      </c>
      <c r="U423" s="57">
        <f t="shared" si="111"/>
        <v>0</v>
      </c>
      <c r="V423">
        <f t="shared" si="107"/>
        <v>132.61709243342787</v>
      </c>
      <c r="W423">
        <f t="shared" si="100"/>
        <v>-0.13558622153733957</v>
      </c>
      <c r="Z423" s="57"/>
    </row>
    <row r="424" spans="5:26">
      <c r="E424" s="49">
        <f t="shared" si="99"/>
        <v>1</v>
      </c>
      <c r="F424" s="49">
        <v>421</v>
      </c>
      <c r="G424" s="49">
        <v>0.86269479031360563</v>
      </c>
      <c r="H424" s="49">
        <f t="shared" si="101"/>
        <v>1.0925067632605108</v>
      </c>
      <c r="I424" s="49">
        <f t="shared" si="102"/>
        <v>115.95458464870207</v>
      </c>
      <c r="J424" s="49">
        <f t="shared" si="103"/>
        <v>1.1436345700373182E-2</v>
      </c>
      <c r="K424" s="49">
        <f t="shared" si="108"/>
        <v>3.3755572041593303E-2</v>
      </c>
      <c r="L424" s="53">
        <f t="shared" si="98"/>
        <v>1.1397884161911643E-2</v>
      </c>
      <c r="M424" s="53">
        <f t="shared" si="109"/>
        <v>3.3370956656977917E-2</v>
      </c>
      <c r="N424" s="57">
        <f t="shared" si="104"/>
        <v>1.0836345700373182E-2</v>
      </c>
      <c r="O424" s="57">
        <f t="shared" si="110"/>
        <v>2.7755572041593304E-2</v>
      </c>
      <c r="P424">
        <f t="shared" si="105"/>
        <v>1.1742638813799635E-4</v>
      </c>
      <c r="Q424">
        <f t="shared" si="105"/>
        <v>7.7037177935607593E-4</v>
      </c>
      <c r="R424">
        <f t="shared" si="112"/>
        <v>1.2724729362095292E-6</v>
      </c>
      <c r="S424">
        <f t="shared" si="113"/>
        <v>2.1382109420727988E-5</v>
      </c>
      <c r="T424" s="57">
        <f t="shared" si="106"/>
        <v>0</v>
      </c>
      <c r="U424" s="57">
        <f t="shared" si="111"/>
        <v>0</v>
      </c>
      <c r="V424">
        <f t="shared" si="107"/>
        <v>132.61709243342787</v>
      </c>
      <c r="W424">
        <f t="shared" si="100"/>
        <v>-0.12564374228827385</v>
      </c>
      <c r="Z424" s="57"/>
    </row>
    <row r="425" spans="5:26">
      <c r="E425" s="49">
        <f t="shared" si="99"/>
        <v>2</v>
      </c>
      <c r="F425" s="49">
        <v>422</v>
      </c>
      <c r="G425" s="49">
        <v>0.25658698422412352</v>
      </c>
      <c r="H425" s="49">
        <f t="shared" si="101"/>
        <v>-0.65390351620194731</v>
      </c>
      <c r="I425" s="49">
        <f t="shared" si="102"/>
        <v>115.2632504182457</v>
      </c>
      <c r="J425" s="49">
        <f t="shared" si="103"/>
        <v>-5.9799564373916141E-3</v>
      </c>
      <c r="K425" s="49">
        <f t="shared" si="108"/>
        <v>3.8261551349107067E-2</v>
      </c>
      <c r="L425" s="53">
        <f t="shared" si="98"/>
        <v>-6.0184179758531525E-3</v>
      </c>
      <c r="M425" s="53">
        <f t="shared" si="109"/>
        <v>3.7876935964491681E-2</v>
      </c>
      <c r="N425" s="57">
        <f t="shared" si="104"/>
        <v>0</v>
      </c>
      <c r="O425" s="57">
        <f t="shared" si="110"/>
        <v>3.2261551349107069E-2</v>
      </c>
      <c r="P425">
        <f t="shared" si="105"/>
        <v>0</v>
      </c>
      <c r="Q425">
        <f t="shared" si="105"/>
        <v>1.0408076954510721E-3</v>
      </c>
      <c r="R425">
        <f t="shared" si="112"/>
        <v>0</v>
      </c>
      <c r="S425">
        <f t="shared" si="113"/>
        <v>3.3578070911340557E-5</v>
      </c>
      <c r="T425" s="57">
        <f t="shared" si="106"/>
        <v>6.5799564373916139E-3</v>
      </c>
      <c r="U425" s="57">
        <f t="shared" si="111"/>
        <v>0</v>
      </c>
      <c r="V425">
        <f t="shared" si="107"/>
        <v>132.61709243342787</v>
      </c>
      <c r="W425">
        <f t="shared" si="100"/>
        <v>-0.13085675229905663</v>
      </c>
      <c r="Z425" s="57"/>
    </row>
    <row r="426" spans="5:26">
      <c r="E426" s="49">
        <f t="shared" si="99"/>
        <v>3</v>
      </c>
      <c r="F426" s="49">
        <v>423</v>
      </c>
      <c r="G426" s="49">
        <v>0.79916741182965856</v>
      </c>
      <c r="H426" s="49">
        <f t="shared" si="101"/>
        <v>0.83865101114676066</v>
      </c>
      <c r="I426" s="49">
        <f t="shared" si="102"/>
        <v>116.29640486244638</v>
      </c>
      <c r="J426" s="49">
        <f t="shared" si="103"/>
        <v>8.9235000689665556E-3</v>
      </c>
      <c r="K426" s="49">
        <f t="shared" si="108"/>
        <v>2.8366185705354728E-2</v>
      </c>
      <c r="L426" s="53">
        <f t="shared" si="98"/>
        <v>8.8850385305050163E-3</v>
      </c>
      <c r="M426" s="53">
        <f t="shared" si="109"/>
        <v>2.7981570320739342E-2</v>
      </c>
      <c r="N426" s="57">
        <f t="shared" si="104"/>
        <v>8.3235000689665557E-3</v>
      </c>
      <c r="O426" s="57">
        <f t="shared" si="110"/>
        <v>2.236618570535473E-2</v>
      </c>
      <c r="P426">
        <f t="shared" si="105"/>
        <v>6.9280653398086261E-5</v>
      </c>
      <c r="Q426">
        <f t="shared" si="105"/>
        <v>5.0024626300641426E-4</v>
      </c>
      <c r="R426">
        <f t="shared" si="112"/>
        <v>5.7665752333701905E-7</v>
      </c>
      <c r="S426">
        <f t="shared" si="113"/>
        <v>1.1188600816811186E-5</v>
      </c>
      <c r="T426" s="57">
        <f t="shared" si="106"/>
        <v>0</v>
      </c>
      <c r="U426" s="57">
        <f t="shared" si="111"/>
        <v>0</v>
      </c>
      <c r="V426">
        <f t="shared" si="107"/>
        <v>132.61709243342787</v>
      </c>
      <c r="W426">
        <f t="shared" si="100"/>
        <v>-0.12306624486714843</v>
      </c>
      <c r="Z426" s="57"/>
    </row>
    <row r="427" spans="5:26">
      <c r="E427" s="49">
        <f t="shared" si="99"/>
        <v>4</v>
      </c>
      <c r="F427" s="49">
        <v>424</v>
      </c>
      <c r="G427" s="49">
        <v>0.17551561636948065</v>
      </c>
      <c r="H427" s="49">
        <f t="shared" si="101"/>
        <v>-0.93259090172847814</v>
      </c>
      <c r="I427" s="49">
        <f t="shared" si="102"/>
        <v>115.27892925139021</v>
      </c>
      <c r="J427" s="49">
        <f t="shared" si="103"/>
        <v>-8.7874830226182497E-3</v>
      </c>
      <c r="K427" s="49">
        <f t="shared" si="108"/>
        <v>-5.431451136780883E-4</v>
      </c>
      <c r="L427" s="53">
        <f t="shared" si="98"/>
        <v>-8.825944561079789E-3</v>
      </c>
      <c r="M427" s="53">
        <f t="shared" si="109"/>
        <v>-9.2776049829347291E-4</v>
      </c>
      <c r="N427" s="57">
        <f t="shared" si="104"/>
        <v>0</v>
      </c>
      <c r="O427" s="57">
        <f t="shared" si="110"/>
        <v>0</v>
      </c>
      <c r="P427">
        <f t="shared" si="105"/>
        <v>0</v>
      </c>
      <c r="Q427">
        <f t="shared" si="105"/>
        <v>0</v>
      </c>
      <c r="R427">
        <f t="shared" si="112"/>
        <v>0</v>
      </c>
      <c r="S427">
        <f t="shared" si="113"/>
        <v>0</v>
      </c>
      <c r="T427" s="57">
        <f t="shared" si="106"/>
        <v>9.3874830226182496E-3</v>
      </c>
      <c r="U427" s="57">
        <f t="shared" si="111"/>
        <v>6.543145113678088E-3</v>
      </c>
      <c r="V427">
        <f t="shared" si="107"/>
        <v>132.61709243342787</v>
      </c>
      <c r="W427">
        <f t="shared" si="100"/>
        <v>-0.13073852596143445</v>
      </c>
      <c r="Z427" s="57"/>
    </row>
    <row r="428" spans="5:26">
      <c r="E428" s="49">
        <f t="shared" si="99"/>
        <v>5</v>
      </c>
      <c r="F428" s="49">
        <v>425</v>
      </c>
      <c r="G428" s="49">
        <v>0.94342757532291444</v>
      </c>
      <c r="H428" s="49">
        <f t="shared" si="101"/>
        <v>1.5842147872333889</v>
      </c>
      <c r="I428" s="49">
        <f t="shared" si="102"/>
        <v>117.17170216972315</v>
      </c>
      <c r="J428" s="49">
        <f t="shared" si="103"/>
        <v>1.6285735520092735E-2</v>
      </c>
      <c r="K428" s="49">
        <f t="shared" si="108"/>
        <v>1.1341092074667563E-2</v>
      </c>
      <c r="L428" s="53">
        <f t="shared" si="98"/>
        <v>1.6247273981631196E-2</v>
      </c>
      <c r="M428" s="53">
        <f t="shared" si="109"/>
        <v>1.0956476690052178E-2</v>
      </c>
      <c r="N428" s="57">
        <f t="shared" si="104"/>
        <v>1.5685735520092736E-2</v>
      </c>
      <c r="O428" s="57">
        <f t="shared" si="110"/>
        <v>5.3410920746675633E-3</v>
      </c>
      <c r="P428">
        <f t="shared" si="105"/>
        <v>2.460422988062989E-4</v>
      </c>
      <c r="Q428">
        <f t="shared" si="105"/>
        <v>2.8527264550076656E-5</v>
      </c>
      <c r="R428">
        <f t="shared" si="112"/>
        <v>3.8593544258312333E-6</v>
      </c>
      <c r="S428">
        <f t="shared" si="113"/>
        <v>1.5236674660035936E-7</v>
      </c>
      <c r="T428" s="57">
        <f t="shared" si="106"/>
        <v>0</v>
      </c>
      <c r="U428" s="57">
        <f t="shared" si="111"/>
        <v>0</v>
      </c>
      <c r="V428">
        <f t="shared" si="107"/>
        <v>132.61709243342787</v>
      </c>
      <c r="W428">
        <f t="shared" si="100"/>
        <v>-0.11646606014573964</v>
      </c>
      <c r="Z428" s="57"/>
    </row>
    <row r="429" spans="5:26">
      <c r="E429" s="49">
        <f t="shared" si="99"/>
        <v>6</v>
      </c>
      <c r="F429" s="49">
        <v>426</v>
      </c>
      <c r="G429" s="49">
        <v>0.35954344451535547</v>
      </c>
      <c r="H429" s="49">
        <f t="shared" si="101"/>
        <v>-0.35967941316402796</v>
      </c>
      <c r="I429" s="49">
        <f t="shared" si="102"/>
        <v>116.81785873790885</v>
      </c>
      <c r="J429" s="49">
        <f t="shared" si="103"/>
        <v>-3.0244400661797121E-3</v>
      </c>
      <c r="K429" s="49">
        <f t="shared" si="108"/>
        <v>1.4737284338612433E-2</v>
      </c>
      <c r="L429" s="53">
        <f t="shared" si="98"/>
        <v>-3.0629016046412505E-3</v>
      </c>
      <c r="M429" s="53">
        <f t="shared" si="109"/>
        <v>1.4352668953997049E-2</v>
      </c>
      <c r="N429" s="57">
        <f t="shared" si="104"/>
        <v>0</v>
      </c>
      <c r="O429" s="57">
        <f t="shared" si="110"/>
        <v>8.7372843386124346E-3</v>
      </c>
      <c r="P429">
        <f t="shared" si="105"/>
        <v>0</v>
      </c>
      <c r="Q429">
        <f t="shared" si="105"/>
        <v>7.6340137613762133E-5</v>
      </c>
      <c r="R429">
        <f t="shared" si="112"/>
        <v>0</v>
      </c>
      <c r="S429">
        <f t="shared" si="113"/>
        <v>6.6700548878024189E-7</v>
      </c>
      <c r="T429" s="57">
        <f t="shared" si="106"/>
        <v>3.6244400661797119E-3</v>
      </c>
      <c r="U429" s="57">
        <f t="shared" si="111"/>
        <v>0</v>
      </c>
      <c r="V429">
        <f t="shared" si="107"/>
        <v>132.61709243342787</v>
      </c>
      <c r="W429">
        <f t="shared" si="100"/>
        <v>-0.11913421871656581</v>
      </c>
      <c r="Z429" s="57"/>
    </row>
    <row r="430" spans="5:26">
      <c r="E430" s="49">
        <f t="shared" si="99"/>
        <v>7</v>
      </c>
      <c r="F430" s="49">
        <v>427</v>
      </c>
      <c r="G430" s="49">
        <v>0.92955663506333952</v>
      </c>
      <c r="H430" s="49">
        <f t="shared" si="101"/>
        <v>1.4724969505765617</v>
      </c>
      <c r="I430" s="49">
        <f t="shared" si="102"/>
        <v>118.60539306405603</v>
      </c>
      <c r="J430" s="49">
        <f t="shared" si="103"/>
        <v>1.5185999385834523E-2</v>
      </c>
      <c r="K430" s="49">
        <f t="shared" si="108"/>
        <v>2.5371743705318785E-2</v>
      </c>
      <c r="L430" s="53">
        <f t="shared" si="98"/>
        <v>1.5147537847372983E-2</v>
      </c>
      <c r="M430" s="53">
        <f t="shared" si="109"/>
        <v>2.4987128320703399E-2</v>
      </c>
      <c r="N430" s="57">
        <f t="shared" si="104"/>
        <v>1.4585999385834523E-2</v>
      </c>
      <c r="O430" s="57">
        <f t="shared" si="110"/>
        <v>1.9371743705318786E-2</v>
      </c>
      <c r="P430">
        <f t="shared" si="105"/>
        <v>2.1275137808356509E-4</v>
      </c>
      <c r="Q430">
        <f t="shared" si="105"/>
        <v>3.7526445418455801E-4</v>
      </c>
      <c r="R430">
        <f t="shared" si="112"/>
        <v>3.1031914700623289E-6</v>
      </c>
      <c r="S430">
        <f t="shared" si="113"/>
        <v>7.2695268281796014E-6</v>
      </c>
      <c r="T430" s="57">
        <f t="shared" si="106"/>
        <v>0</v>
      </c>
      <c r="U430" s="57">
        <f t="shared" si="111"/>
        <v>0</v>
      </c>
      <c r="V430">
        <f t="shared" si="107"/>
        <v>132.61709243342787</v>
      </c>
      <c r="W430">
        <f t="shared" si="100"/>
        <v>-0.10565530515160057</v>
      </c>
      <c r="Z430" s="57"/>
    </row>
    <row r="431" spans="5:26">
      <c r="E431" s="49">
        <f t="shared" si="99"/>
        <v>8</v>
      </c>
      <c r="F431" s="49">
        <v>428</v>
      </c>
      <c r="G431" s="49">
        <v>0.55901754596374653</v>
      </c>
      <c r="H431" s="49">
        <f t="shared" si="101"/>
        <v>0.14847880960228563</v>
      </c>
      <c r="I431" s="49">
        <f t="shared" si="102"/>
        <v>118.84992312810785</v>
      </c>
      <c r="J431" s="49">
        <f t="shared" si="103"/>
        <v>2.0595887631622905E-3</v>
      </c>
      <c r="K431" s="49">
        <f t="shared" si="108"/>
        <v>1.2617416551255763E-2</v>
      </c>
      <c r="L431" s="53">
        <f t="shared" si="98"/>
        <v>2.0211272247007521E-3</v>
      </c>
      <c r="M431" s="53">
        <f t="shared" si="109"/>
        <v>1.2232801166640378E-2</v>
      </c>
      <c r="N431" s="57">
        <f t="shared" si="104"/>
        <v>1.4595887631622907E-3</v>
      </c>
      <c r="O431" s="57">
        <f t="shared" si="110"/>
        <v>6.6174165512557634E-3</v>
      </c>
      <c r="P431">
        <f t="shared" si="105"/>
        <v>2.1303993575496253E-6</v>
      </c>
      <c r="Q431">
        <f t="shared" si="105"/>
        <v>4.3790201812833723E-5</v>
      </c>
      <c r="R431">
        <f t="shared" si="112"/>
        <v>3.1095069633275963E-9</v>
      </c>
      <c r="S431">
        <f t="shared" si="113"/>
        <v>2.89778006259076E-7</v>
      </c>
      <c r="T431" s="57">
        <f t="shared" si="106"/>
        <v>0</v>
      </c>
      <c r="U431" s="57">
        <f t="shared" si="111"/>
        <v>0</v>
      </c>
      <c r="V431">
        <f t="shared" si="107"/>
        <v>132.61709243342787</v>
      </c>
      <c r="W431">
        <f t="shared" si="100"/>
        <v>-0.10381142470176664</v>
      </c>
      <c r="Z431" s="57"/>
    </row>
    <row r="432" spans="5:26">
      <c r="E432" s="49">
        <f t="shared" si="99"/>
        <v>9</v>
      </c>
      <c r="F432" s="49">
        <v>429</v>
      </c>
      <c r="G432" s="49">
        <v>0.63061266190069609</v>
      </c>
      <c r="H432" s="49">
        <f t="shared" si="101"/>
        <v>0.33347643288476297</v>
      </c>
      <c r="I432" s="49">
        <f t="shared" si="102"/>
        <v>119.31482687558488</v>
      </c>
      <c r="J432" s="49">
        <f t="shared" si="103"/>
        <v>3.9040566495393515E-3</v>
      </c>
      <c r="K432" s="49">
        <f t="shared" si="108"/>
        <v>2.7917042370486089E-2</v>
      </c>
      <c r="L432" s="53">
        <f t="shared" si="98"/>
        <v>3.8655951110778131E-3</v>
      </c>
      <c r="M432" s="53">
        <f t="shared" si="109"/>
        <v>2.7532426985870703E-2</v>
      </c>
      <c r="N432" s="57">
        <f t="shared" si="104"/>
        <v>3.3040566495393517E-3</v>
      </c>
      <c r="O432" s="57">
        <f t="shared" si="110"/>
        <v>2.1917042370486091E-2</v>
      </c>
      <c r="P432">
        <f t="shared" si="105"/>
        <v>1.0916790343365206E-5</v>
      </c>
      <c r="Q432">
        <f t="shared" si="105"/>
        <v>4.8035674626968259E-4</v>
      </c>
      <c r="R432">
        <f t="shared" si="112"/>
        <v>3.6069693725622794E-8</v>
      </c>
      <c r="S432">
        <f t="shared" si="113"/>
        <v>1.052799916094147E-5</v>
      </c>
      <c r="T432" s="57">
        <f t="shared" si="106"/>
        <v>0</v>
      </c>
      <c r="U432" s="57">
        <f t="shared" si="111"/>
        <v>0</v>
      </c>
      <c r="V432">
        <f t="shared" si="107"/>
        <v>132.61709243342787</v>
      </c>
      <c r="W432">
        <f t="shared" si="100"/>
        <v>-0.10030581513857693</v>
      </c>
      <c r="Z432" s="57"/>
    </row>
    <row r="433" spans="5:26">
      <c r="E433" s="49">
        <f t="shared" si="99"/>
        <v>0</v>
      </c>
      <c r="F433" s="49">
        <v>430</v>
      </c>
      <c r="G433" s="49">
        <v>0.96710036402372923</v>
      </c>
      <c r="H433" s="49">
        <f t="shared" si="101"/>
        <v>1.839788653127703</v>
      </c>
      <c r="I433" s="49">
        <f t="shared" si="102"/>
        <v>121.57880299898446</v>
      </c>
      <c r="J433" s="49">
        <f t="shared" si="103"/>
        <v>1.8797033236498371E-2</v>
      </c>
      <c r="K433" s="49">
        <f t="shared" si="108"/>
        <v>5.8800379798277486E-2</v>
      </c>
      <c r="L433" s="53">
        <f t="shared" si="98"/>
        <v>1.8758571698036831E-2</v>
      </c>
      <c r="M433" s="53">
        <f t="shared" si="109"/>
        <v>5.84157644136621E-2</v>
      </c>
      <c r="N433" s="57">
        <f t="shared" si="104"/>
        <v>1.8197033236498371E-2</v>
      </c>
      <c r="O433" s="57">
        <f t="shared" si="110"/>
        <v>5.2800379798277487E-2</v>
      </c>
      <c r="P433">
        <f t="shared" si="105"/>
        <v>3.3113201861022636E-4</v>
      </c>
      <c r="Q433">
        <f t="shared" si="105"/>
        <v>2.7878801068423496E-3</v>
      </c>
      <c r="R433">
        <f t="shared" si="112"/>
        <v>6.0256203483190859E-6</v>
      </c>
      <c r="S433">
        <f t="shared" si="113"/>
        <v>1.4720112847333848E-4</v>
      </c>
      <c r="T433" s="57">
        <f t="shared" si="106"/>
        <v>0</v>
      </c>
      <c r="U433" s="57">
        <f t="shared" si="111"/>
        <v>0</v>
      </c>
      <c r="V433">
        <f t="shared" si="107"/>
        <v>132.61709243342787</v>
      </c>
      <c r="W433">
        <f t="shared" si="100"/>
        <v>-8.3234289275226706E-2</v>
      </c>
      <c r="Z433" s="57"/>
    </row>
    <row r="434" spans="5:26">
      <c r="E434" s="49">
        <f t="shared" si="99"/>
        <v>1</v>
      </c>
      <c r="F434" s="49">
        <v>431</v>
      </c>
      <c r="G434" s="49">
        <v>0.8059146358620658</v>
      </c>
      <c r="H434" s="49">
        <f t="shared" si="101"/>
        <v>0.86293950594237034</v>
      </c>
      <c r="I434" s="49">
        <f t="shared" si="102"/>
        <v>122.69809613802933</v>
      </c>
      <c r="J434" s="49">
        <f t="shared" si="103"/>
        <v>9.1641983045528449E-3</v>
      </c>
      <c r="K434" s="49">
        <f t="shared" si="108"/>
        <v>5.6528232402457156E-2</v>
      </c>
      <c r="L434" s="53">
        <f t="shared" si="98"/>
        <v>9.1257367660913056E-3</v>
      </c>
      <c r="M434" s="53">
        <f t="shared" si="109"/>
        <v>5.614361701784177E-2</v>
      </c>
      <c r="N434" s="57">
        <f t="shared" si="104"/>
        <v>8.564198304552845E-3</v>
      </c>
      <c r="O434" s="57">
        <f t="shared" si="110"/>
        <v>5.0528232402457157E-2</v>
      </c>
      <c r="P434">
        <f t="shared" si="105"/>
        <v>7.3345492599705828E-5</v>
      </c>
      <c r="Q434">
        <f t="shared" si="105"/>
        <v>2.5531022697167214E-3</v>
      </c>
      <c r="R434">
        <f t="shared" si="112"/>
        <v>6.2814534336899393E-7</v>
      </c>
      <c r="S434">
        <f t="shared" si="113"/>
        <v>1.2900374483148735E-4</v>
      </c>
      <c r="T434" s="57">
        <f t="shared" si="106"/>
        <v>0</v>
      </c>
      <c r="U434" s="57">
        <f t="shared" si="111"/>
        <v>0</v>
      </c>
      <c r="V434">
        <f t="shared" si="107"/>
        <v>132.61709243342787</v>
      </c>
      <c r="W434">
        <f t="shared" si="100"/>
        <v>-7.4794252485800461E-2</v>
      </c>
      <c r="Z434" s="57"/>
    </row>
    <row r="435" spans="5:26">
      <c r="E435" s="49">
        <f t="shared" si="99"/>
        <v>2</v>
      </c>
      <c r="F435" s="49">
        <v>432</v>
      </c>
      <c r="G435" s="49">
        <v>0.45626603002207478</v>
      </c>
      <c r="H435" s="49">
        <f t="shared" si="101"/>
        <v>-0.10984530522329709</v>
      </c>
      <c r="I435" s="49">
        <f t="shared" si="102"/>
        <v>122.63410540297988</v>
      </c>
      <c r="J435" s="49">
        <f t="shared" si="103"/>
        <v>-5.2166601937029785E-4</v>
      </c>
      <c r="K435" s="49">
        <f t="shared" si="108"/>
        <v>6.198652282047841E-2</v>
      </c>
      <c r="L435" s="53">
        <f t="shared" si="98"/>
        <v>-5.6012755783183628E-4</v>
      </c>
      <c r="M435" s="53">
        <f t="shared" si="109"/>
        <v>6.1601907435863024E-2</v>
      </c>
      <c r="N435" s="57">
        <f t="shared" si="104"/>
        <v>0</v>
      </c>
      <c r="O435" s="57">
        <f t="shared" si="110"/>
        <v>5.5986522820478411E-2</v>
      </c>
      <c r="P435">
        <f t="shared" si="105"/>
        <v>0</v>
      </c>
      <c r="Q435">
        <f t="shared" si="105"/>
        <v>3.1344907375279499E-3</v>
      </c>
      <c r="R435">
        <f t="shared" si="112"/>
        <v>0</v>
      </c>
      <c r="S435">
        <f t="shared" si="113"/>
        <v>1.7548923720718678E-4</v>
      </c>
      <c r="T435" s="57">
        <f t="shared" si="106"/>
        <v>1.1216660193702978E-3</v>
      </c>
      <c r="U435" s="57">
        <f t="shared" si="111"/>
        <v>0</v>
      </c>
      <c r="V435">
        <f t="shared" si="107"/>
        <v>132.61709243342787</v>
      </c>
      <c r="W435">
        <f t="shared" si="100"/>
        <v>-7.5276775016458172E-2</v>
      </c>
      <c r="Z435" s="57"/>
    </row>
    <row r="436" spans="5:26">
      <c r="E436" s="49">
        <f t="shared" si="99"/>
        <v>3</v>
      </c>
      <c r="F436" s="49">
        <v>433</v>
      </c>
      <c r="G436" s="49">
        <v>0.73586755676810844</v>
      </c>
      <c r="H436" s="49">
        <f t="shared" si="101"/>
        <v>0.63065689910411393</v>
      </c>
      <c r="I436" s="49">
        <f t="shared" si="102"/>
        <v>123.47825629478318</v>
      </c>
      <c r="J436" s="49">
        <f t="shared" si="103"/>
        <v>6.8599089971741961E-3</v>
      </c>
      <c r="K436" s="49">
        <f t="shared" si="108"/>
        <v>5.9922931748686098E-2</v>
      </c>
      <c r="L436" s="53">
        <f t="shared" si="98"/>
        <v>6.8214474587126577E-3</v>
      </c>
      <c r="M436" s="53">
        <f t="shared" si="109"/>
        <v>5.9538316364070712E-2</v>
      </c>
      <c r="N436" s="57">
        <f t="shared" si="104"/>
        <v>6.2599089971741963E-3</v>
      </c>
      <c r="O436" s="57">
        <f t="shared" si="110"/>
        <v>5.39229317486861E-2</v>
      </c>
      <c r="P436">
        <f t="shared" si="105"/>
        <v>3.9186460652902454E-5</v>
      </c>
      <c r="Q436">
        <f t="shared" si="105"/>
        <v>2.9076825683734594E-3</v>
      </c>
      <c r="R436">
        <f t="shared" si="112"/>
        <v>2.4530367760851668E-7</v>
      </c>
      <c r="S436">
        <f t="shared" si="113"/>
        <v>1.5679076868124636E-4</v>
      </c>
      <c r="T436" s="57">
        <f t="shared" si="106"/>
        <v>0</v>
      </c>
      <c r="U436" s="57">
        <f t="shared" si="111"/>
        <v>0</v>
      </c>
      <c r="V436">
        <f t="shared" si="107"/>
        <v>132.61709243342787</v>
      </c>
      <c r="W436">
        <f t="shared" si="100"/>
        <v>-6.8911450032221697E-2</v>
      </c>
      <c r="Z436" s="57"/>
    </row>
    <row r="437" spans="5:26">
      <c r="E437" s="49">
        <f t="shared" si="99"/>
        <v>4</v>
      </c>
      <c r="F437" s="49">
        <v>434</v>
      </c>
      <c r="G437" s="49">
        <v>0.98659094181378637</v>
      </c>
      <c r="H437" s="49">
        <f t="shared" si="101"/>
        <v>2.2141550270577661</v>
      </c>
      <c r="I437" s="49">
        <f t="shared" si="102"/>
        <v>126.28349376941208</v>
      </c>
      <c r="J437" s="49">
        <f t="shared" si="103"/>
        <v>2.2464251977046119E-2</v>
      </c>
      <c r="K437" s="49">
        <f t="shared" si="108"/>
        <v>9.1174666748350425E-2</v>
      </c>
      <c r="L437" s="53">
        <f t="shared" si="98"/>
        <v>2.2425790438584579E-2</v>
      </c>
      <c r="M437" s="53">
        <f t="shared" si="109"/>
        <v>9.0790051363735039E-2</v>
      </c>
      <c r="N437" s="57">
        <f t="shared" si="104"/>
        <v>2.1864251977046119E-2</v>
      </c>
      <c r="O437" s="57">
        <f t="shared" si="110"/>
        <v>8.5174666748350419E-2</v>
      </c>
      <c r="P437">
        <f t="shared" si="105"/>
        <v>4.7804551451576514E-4</v>
      </c>
      <c r="Q437">
        <f t="shared" si="105"/>
        <v>7.2547238556925509E-3</v>
      </c>
      <c r="R437">
        <f t="shared" si="112"/>
        <v>1.0452107585869347E-5</v>
      </c>
      <c r="S437">
        <f t="shared" si="113"/>
        <v>6.1791868675992081E-4</v>
      </c>
      <c r="T437" s="57">
        <f t="shared" si="106"/>
        <v>0</v>
      </c>
      <c r="U437" s="57">
        <f t="shared" si="111"/>
        <v>0</v>
      </c>
      <c r="V437">
        <f t="shared" si="107"/>
        <v>132.61709243342787</v>
      </c>
      <c r="W437">
        <f t="shared" si="100"/>
        <v>-4.7758539625615631E-2</v>
      </c>
      <c r="Z437" s="57"/>
    </row>
    <row r="438" spans="5:26">
      <c r="E438" s="49">
        <f t="shared" si="99"/>
        <v>5</v>
      </c>
      <c r="F438" s="49">
        <v>435</v>
      </c>
      <c r="G438" s="49">
        <v>0.16467091539034207</v>
      </c>
      <c r="H438" s="49">
        <f t="shared" si="101"/>
        <v>-0.97544044273451935</v>
      </c>
      <c r="I438" s="49">
        <f t="shared" si="102"/>
        <v>125.12452936047714</v>
      </c>
      <c r="J438" s="49">
        <f t="shared" si="103"/>
        <v>-9.2198538803735797E-3</v>
      </c>
      <c r="K438" s="49">
        <f t="shared" si="108"/>
        <v>6.5669077347884103E-2</v>
      </c>
      <c r="L438" s="53">
        <f t="shared" si="98"/>
        <v>-9.258315418835119E-3</v>
      </c>
      <c r="M438" s="53">
        <f t="shared" si="109"/>
        <v>6.5284461963268717E-2</v>
      </c>
      <c r="N438" s="57">
        <f t="shared" si="104"/>
        <v>0</v>
      </c>
      <c r="O438" s="57">
        <f t="shared" si="110"/>
        <v>5.9669077347884104E-2</v>
      </c>
      <c r="P438">
        <f t="shared" si="105"/>
        <v>0</v>
      </c>
      <c r="Q438">
        <f t="shared" si="105"/>
        <v>3.5603987915477759E-3</v>
      </c>
      <c r="R438">
        <f t="shared" si="112"/>
        <v>0</v>
      </c>
      <c r="S438">
        <f t="shared" si="113"/>
        <v>2.1244571088217733E-4</v>
      </c>
      <c r="T438" s="57">
        <f t="shared" si="106"/>
        <v>9.8198538803735795E-3</v>
      </c>
      <c r="U438" s="57">
        <f t="shared" si="111"/>
        <v>0</v>
      </c>
      <c r="V438">
        <f t="shared" si="107"/>
        <v>132.61709243342787</v>
      </c>
      <c r="W438">
        <f t="shared" si="100"/>
        <v>-5.6497717869300322E-2</v>
      </c>
      <c r="Z438" s="57"/>
    </row>
    <row r="439" spans="5:26">
      <c r="E439" s="49">
        <f t="shared" si="99"/>
        <v>6</v>
      </c>
      <c r="F439" s="49">
        <v>436</v>
      </c>
      <c r="G439" s="49">
        <v>0.44309816691576276</v>
      </c>
      <c r="H439" s="49">
        <f t="shared" si="101"/>
        <v>-0.1431188300118531</v>
      </c>
      <c r="I439" s="49">
        <f t="shared" si="102"/>
        <v>125.01763982647577</v>
      </c>
      <c r="J439" s="49">
        <f t="shared" si="103"/>
        <v>-8.5463031566999708E-4</v>
      </c>
      <c r="K439" s="49">
        <f t="shared" si="108"/>
        <v>6.7838887098393766E-2</v>
      </c>
      <c r="L439" s="53">
        <f t="shared" si="98"/>
        <v>-8.9309185413153551E-4</v>
      </c>
      <c r="M439" s="53">
        <f t="shared" si="109"/>
        <v>6.745427171377838E-2</v>
      </c>
      <c r="N439" s="57">
        <f t="shared" si="104"/>
        <v>0</v>
      </c>
      <c r="O439" s="57">
        <f t="shared" si="110"/>
        <v>6.1838887098393767E-2</v>
      </c>
      <c r="P439">
        <f t="shared" si="105"/>
        <v>0</v>
      </c>
      <c r="Q439">
        <f t="shared" si="105"/>
        <v>3.824047957567891E-3</v>
      </c>
      <c r="R439">
        <f t="shared" si="112"/>
        <v>0</v>
      </c>
      <c r="S439">
        <f t="shared" si="113"/>
        <v>2.364748699068841E-4</v>
      </c>
      <c r="T439" s="57">
        <f t="shared" si="106"/>
        <v>1.454630315669997E-3</v>
      </c>
      <c r="U439" s="57">
        <f t="shared" si="111"/>
        <v>0</v>
      </c>
      <c r="V439">
        <f t="shared" si="107"/>
        <v>132.61709243342787</v>
      </c>
      <c r="W439">
        <f t="shared" si="100"/>
        <v>-5.7303719056930234E-2</v>
      </c>
      <c r="Z439" s="57"/>
    </row>
    <row r="440" spans="5:26">
      <c r="E440" s="49">
        <f t="shared" si="99"/>
        <v>7</v>
      </c>
      <c r="F440" s="49">
        <v>437</v>
      </c>
      <c r="G440" s="49">
        <v>0.62410670698985538</v>
      </c>
      <c r="H440" s="49">
        <f t="shared" si="101"/>
        <v>0.3162844854385814</v>
      </c>
      <c r="I440" s="49">
        <f t="shared" si="102"/>
        <v>125.48517678674675</v>
      </c>
      <c r="J440" s="49">
        <f t="shared" si="103"/>
        <v>3.732792385092434E-3</v>
      </c>
      <c r="K440" s="49">
        <f t="shared" si="108"/>
        <v>5.6385680097651686E-2</v>
      </c>
      <c r="L440" s="53">
        <f t="shared" si="98"/>
        <v>3.6943308466308956E-3</v>
      </c>
      <c r="M440" s="53">
        <f t="shared" si="109"/>
        <v>5.60010647130363E-2</v>
      </c>
      <c r="N440" s="57">
        <f t="shared" si="104"/>
        <v>3.1327923850924342E-3</v>
      </c>
      <c r="O440" s="57">
        <f t="shared" si="110"/>
        <v>5.0385680097651687E-2</v>
      </c>
      <c r="P440">
        <f t="shared" si="105"/>
        <v>9.8143881280931428E-6</v>
      </c>
      <c r="Q440">
        <f t="shared" si="105"/>
        <v>2.5387167589028935E-3</v>
      </c>
      <c r="R440">
        <f t="shared" si="112"/>
        <v>3.0746440392031787E-8</v>
      </c>
      <c r="S440">
        <f t="shared" si="113"/>
        <v>1.2791497047262833E-4</v>
      </c>
      <c r="T440" s="57">
        <f t="shared" si="106"/>
        <v>0</v>
      </c>
      <c r="U440" s="57">
        <f t="shared" si="111"/>
        <v>0</v>
      </c>
      <c r="V440">
        <f t="shared" si="107"/>
        <v>132.61709243342787</v>
      </c>
      <c r="W440">
        <f t="shared" si="100"/>
        <v>-5.3778253736495203E-2</v>
      </c>
      <c r="Z440" s="57"/>
    </row>
    <row r="441" spans="5:26">
      <c r="E441" s="49">
        <f t="shared" si="99"/>
        <v>8</v>
      </c>
      <c r="F441" s="49">
        <v>438</v>
      </c>
      <c r="G441" s="49">
        <v>0.84624554178052824</v>
      </c>
      <c r="H441" s="49">
        <f t="shared" si="101"/>
        <v>1.0204630252490363</v>
      </c>
      <c r="I441" s="49">
        <f t="shared" si="102"/>
        <v>126.83810191232392</v>
      </c>
      <c r="J441" s="49">
        <f t="shared" si="103"/>
        <v>1.0723846790201802E-2</v>
      </c>
      <c r="K441" s="49">
        <f t="shared" si="108"/>
        <v>6.504993812469112E-2</v>
      </c>
      <c r="L441" s="53">
        <f t="shared" si="98"/>
        <v>1.0685385251740263E-2</v>
      </c>
      <c r="M441" s="53">
        <f t="shared" si="109"/>
        <v>6.4665322740075734E-2</v>
      </c>
      <c r="N441" s="57">
        <f t="shared" si="104"/>
        <v>1.0123846790201802E-2</v>
      </c>
      <c r="O441" s="57">
        <f t="shared" si="110"/>
        <v>5.9049938124691122E-2</v>
      </c>
      <c r="P441">
        <f t="shared" si="105"/>
        <v>1.0249227383147934E-4</v>
      </c>
      <c r="Q441">
        <f t="shared" si="105"/>
        <v>3.48689519252985E-3</v>
      </c>
      <c r="R441">
        <f t="shared" si="112"/>
        <v>1.0376160774493063E-6</v>
      </c>
      <c r="S441">
        <f t="shared" si="113"/>
        <v>2.0590094536617059E-4</v>
      </c>
      <c r="T441" s="57">
        <f t="shared" si="106"/>
        <v>0</v>
      </c>
      <c r="U441" s="57">
        <f t="shared" si="111"/>
        <v>0</v>
      </c>
      <c r="V441">
        <f t="shared" si="107"/>
        <v>132.61709243342787</v>
      </c>
      <c r="W441">
        <f t="shared" si="100"/>
        <v>-4.3576513517704599E-2</v>
      </c>
      <c r="Z441" s="57"/>
    </row>
    <row r="442" spans="5:26">
      <c r="E442" s="49">
        <f t="shared" si="99"/>
        <v>9</v>
      </c>
      <c r="F442" s="49">
        <v>439</v>
      </c>
      <c r="G442" s="49">
        <v>0.71656122548626677</v>
      </c>
      <c r="H442" s="49">
        <f t="shared" si="101"/>
        <v>0.57265612662107912</v>
      </c>
      <c r="I442" s="49">
        <f t="shared" si="102"/>
        <v>127.63762390184107</v>
      </c>
      <c r="J442" s="49">
        <f t="shared" si="103"/>
        <v>6.283700480355754E-3</v>
      </c>
      <c r="K442" s="49">
        <f t="shared" si="108"/>
        <v>6.7429581955507745E-2</v>
      </c>
      <c r="L442" s="53">
        <f t="shared" si="98"/>
        <v>6.2452389418942156E-3</v>
      </c>
      <c r="M442" s="53">
        <f t="shared" si="109"/>
        <v>6.7044966570892359E-2</v>
      </c>
      <c r="N442" s="57">
        <f t="shared" si="104"/>
        <v>5.6837004803557542E-3</v>
      </c>
      <c r="O442" s="57">
        <f t="shared" si="110"/>
        <v>6.1429581955507746E-2</v>
      </c>
      <c r="P442">
        <f t="shared" si="105"/>
        <v>3.2304451150396231E-5</v>
      </c>
      <c r="Q442">
        <f t="shared" si="105"/>
        <v>3.7735935392284427E-3</v>
      </c>
      <c r="R442">
        <f t="shared" si="112"/>
        <v>1.8360882452113605E-7</v>
      </c>
      <c r="S442">
        <f t="shared" si="113"/>
        <v>2.3181027358480815E-4</v>
      </c>
      <c r="T442" s="57">
        <f t="shared" si="106"/>
        <v>0</v>
      </c>
      <c r="U442" s="57">
        <f t="shared" si="111"/>
        <v>0</v>
      </c>
      <c r="V442">
        <f t="shared" si="107"/>
        <v>132.61709243342787</v>
      </c>
      <c r="W442">
        <f t="shared" si="100"/>
        <v>-3.7547713045257988E-2</v>
      </c>
      <c r="Z442" s="57"/>
    </row>
    <row r="443" spans="5:26">
      <c r="E443" s="49">
        <f t="shared" si="99"/>
        <v>0</v>
      </c>
      <c r="F443" s="49">
        <v>440</v>
      </c>
      <c r="G443" s="49">
        <v>0.11182977910416247</v>
      </c>
      <c r="H443" s="49">
        <f t="shared" si="101"/>
        <v>-1.2168545567784297</v>
      </c>
      <c r="I443" s="49">
        <f t="shared" si="102"/>
        <v>126.15809674994038</v>
      </c>
      <c r="J443" s="49">
        <f t="shared" si="103"/>
        <v>-1.1659329074849472E-2</v>
      </c>
      <c r="K443" s="49">
        <f t="shared" si="108"/>
        <v>3.6973219644159803E-2</v>
      </c>
      <c r="L443" s="53">
        <f t="shared" si="98"/>
        <v>-1.1697790613311011E-2</v>
      </c>
      <c r="M443" s="53">
        <f t="shared" si="109"/>
        <v>3.6588604259544417E-2</v>
      </c>
      <c r="N443" s="57">
        <f t="shared" si="104"/>
        <v>0</v>
      </c>
      <c r="O443" s="57">
        <f t="shared" si="110"/>
        <v>3.0973219644159805E-2</v>
      </c>
      <c r="P443">
        <f t="shared" si="105"/>
        <v>0</v>
      </c>
      <c r="Q443">
        <f t="shared" si="105"/>
        <v>9.5934033512536684E-4</v>
      </c>
      <c r="R443">
        <f t="shared" si="112"/>
        <v>0</v>
      </c>
      <c r="S443">
        <f t="shared" si="113"/>
        <v>2.9713858913339864E-5</v>
      </c>
      <c r="T443" s="57">
        <f t="shared" si="106"/>
        <v>1.2259329074849471E-2</v>
      </c>
      <c r="U443" s="57">
        <f t="shared" si="111"/>
        <v>0</v>
      </c>
      <c r="V443">
        <f t="shared" si="107"/>
        <v>132.61709243342787</v>
      </c>
      <c r="W443">
        <f t="shared" si="100"/>
        <v>-4.8704096621103518E-2</v>
      </c>
      <c r="Z443" s="57"/>
    </row>
    <row r="444" spans="5:26">
      <c r="E444" s="49">
        <f t="shared" si="99"/>
        <v>1</v>
      </c>
      <c r="F444" s="49">
        <v>441</v>
      </c>
      <c r="G444" s="49">
        <v>0.74535166759243154</v>
      </c>
      <c r="H444" s="49">
        <f t="shared" si="101"/>
        <v>0.65993325122924607</v>
      </c>
      <c r="I444" s="49">
        <f t="shared" si="102"/>
        <v>127.06343949686692</v>
      </c>
      <c r="J444" s="49">
        <f t="shared" si="103"/>
        <v>7.1506287969753972E-3</v>
      </c>
      <c r="K444" s="49">
        <f t="shared" si="108"/>
        <v>3.4959650136582227E-2</v>
      </c>
      <c r="L444" s="53">
        <f t="shared" si="98"/>
        <v>7.1121672585138587E-3</v>
      </c>
      <c r="M444" s="53">
        <f t="shared" si="109"/>
        <v>3.4575034751966841E-2</v>
      </c>
      <c r="N444" s="57">
        <f t="shared" si="104"/>
        <v>6.5506287969753973E-3</v>
      </c>
      <c r="O444" s="57">
        <f t="shared" si="110"/>
        <v>2.8959650136582228E-2</v>
      </c>
      <c r="P444">
        <f t="shared" si="105"/>
        <v>4.2910737635763344E-5</v>
      </c>
      <c r="Q444">
        <f t="shared" si="105"/>
        <v>8.3866133603324711E-4</v>
      </c>
      <c r="R444">
        <f t="shared" si="112"/>
        <v>2.8109231365628733E-7</v>
      </c>
      <c r="S444">
        <f t="shared" si="113"/>
        <v>2.4287338874601458E-5</v>
      </c>
      <c r="T444" s="57">
        <f t="shared" si="106"/>
        <v>0</v>
      </c>
      <c r="U444" s="57">
        <f t="shared" si="111"/>
        <v>0</v>
      </c>
      <c r="V444">
        <f t="shared" si="107"/>
        <v>132.61709243342787</v>
      </c>
      <c r="W444">
        <f t="shared" si="100"/>
        <v>-4.1877354077483005E-2</v>
      </c>
      <c r="Z444" s="57"/>
    </row>
    <row r="445" spans="5:26">
      <c r="E445" s="49">
        <f t="shared" si="99"/>
        <v>2</v>
      </c>
      <c r="F445" s="49">
        <v>442</v>
      </c>
      <c r="G445" s="49">
        <v>0.34120790620028241</v>
      </c>
      <c r="H445" s="49">
        <f t="shared" si="101"/>
        <v>-0.40916876840909455</v>
      </c>
      <c r="I445" s="49">
        <f t="shared" si="102"/>
        <v>126.61684141685831</v>
      </c>
      <c r="J445" s="49">
        <f t="shared" si="103"/>
        <v>-3.5209559038472536E-3</v>
      </c>
      <c r="K445" s="49">
        <f t="shared" si="108"/>
        <v>3.1960360252105351E-2</v>
      </c>
      <c r="L445" s="53">
        <f t="shared" si="98"/>
        <v>-3.5594174423087921E-3</v>
      </c>
      <c r="M445" s="53">
        <f t="shared" si="109"/>
        <v>3.1575744867489965E-2</v>
      </c>
      <c r="N445" s="57">
        <f t="shared" si="104"/>
        <v>0</v>
      </c>
      <c r="O445" s="57">
        <f t="shared" si="110"/>
        <v>2.5960360252105352E-2</v>
      </c>
      <c r="P445">
        <f t="shared" si="105"/>
        <v>0</v>
      </c>
      <c r="Q445">
        <f t="shared" si="105"/>
        <v>6.7394030441909143E-4</v>
      </c>
      <c r="R445">
        <f t="shared" si="112"/>
        <v>0</v>
      </c>
      <c r="S445">
        <f t="shared" si="113"/>
        <v>1.7495733091133162E-5</v>
      </c>
      <c r="T445" s="57">
        <f t="shared" si="106"/>
        <v>4.1209559038472539E-3</v>
      </c>
      <c r="U445" s="57">
        <f t="shared" si="111"/>
        <v>0</v>
      </c>
      <c r="V445">
        <f t="shared" si="107"/>
        <v>132.61709243342787</v>
      </c>
      <c r="W445">
        <f t="shared" si="100"/>
        <v>-4.5244929642697565E-2</v>
      </c>
      <c r="Z445" s="57"/>
    </row>
    <row r="446" spans="5:26">
      <c r="E446" s="49">
        <f t="shared" si="99"/>
        <v>3</v>
      </c>
      <c r="F446" s="49">
        <v>443</v>
      </c>
      <c r="G446" s="49">
        <v>0.23717902214067232</v>
      </c>
      <c r="H446" s="49">
        <f t="shared" si="101"/>
        <v>-0.71540626191553336</v>
      </c>
      <c r="I446" s="49">
        <f t="shared" si="102"/>
        <v>125.78406478246293</v>
      </c>
      <c r="J446" s="49">
        <f t="shared" si="103"/>
        <v>-6.5988642344602406E-3</v>
      </c>
      <c r="K446" s="49">
        <f t="shared" si="108"/>
        <v>1.8501587020470743E-2</v>
      </c>
      <c r="L446" s="53">
        <f t="shared" si="98"/>
        <v>-6.637325772921779E-3</v>
      </c>
      <c r="M446" s="53">
        <f t="shared" si="109"/>
        <v>1.8116971635855357E-2</v>
      </c>
      <c r="N446" s="57">
        <f t="shared" si="104"/>
        <v>0</v>
      </c>
      <c r="O446" s="57">
        <f t="shared" si="110"/>
        <v>1.2501587020470745E-2</v>
      </c>
      <c r="P446">
        <f t="shared" si="105"/>
        <v>0</v>
      </c>
      <c r="Q446">
        <f t="shared" si="105"/>
        <v>1.562896780304026E-4</v>
      </c>
      <c r="R446">
        <f t="shared" si="112"/>
        <v>0</v>
      </c>
      <c r="S446">
        <f t="shared" si="113"/>
        <v>1.9538690102984327E-6</v>
      </c>
      <c r="T446" s="57">
        <f t="shared" si="106"/>
        <v>7.1988642344602404E-3</v>
      </c>
      <c r="U446" s="57">
        <f t="shared" si="111"/>
        <v>0</v>
      </c>
      <c r="V446">
        <f t="shared" si="107"/>
        <v>132.61709243342787</v>
      </c>
      <c r="W446">
        <f t="shared" si="100"/>
        <v>-5.1524486969091343E-2</v>
      </c>
      <c r="Z446" s="57"/>
    </row>
    <row r="447" spans="5:26">
      <c r="E447" s="49">
        <f t="shared" si="99"/>
        <v>4</v>
      </c>
      <c r="F447" s="49">
        <v>444</v>
      </c>
      <c r="G447" s="49">
        <v>0.73004907296122135</v>
      </c>
      <c r="H447" s="49">
        <f t="shared" si="101"/>
        <v>0.61296141339102606</v>
      </c>
      <c r="I447" s="49">
        <f t="shared" si="102"/>
        <v>126.62764029345638</v>
      </c>
      <c r="J447" s="49">
        <f t="shared" si="103"/>
        <v>6.6841484351795677E-3</v>
      </c>
      <c r="K447" s="49">
        <f t="shared" si="108"/>
        <v>2.7214834786042333E-3</v>
      </c>
      <c r="L447" s="53">
        <f t="shared" si="98"/>
        <v>6.6456868967180293E-3</v>
      </c>
      <c r="M447" s="53">
        <f t="shared" si="109"/>
        <v>2.3368680939888486E-3</v>
      </c>
      <c r="N447" s="57">
        <f t="shared" si="104"/>
        <v>6.0841484351795679E-3</v>
      </c>
      <c r="O447" s="57">
        <f t="shared" si="110"/>
        <v>0</v>
      </c>
      <c r="P447">
        <f t="shared" si="105"/>
        <v>3.7016862181297987E-5</v>
      </c>
      <c r="Q447">
        <f t="shared" si="105"/>
        <v>0</v>
      </c>
      <c r="R447">
        <f t="shared" si="112"/>
        <v>2.2521608411560188E-7</v>
      </c>
      <c r="S447">
        <f t="shared" si="113"/>
        <v>0</v>
      </c>
      <c r="T447" s="57">
        <f t="shared" si="106"/>
        <v>0</v>
      </c>
      <c r="U447" s="57">
        <f t="shared" si="111"/>
        <v>3.278516521395766E-3</v>
      </c>
      <c r="V447">
        <f t="shared" si="107"/>
        <v>132.61709243342787</v>
      </c>
      <c r="W447">
        <f t="shared" si="100"/>
        <v>-4.5163500647385411E-2</v>
      </c>
      <c r="Z447" s="57"/>
    </row>
    <row r="448" spans="5:26">
      <c r="E448" s="49">
        <f t="shared" si="99"/>
        <v>5</v>
      </c>
      <c r="F448" s="49">
        <v>445</v>
      </c>
      <c r="G448" s="49">
        <v>0.52447945971569554</v>
      </c>
      <c r="H448" s="49">
        <f t="shared" si="101"/>
        <v>6.1399462309262694E-2</v>
      </c>
      <c r="I448" s="49">
        <f t="shared" si="102"/>
        <v>126.77844339159306</v>
      </c>
      <c r="J448" s="49">
        <f t="shared" si="103"/>
        <v>1.1902091200492735E-3</v>
      </c>
      <c r="K448" s="49">
        <f t="shared" si="108"/>
        <v>1.3131546479027062E-2</v>
      </c>
      <c r="L448" s="53">
        <f t="shared" si="98"/>
        <v>1.1517475815877351E-3</v>
      </c>
      <c r="M448" s="53">
        <f t="shared" si="109"/>
        <v>1.2746931094411678E-2</v>
      </c>
      <c r="N448" s="57">
        <f t="shared" si="104"/>
        <v>5.9020912004927354E-4</v>
      </c>
      <c r="O448" s="57">
        <f t="shared" si="110"/>
        <v>7.1315464790270627E-3</v>
      </c>
      <c r="P448">
        <f t="shared" si="105"/>
        <v>3.4834680538933776E-7</v>
      </c>
      <c r="Q448">
        <f t="shared" si="105"/>
        <v>5.0858955182523293E-5</v>
      </c>
      <c r="R448">
        <f t="shared" si="112"/>
        <v>2.0559746148081659E-10</v>
      </c>
      <c r="S448">
        <f t="shared" si="113"/>
        <v>3.6270300275891915E-7</v>
      </c>
      <c r="T448" s="57">
        <f t="shared" si="106"/>
        <v>0</v>
      </c>
      <c r="U448" s="57">
        <f t="shared" si="111"/>
        <v>0</v>
      </c>
      <c r="V448">
        <f t="shared" si="107"/>
        <v>132.61709243342787</v>
      </c>
      <c r="W448">
        <f t="shared" si="100"/>
        <v>-4.4026368959685515E-2</v>
      </c>
      <c r="Z448" s="57"/>
    </row>
    <row r="449" spans="5:26">
      <c r="E449" s="49">
        <f t="shared" si="99"/>
        <v>6</v>
      </c>
      <c r="F449" s="49">
        <v>446</v>
      </c>
      <c r="G449" s="49">
        <v>0.31470599603022942</v>
      </c>
      <c r="H449" s="49">
        <f t="shared" si="101"/>
        <v>-0.4825546413853305</v>
      </c>
      <c r="I449" s="49">
        <f t="shared" si="102"/>
        <v>126.23980953837983</v>
      </c>
      <c r="J449" s="49">
        <f t="shared" si="103"/>
        <v>-4.2576743824793203E-3</v>
      </c>
      <c r="K449" s="49">
        <f t="shared" si="108"/>
        <v>9.7285024122177131E-3</v>
      </c>
      <c r="L449" s="53">
        <f t="shared" si="98"/>
        <v>-4.2961359209408587E-3</v>
      </c>
      <c r="M449" s="53">
        <f t="shared" si="109"/>
        <v>9.3438870276023288E-3</v>
      </c>
      <c r="N449" s="57">
        <f t="shared" si="104"/>
        <v>0</v>
      </c>
      <c r="O449" s="57">
        <f t="shared" si="110"/>
        <v>3.7285024122177138E-3</v>
      </c>
      <c r="P449">
        <f t="shared" si="105"/>
        <v>0</v>
      </c>
      <c r="Q449">
        <f t="shared" si="105"/>
        <v>1.3901730237913311E-5</v>
      </c>
      <c r="R449">
        <f t="shared" si="112"/>
        <v>0</v>
      </c>
      <c r="S449">
        <f t="shared" si="113"/>
        <v>5.1832634726059716E-8</v>
      </c>
      <c r="T449" s="57">
        <f t="shared" si="106"/>
        <v>4.8576743824793201E-3</v>
      </c>
      <c r="U449" s="57">
        <f t="shared" si="111"/>
        <v>0</v>
      </c>
      <c r="V449">
        <f t="shared" si="107"/>
        <v>132.61709243342787</v>
      </c>
      <c r="W449">
        <f t="shared" si="100"/>
        <v>-4.8087940838013446E-2</v>
      </c>
      <c r="Z449" s="57"/>
    </row>
    <row r="450" spans="5:26">
      <c r="E450" s="49">
        <f t="shared" si="99"/>
        <v>7</v>
      </c>
      <c r="F450" s="49">
        <v>447</v>
      </c>
      <c r="G450" s="49">
        <v>0.31681002020965254</v>
      </c>
      <c r="H450" s="49">
        <f t="shared" si="101"/>
        <v>-0.47663782981382696</v>
      </c>
      <c r="I450" s="49">
        <f t="shared" si="102"/>
        <v>125.71093350918404</v>
      </c>
      <c r="J450" s="49">
        <f t="shared" si="103"/>
        <v>-4.198255576470398E-3</v>
      </c>
      <c r="K450" s="49">
        <f t="shared" si="108"/>
        <v>1.7974544506551325E-3</v>
      </c>
      <c r="L450" s="53">
        <f t="shared" si="98"/>
        <v>-4.2367171149319365E-3</v>
      </c>
      <c r="M450" s="53">
        <f t="shared" si="109"/>
        <v>1.4128390660397478E-3</v>
      </c>
      <c r="N450" s="57">
        <f t="shared" si="104"/>
        <v>0</v>
      </c>
      <c r="O450" s="57">
        <f t="shared" si="110"/>
        <v>0</v>
      </c>
      <c r="P450">
        <f t="shared" si="105"/>
        <v>0</v>
      </c>
      <c r="Q450">
        <f t="shared" si="105"/>
        <v>0</v>
      </c>
      <c r="R450">
        <f t="shared" si="112"/>
        <v>0</v>
      </c>
      <c r="S450">
        <f t="shared" si="113"/>
        <v>0</v>
      </c>
      <c r="T450" s="57">
        <f t="shared" si="106"/>
        <v>4.7982555764703979E-3</v>
      </c>
      <c r="U450" s="57">
        <f t="shared" si="111"/>
        <v>4.2025455493448667E-3</v>
      </c>
      <c r="V450">
        <f t="shared" si="107"/>
        <v>132.61709243342787</v>
      </c>
      <c r="W450">
        <f t="shared" si="100"/>
        <v>-5.2075933784407405E-2</v>
      </c>
      <c r="Z450" s="57"/>
    </row>
    <row r="451" spans="5:26">
      <c r="E451" s="49">
        <f t="shared" si="99"/>
        <v>8</v>
      </c>
      <c r="F451" s="49">
        <v>448</v>
      </c>
      <c r="G451" s="49">
        <v>0.82567112658798136</v>
      </c>
      <c r="H451" s="49">
        <f t="shared" si="101"/>
        <v>0.93719600028253525</v>
      </c>
      <c r="I451" s="49">
        <f t="shared" si="102"/>
        <v>126.96161688851292</v>
      </c>
      <c r="J451" s="49">
        <f t="shared" si="103"/>
        <v>9.899718760267304E-3</v>
      </c>
      <c r="K451" s="49">
        <f t="shared" si="108"/>
        <v>9.7332642072038306E-4</v>
      </c>
      <c r="L451" s="53">
        <f t="shared" ref="L451:L514" si="114">J451-$B$8</f>
        <v>9.8612572218057647E-3</v>
      </c>
      <c r="M451" s="53">
        <f t="shared" si="109"/>
        <v>5.8871103610499845E-4</v>
      </c>
      <c r="N451" s="57">
        <f t="shared" si="104"/>
        <v>9.2997187602673042E-3</v>
      </c>
      <c r="O451" s="57">
        <f t="shared" si="110"/>
        <v>0</v>
      </c>
      <c r="P451">
        <f t="shared" si="105"/>
        <v>8.6484769020067645E-5</v>
      </c>
      <c r="Q451">
        <f t="shared" si="105"/>
        <v>0</v>
      </c>
      <c r="R451">
        <f t="shared" si="112"/>
        <v>8.0428402893330765E-7</v>
      </c>
      <c r="S451">
        <f t="shared" si="113"/>
        <v>0</v>
      </c>
      <c r="T451" s="57">
        <f t="shared" si="106"/>
        <v>0</v>
      </c>
      <c r="U451" s="57">
        <f t="shared" si="111"/>
        <v>5.0266735792796162E-3</v>
      </c>
      <c r="V451">
        <f t="shared" si="107"/>
        <v>132.61709243342787</v>
      </c>
      <c r="W451">
        <f t="shared" si="100"/>
        <v>-4.2645148081148949E-2</v>
      </c>
      <c r="Z451" s="57"/>
    </row>
    <row r="452" spans="5:26">
      <c r="E452" s="49">
        <f t="shared" ref="E452:E515" si="115">MOD(F452,10)</f>
        <v>9</v>
      </c>
      <c r="F452" s="49">
        <v>449</v>
      </c>
      <c r="G452" s="49">
        <v>0.38732966835820093</v>
      </c>
      <c r="H452" s="49">
        <f t="shared" si="101"/>
        <v>-0.28628566476909301</v>
      </c>
      <c r="I452" s="49">
        <f t="shared" si="102"/>
        <v>126.6713910662685</v>
      </c>
      <c r="J452" s="49">
        <f t="shared" si="103"/>
        <v>-2.2885503054612434E-3</v>
      </c>
      <c r="K452" s="49">
        <f t="shared" si="108"/>
        <v>-7.5989243650965883E-3</v>
      </c>
      <c r="L452" s="53">
        <f t="shared" si="114"/>
        <v>-2.3270118439227818E-3</v>
      </c>
      <c r="M452" s="53">
        <f t="shared" si="109"/>
        <v>-7.9835397497119726E-3</v>
      </c>
      <c r="N452" s="57">
        <f t="shared" si="104"/>
        <v>0</v>
      </c>
      <c r="O452" s="57">
        <f t="shared" si="110"/>
        <v>0</v>
      </c>
      <c r="P452">
        <f t="shared" si="105"/>
        <v>0</v>
      </c>
      <c r="Q452">
        <f t="shared" si="105"/>
        <v>0</v>
      </c>
      <c r="R452">
        <f t="shared" si="112"/>
        <v>0</v>
      </c>
      <c r="S452">
        <f t="shared" si="113"/>
        <v>0</v>
      </c>
      <c r="T452" s="57">
        <f t="shared" si="106"/>
        <v>2.8885503054612433E-3</v>
      </c>
      <c r="U452" s="57">
        <f t="shared" si="111"/>
        <v>1.3598924365096587E-2</v>
      </c>
      <c r="V452">
        <f t="shared" si="107"/>
        <v>132.61709243342787</v>
      </c>
      <c r="W452">
        <f t="shared" ref="W452:W515" si="116">MIN(0,(I452-V452)/V452)</f>
        <v>-4.4833597676287772E-2</v>
      </c>
      <c r="Z452" s="57"/>
    </row>
    <row r="453" spans="5:26">
      <c r="E453" s="49">
        <f t="shared" si="115"/>
        <v>0</v>
      </c>
      <c r="F453" s="49">
        <v>450</v>
      </c>
      <c r="G453" s="49">
        <v>0.60943255779001881</v>
      </c>
      <c r="H453" s="49">
        <f t="shared" ref="H453:H516" si="117">_xlfn.NORM.INV(G453,0,1)</f>
        <v>0.27784039026073015</v>
      </c>
      <c r="I453" s="49">
        <f t="shared" ref="I453:I516" si="118">I452*(1+$B$2*$B$4+$B$5*SQRT($B$2)*H453)</f>
        <v>127.09641500224778</v>
      </c>
      <c r="J453" s="49">
        <f t="shared" ref="J453:J516" si="119">LN(I453/I452)</f>
        <v>3.3497104300273064E-3</v>
      </c>
      <c r="K453" s="49">
        <f t="shared" si="108"/>
        <v>7.4101151397801702E-3</v>
      </c>
      <c r="L453" s="53">
        <f t="shared" si="114"/>
        <v>3.311248891565768E-3</v>
      </c>
      <c r="M453" s="53">
        <f t="shared" si="109"/>
        <v>7.0254997551647859E-3</v>
      </c>
      <c r="N453" s="57">
        <f t="shared" ref="N453:N516" si="120">MAX(0,J453-$B$11)</f>
        <v>2.7497104300273066E-3</v>
      </c>
      <c r="O453" s="57">
        <f t="shared" si="110"/>
        <v>1.4101151397801709E-3</v>
      </c>
      <c r="P453">
        <f t="shared" ref="P453:Q516" si="121">N453^2</f>
        <v>7.5609074490009556E-6</v>
      </c>
      <c r="Q453">
        <f t="shared" si="121"/>
        <v>1.9884247074372509E-6</v>
      </c>
      <c r="R453">
        <f t="shared" si="112"/>
        <v>2.0790306072989082E-8</v>
      </c>
      <c r="S453">
        <f t="shared" si="113"/>
        <v>2.8039077842702245E-9</v>
      </c>
      <c r="T453" s="57">
        <f t="shared" ref="T453:T516" si="122">MAX(0,$B$11-J453)</f>
        <v>0</v>
      </c>
      <c r="U453" s="57">
        <f t="shared" si="111"/>
        <v>0</v>
      </c>
      <c r="V453">
        <f t="shared" ref="V453:V516" si="123">IF(V452&lt;I453,I453,V452)</f>
        <v>132.61709243342787</v>
      </c>
      <c r="W453">
        <f t="shared" si="116"/>
        <v>-4.1628702076630136E-2</v>
      </c>
      <c r="Z453" s="57"/>
    </row>
    <row r="454" spans="5:26">
      <c r="E454" s="49">
        <f t="shared" si="115"/>
        <v>1</v>
      </c>
      <c r="F454" s="49">
        <v>451</v>
      </c>
      <c r="G454" s="49">
        <v>0.28228278952781394</v>
      </c>
      <c r="H454" s="49">
        <f t="shared" si="117"/>
        <v>-0.5760733866823502</v>
      </c>
      <c r="I454" s="49">
        <f t="shared" si="118"/>
        <v>126.43757123480145</v>
      </c>
      <c r="J454" s="49">
        <f t="shared" si="119"/>
        <v>-5.1972933512683516E-3</v>
      </c>
      <c r="K454" s="49">
        <f t="shared" si="108"/>
        <v>-4.9378070084635977E-3</v>
      </c>
      <c r="L454" s="53">
        <f t="shared" si="114"/>
        <v>-5.23575488972989E-3</v>
      </c>
      <c r="M454" s="53">
        <f t="shared" si="109"/>
        <v>-5.322422393078982E-3</v>
      </c>
      <c r="N454" s="57">
        <f t="shared" si="120"/>
        <v>0</v>
      </c>
      <c r="O454" s="57">
        <f t="shared" si="110"/>
        <v>0</v>
      </c>
      <c r="P454">
        <f t="shared" si="121"/>
        <v>0</v>
      </c>
      <c r="Q454">
        <f t="shared" si="121"/>
        <v>0</v>
      </c>
      <c r="R454">
        <f t="shared" si="112"/>
        <v>0</v>
      </c>
      <c r="S454">
        <f t="shared" si="113"/>
        <v>0</v>
      </c>
      <c r="T454" s="57">
        <f t="shared" si="122"/>
        <v>5.7972933512683514E-3</v>
      </c>
      <c r="U454" s="57">
        <f t="shared" si="111"/>
        <v>1.0937807008463597E-2</v>
      </c>
      <c r="V454">
        <f t="shared" si="123"/>
        <v>132.61709243342787</v>
      </c>
      <c r="W454">
        <f t="shared" si="116"/>
        <v>-4.6596717551536278E-2</v>
      </c>
      <c r="Z454" s="57"/>
    </row>
    <row r="455" spans="5:26">
      <c r="E455" s="49">
        <f t="shared" si="115"/>
        <v>2</v>
      </c>
      <c r="F455" s="49">
        <v>452</v>
      </c>
      <c r="G455" s="49">
        <v>0.95485706725540576</v>
      </c>
      <c r="H455" s="49">
        <f t="shared" si="117"/>
        <v>1.6938916944835964</v>
      </c>
      <c r="I455" s="49">
        <f t="shared" si="118"/>
        <v>128.65223150528999</v>
      </c>
      <c r="J455" s="49">
        <f t="shared" si="119"/>
        <v>1.7364205802391668E-2</v>
      </c>
      <c r="K455" s="49">
        <f t="shared" si="108"/>
        <v>1.5947354697775369E-2</v>
      </c>
      <c r="L455" s="53">
        <f t="shared" si="114"/>
        <v>1.7325744263930128E-2</v>
      </c>
      <c r="M455" s="53">
        <f t="shared" si="109"/>
        <v>1.5562739313159985E-2</v>
      </c>
      <c r="N455" s="57">
        <f t="shared" si="120"/>
        <v>1.6764205802391668E-2</v>
      </c>
      <c r="O455" s="57">
        <f t="shared" si="110"/>
        <v>9.9473546977753707E-3</v>
      </c>
      <c r="P455">
        <f t="shared" si="121"/>
        <v>2.8103859618494245E-4</v>
      </c>
      <c r="Q455">
        <f t="shared" si="121"/>
        <v>9.8949865483353731E-5</v>
      </c>
      <c r="R455">
        <f t="shared" si="112"/>
        <v>4.7113888648596213E-6</v>
      </c>
      <c r="S455">
        <f t="shared" si="113"/>
        <v>9.8428940926007983E-7</v>
      </c>
      <c r="T455" s="57">
        <f t="shared" si="122"/>
        <v>0</v>
      </c>
      <c r="U455" s="57">
        <f t="shared" si="111"/>
        <v>0</v>
      </c>
      <c r="V455">
        <f t="shared" si="123"/>
        <v>132.61709243342787</v>
      </c>
      <c r="W455">
        <f t="shared" si="116"/>
        <v>-2.9897058179949105E-2</v>
      </c>
      <c r="Z455" s="57"/>
    </row>
    <row r="456" spans="5:26">
      <c r="E456" s="49">
        <f t="shared" si="115"/>
        <v>3</v>
      </c>
      <c r="F456" s="49">
        <v>453</v>
      </c>
      <c r="G456" s="49">
        <v>6.7331415920580007E-2</v>
      </c>
      <c r="H456" s="49">
        <f t="shared" si="117"/>
        <v>-1.4959647862413552</v>
      </c>
      <c r="I456" s="49">
        <f t="shared" si="118"/>
        <v>126.80186186651019</v>
      </c>
      <c r="J456" s="49">
        <f t="shared" si="119"/>
        <v>-1.4487158744364452E-2</v>
      </c>
      <c r="K456" s="49">
        <f t="shared" si="108"/>
        <v>8.0590601878710987E-3</v>
      </c>
      <c r="L456" s="53">
        <f t="shared" si="114"/>
        <v>-1.4525620282825991E-2</v>
      </c>
      <c r="M456" s="53">
        <f t="shared" si="109"/>
        <v>7.6744448032557144E-3</v>
      </c>
      <c r="N456" s="57">
        <f t="shared" si="120"/>
        <v>0</v>
      </c>
      <c r="O456" s="57">
        <f t="shared" si="110"/>
        <v>2.0590601878710995E-3</v>
      </c>
      <c r="P456">
        <f t="shared" si="121"/>
        <v>0</v>
      </c>
      <c r="Q456">
        <f t="shared" si="121"/>
        <v>4.239728857275767E-6</v>
      </c>
      <c r="R456">
        <f t="shared" si="112"/>
        <v>0</v>
      </c>
      <c r="S456">
        <f t="shared" si="113"/>
        <v>8.7298568973847627E-9</v>
      </c>
      <c r="T456" s="57">
        <f t="shared" si="122"/>
        <v>1.5087158744364452E-2</v>
      </c>
      <c r="U456" s="57">
        <f t="shared" si="111"/>
        <v>0</v>
      </c>
      <c r="V456">
        <f t="shared" si="123"/>
        <v>132.61709243342787</v>
      </c>
      <c r="W456">
        <f t="shared" si="116"/>
        <v>-4.3849781805741596E-2</v>
      </c>
      <c r="Z456" s="57"/>
    </row>
    <row r="457" spans="5:26">
      <c r="E457" s="49">
        <f t="shared" si="115"/>
        <v>4</v>
      </c>
      <c r="F457" s="49">
        <v>454</v>
      </c>
      <c r="G457" s="49">
        <v>0.35551614660261754</v>
      </c>
      <c r="H457" s="49">
        <f t="shared" si="117"/>
        <v>-0.37047004326916899</v>
      </c>
      <c r="I457" s="49">
        <f t="shared" si="118"/>
        <v>126.40525387429481</v>
      </c>
      <c r="J457" s="49">
        <f t="shared" si="119"/>
        <v>-3.1326790750217893E-3</v>
      </c>
      <c r="K457" s="49">
        <f t="shared" si="108"/>
        <v>-1.7577673223302278E-3</v>
      </c>
      <c r="L457" s="53">
        <f t="shared" si="114"/>
        <v>-3.1711406134833277E-3</v>
      </c>
      <c r="M457" s="53">
        <f t="shared" si="109"/>
        <v>-2.1423827069456123E-3</v>
      </c>
      <c r="N457" s="57">
        <f t="shared" si="120"/>
        <v>0</v>
      </c>
      <c r="O457" s="57">
        <f t="shared" si="110"/>
        <v>0</v>
      </c>
      <c r="P457">
        <f t="shared" si="121"/>
        <v>0</v>
      </c>
      <c r="Q457">
        <f t="shared" si="121"/>
        <v>0</v>
      </c>
      <c r="R457">
        <f t="shared" si="112"/>
        <v>0</v>
      </c>
      <c r="S457">
        <f t="shared" si="113"/>
        <v>0</v>
      </c>
      <c r="T457" s="57">
        <f t="shared" si="122"/>
        <v>3.7326790750217892E-3</v>
      </c>
      <c r="U457" s="57">
        <f t="shared" si="111"/>
        <v>7.7577673223302272E-3</v>
      </c>
      <c r="V457">
        <f t="shared" si="123"/>
        <v>132.61709243342787</v>
      </c>
      <c r="W457">
        <f t="shared" si="116"/>
        <v>-4.6840406806922884E-2</v>
      </c>
      <c r="Z457" s="57"/>
    </row>
    <row r="458" spans="5:26">
      <c r="E458" s="49">
        <f t="shared" si="115"/>
        <v>5</v>
      </c>
      <c r="F458" s="49">
        <v>455</v>
      </c>
      <c r="G458" s="49">
        <v>0.12884514249791701</v>
      </c>
      <c r="H458" s="49">
        <f t="shared" si="117"/>
        <v>-1.1318671649565821</v>
      </c>
      <c r="I458" s="49">
        <f t="shared" si="118"/>
        <v>125.04744041891607</v>
      </c>
      <c r="J458" s="49">
        <f t="shared" si="119"/>
        <v>-1.0799857657271095E-2</v>
      </c>
      <c r="K458" s="49">
        <f t="shared" si="108"/>
        <v>-1.3747834099650569E-2</v>
      </c>
      <c r="L458" s="53">
        <f t="shared" si="114"/>
        <v>-1.0838319195732634E-2</v>
      </c>
      <c r="M458" s="53">
        <f t="shared" si="109"/>
        <v>-1.4132449484265954E-2</v>
      </c>
      <c r="N458" s="57">
        <f t="shared" si="120"/>
        <v>0</v>
      </c>
      <c r="O458" s="57">
        <f t="shared" si="110"/>
        <v>0</v>
      </c>
      <c r="P458">
        <f t="shared" si="121"/>
        <v>0</v>
      </c>
      <c r="Q458">
        <f t="shared" si="121"/>
        <v>0</v>
      </c>
      <c r="R458">
        <f t="shared" si="112"/>
        <v>0</v>
      </c>
      <c r="S458">
        <f t="shared" si="113"/>
        <v>0</v>
      </c>
      <c r="T458" s="57">
        <f t="shared" si="122"/>
        <v>1.1399857657271095E-2</v>
      </c>
      <c r="U458" s="57">
        <f t="shared" si="111"/>
        <v>1.9747834099650568E-2</v>
      </c>
      <c r="V458">
        <f t="shared" si="123"/>
        <v>132.61709243342787</v>
      </c>
      <c r="W458">
        <f t="shared" si="116"/>
        <v>-5.7079007506605335E-2</v>
      </c>
      <c r="Z458" s="57"/>
    </row>
    <row r="459" spans="5:26">
      <c r="E459" s="49">
        <f t="shared" si="115"/>
        <v>6</v>
      </c>
      <c r="F459" s="49">
        <v>456</v>
      </c>
      <c r="G459" s="49">
        <v>0.17691921836882551</v>
      </c>
      <c r="H459" s="49">
        <f t="shared" si="117"/>
        <v>-0.92716969100690771</v>
      </c>
      <c r="I459" s="49">
        <f t="shared" si="118"/>
        <v>123.96018120605979</v>
      </c>
      <c r="J459" s="49">
        <f t="shared" si="119"/>
        <v>-8.7327939236366264E-3</v>
      </c>
      <c r="K459" s="49">
        <f t="shared" si="108"/>
        <v>-1.8222953640807761E-2</v>
      </c>
      <c r="L459" s="53">
        <f t="shared" si="114"/>
        <v>-8.7712554620981657E-3</v>
      </c>
      <c r="M459" s="53">
        <f t="shared" si="109"/>
        <v>-1.8607569025423147E-2</v>
      </c>
      <c r="N459" s="57">
        <f t="shared" si="120"/>
        <v>0</v>
      </c>
      <c r="O459" s="57">
        <f t="shared" si="110"/>
        <v>0</v>
      </c>
      <c r="P459">
        <f t="shared" si="121"/>
        <v>0</v>
      </c>
      <c r="Q459">
        <f t="shared" si="121"/>
        <v>0</v>
      </c>
      <c r="R459">
        <f t="shared" si="112"/>
        <v>0</v>
      </c>
      <c r="S459">
        <f t="shared" si="113"/>
        <v>0</v>
      </c>
      <c r="T459" s="57">
        <f t="shared" si="122"/>
        <v>9.3327939236366262E-3</v>
      </c>
      <c r="U459" s="57">
        <f t="shared" si="111"/>
        <v>2.4222953640807759E-2</v>
      </c>
      <c r="V459">
        <f t="shared" si="123"/>
        <v>132.61709243342787</v>
      </c>
      <c r="W459">
        <f t="shared" si="116"/>
        <v>-6.527749227886101E-2</v>
      </c>
      <c r="Z459" s="57"/>
    </row>
    <row r="460" spans="5:26">
      <c r="E460" s="49">
        <f t="shared" si="115"/>
        <v>7</v>
      </c>
      <c r="F460" s="49">
        <v>457</v>
      </c>
      <c r="G460" s="49">
        <v>0.67191344666868624</v>
      </c>
      <c r="H460" s="49">
        <f t="shared" si="117"/>
        <v>0.44520293393940458</v>
      </c>
      <c r="I460" s="49">
        <f t="shared" si="118"/>
        <v>124.58357105886311</v>
      </c>
      <c r="J460" s="49">
        <f t="shared" si="119"/>
        <v>5.0163494705307773E-3</v>
      </c>
      <c r="K460" s="49">
        <f t="shared" si="108"/>
        <v>-9.008348593806597E-3</v>
      </c>
      <c r="L460" s="53">
        <f t="shared" si="114"/>
        <v>4.9778879320692389E-3</v>
      </c>
      <c r="M460" s="53">
        <f t="shared" si="109"/>
        <v>-9.3929639784219813E-3</v>
      </c>
      <c r="N460" s="57">
        <f t="shared" si="120"/>
        <v>4.4163494705307775E-3</v>
      </c>
      <c r="O460" s="57">
        <f t="shared" si="110"/>
        <v>0</v>
      </c>
      <c r="P460">
        <f t="shared" si="121"/>
        <v>1.9504142645857479E-5</v>
      </c>
      <c r="Q460">
        <f t="shared" si="121"/>
        <v>0</v>
      </c>
      <c r="R460">
        <f t="shared" si="112"/>
        <v>8.6137110047189437E-8</v>
      </c>
      <c r="S460">
        <f t="shared" si="113"/>
        <v>0</v>
      </c>
      <c r="T460" s="57">
        <f t="shared" si="122"/>
        <v>0</v>
      </c>
      <c r="U460" s="57">
        <f t="shared" si="111"/>
        <v>1.5008348593806595E-2</v>
      </c>
      <c r="V460">
        <f t="shared" si="123"/>
        <v>132.61709243342787</v>
      </c>
      <c r="W460">
        <f t="shared" si="116"/>
        <v>-6.0576817265070748E-2</v>
      </c>
      <c r="Z460" s="57"/>
    </row>
    <row r="461" spans="5:26">
      <c r="E461" s="49">
        <f t="shared" si="115"/>
        <v>8</v>
      </c>
      <c r="F461" s="49">
        <v>458</v>
      </c>
      <c r="G461" s="49">
        <v>0.78563946551094965</v>
      </c>
      <c r="H461" s="49">
        <f t="shared" si="117"/>
        <v>0.7913820712857258</v>
      </c>
      <c r="I461" s="49">
        <f t="shared" si="118"/>
        <v>125.6413782411398</v>
      </c>
      <c r="J461" s="49">
        <f t="shared" si="119"/>
        <v>8.4549001744520739E-3</v>
      </c>
      <c r="K461" s="49">
        <f t="shared" si="108"/>
        <v>-1.0453167179621806E-2</v>
      </c>
      <c r="L461" s="53">
        <f t="shared" si="114"/>
        <v>8.4164386359905346E-3</v>
      </c>
      <c r="M461" s="53">
        <f t="shared" si="109"/>
        <v>-1.0837782564237191E-2</v>
      </c>
      <c r="N461" s="57">
        <f t="shared" si="120"/>
        <v>7.854900174452074E-3</v>
      </c>
      <c r="O461" s="57">
        <f t="shared" si="110"/>
        <v>0</v>
      </c>
      <c r="P461">
        <f t="shared" si="121"/>
        <v>6.1699456750607219E-5</v>
      </c>
      <c r="Q461">
        <f t="shared" si="121"/>
        <v>0</v>
      </c>
      <c r="R461">
        <f t="shared" si="112"/>
        <v>4.8464307359394285E-7</v>
      </c>
      <c r="S461">
        <f t="shared" si="113"/>
        <v>0</v>
      </c>
      <c r="T461" s="57">
        <f t="shared" si="122"/>
        <v>0</v>
      </c>
      <c r="U461" s="57">
        <f t="shared" si="111"/>
        <v>1.6453167179621805E-2</v>
      </c>
      <c r="V461">
        <f t="shared" si="123"/>
        <v>132.61709243342787</v>
      </c>
      <c r="W461">
        <f t="shared" si="116"/>
        <v>-5.2600415710288534E-2</v>
      </c>
      <c r="Z461" s="57"/>
    </row>
    <row r="462" spans="5:26">
      <c r="E462" s="49">
        <f t="shared" si="115"/>
        <v>9</v>
      </c>
      <c r="F462" s="49">
        <v>459</v>
      </c>
      <c r="G462" s="49">
        <v>0.22939140467034891</v>
      </c>
      <c r="H462" s="49">
        <f t="shared" si="117"/>
        <v>-0.74085261453090479</v>
      </c>
      <c r="I462" s="49">
        <f t="shared" si="118"/>
        <v>124.78304621603138</v>
      </c>
      <c r="J462" s="49">
        <f t="shared" si="119"/>
        <v>-6.855045294956643E-3</v>
      </c>
      <c r="K462" s="49">
        <f t="shared" si="108"/>
        <v>-1.5019662169117223E-2</v>
      </c>
      <c r="L462" s="53">
        <f t="shared" si="114"/>
        <v>-6.8935068334181815E-3</v>
      </c>
      <c r="M462" s="53">
        <f t="shared" si="109"/>
        <v>-1.5404277553732608E-2</v>
      </c>
      <c r="N462" s="57">
        <f t="shared" si="120"/>
        <v>0</v>
      </c>
      <c r="O462" s="57">
        <f t="shared" si="110"/>
        <v>0</v>
      </c>
      <c r="P462">
        <f t="shared" si="121"/>
        <v>0</v>
      </c>
      <c r="Q462">
        <f t="shared" si="121"/>
        <v>0</v>
      </c>
      <c r="R462">
        <f t="shared" si="112"/>
        <v>0</v>
      </c>
      <c r="S462">
        <f t="shared" si="113"/>
        <v>0</v>
      </c>
      <c r="T462" s="57">
        <f t="shared" si="122"/>
        <v>7.4550452949566429E-3</v>
      </c>
      <c r="U462" s="57">
        <f t="shared" si="111"/>
        <v>2.1019662169117222E-2</v>
      </c>
      <c r="V462">
        <f t="shared" si="123"/>
        <v>132.61709243342787</v>
      </c>
      <c r="W462">
        <f t="shared" si="116"/>
        <v>-5.9072673617309807E-2</v>
      </c>
      <c r="Z462" s="57"/>
    </row>
    <row r="463" spans="5:26">
      <c r="E463" s="49">
        <f t="shared" si="115"/>
        <v>0</v>
      </c>
      <c r="F463" s="49">
        <v>460</v>
      </c>
      <c r="G463" s="49">
        <v>0.93824926742581771</v>
      </c>
      <c r="H463" s="49">
        <f t="shared" si="117"/>
        <v>1.540241632849412</v>
      </c>
      <c r="I463" s="49">
        <f t="shared" si="118"/>
        <v>126.77699686355919</v>
      </c>
      <c r="J463" s="49">
        <f t="shared" si="119"/>
        <v>1.5853013718637829E-2</v>
      </c>
      <c r="K463" s="49">
        <f t="shared" ref="K463:K526" si="124">LN(I463/I453)</f>
        <v>-2.5163588805066487E-3</v>
      </c>
      <c r="L463" s="53">
        <f t="shared" si="114"/>
        <v>1.581455218017629E-2</v>
      </c>
      <c r="M463" s="53">
        <f t="shared" ref="M463:M526" si="125">K463-$B$8*10</f>
        <v>-2.9009742651220334E-3</v>
      </c>
      <c r="N463" s="57">
        <f t="shared" si="120"/>
        <v>1.5253013718637829E-2</v>
      </c>
      <c r="O463" s="57">
        <f t="shared" ref="O463:O526" si="126">MAX(0,K463-$B$11*10)</f>
        <v>0</v>
      </c>
      <c r="P463">
        <f t="shared" si="121"/>
        <v>2.3265442750095383E-4</v>
      </c>
      <c r="Q463">
        <f t="shared" si="121"/>
        <v>0</v>
      </c>
      <c r="R463">
        <f t="shared" si="112"/>
        <v>3.5486811743738788E-6</v>
      </c>
      <c r="S463">
        <f t="shared" si="113"/>
        <v>0</v>
      </c>
      <c r="T463" s="57">
        <f t="shared" si="122"/>
        <v>0</v>
      </c>
      <c r="U463" s="57">
        <f t="shared" si="111"/>
        <v>8.5163588805066484E-3</v>
      </c>
      <c r="V463">
        <f t="shared" si="123"/>
        <v>132.61709243342787</v>
      </c>
      <c r="W463">
        <f t="shared" si="116"/>
        <v>-4.4037276513209149E-2</v>
      </c>
      <c r="Z463" s="57"/>
    </row>
    <row r="464" spans="5:26">
      <c r="E464" s="49">
        <f t="shared" si="115"/>
        <v>1</v>
      </c>
      <c r="F464" s="49">
        <v>461</v>
      </c>
      <c r="G464" s="49">
        <v>0.77701547725524533</v>
      </c>
      <c r="H464" s="49">
        <f t="shared" si="117"/>
        <v>0.7621524103658911</v>
      </c>
      <c r="I464" s="49">
        <f t="shared" si="118"/>
        <v>127.8163713760579</v>
      </c>
      <c r="J464" s="49">
        <f t="shared" si="119"/>
        <v>8.1650224753462303E-3</v>
      </c>
      <c r="K464" s="49">
        <f t="shared" si="124"/>
        <v>1.0845956946107868E-2</v>
      </c>
      <c r="L464" s="53">
        <f t="shared" si="114"/>
        <v>8.126560936884691E-3</v>
      </c>
      <c r="M464" s="53">
        <f t="shared" si="125"/>
        <v>1.0461341561492483E-2</v>
      </c>
      <c r="N464" s="57">
        <f t="shared" si="120"/>
        <v>7.5650224753462305E-3</v>
      </c>
      <c r="O464" s="57">
        <f t="shared" si="126"/>
        <v>4.8459569461078685E-3</v>
      </c>
      <c r="P464">
        <f t="shared" si="121"/>
        <v>5.7229565052493609E-5</v>
      </c>
      <c r="Q464">
        <f t="shared" si="121"/>
        <v>2.3483298723531099E-5</v>
      </c>
      <c r="R464">
        <f t="shared" si="112"/>
        <v>4.3294294587640334E-7</v>
      </c>
      <c r="S464">
        <f t="shared" si="113"/>
        <v>1.1379905456682157E-7</v>
      </c>
      <c r="T464" s="57">
        <f t="shared" si="122"/>
        <v>0</v>
      </c>
      <c r="U464" s="57">
        <f t="shared" ref="U464:U527" si="127">MAX(0,$B$11*10-K464)</f>
        <v>0</v>
      </c>
      <c r="V464">
        <f t="shared" si="123"/>
        <v>132.61709243342787</v>
      </c>
      <c r="W464">
        <f t="shared" si="116"/>
        <v>-3.61998666180973E-2</v>
      </c>
      <c r="Z464" s="57"/>
    </row>
    <row r="465" spans="5:26">
      <c r="E465" s="49">
        <f t="shared" si="115"/>
        <v>2</v>
      </c>
      <c r="F465" s="49">
        <v>462</v>
      </c>
      <c r="G465" s="49">
        <v>0.69178665140084372</v>
      </c>
      <c r="H465" s="49">
        <f t="shared" si="117"/>
        <v>0.50092103595963899</v>
      </c>
      <c r="I465" s="49">
        <f t="shared" si="118"/>
        <v>128.53037068193629</v>
      </c>
      <c r="J465" s="49">
        <f t="shared" si="119"/>
        <v>5.570588855667918E-3</v>
      </c>
      <c r="K465" s="49">
        <f t="shared" si="124"/>
        <v>-9.4766000061572689E-4</v>
      </c>
      <c r="L465" s="53">
        <f t="shared" si="114"/>
        <v>5.5321273172063796E-3</v>
      </c>
      <c r="M465" s="53">
        <f t="shared" si="125"/>
        <v>-1.3322753852311115E-3</v>
      </c>
      <c r="N465" s="57">
        <f t="shared" si="120"/>
        <v>4.9705888556679182E-3</v>
      </c>
      <c r="O465" s="57">
        <f t="shared" si="126"/>
        <v>0</v>
      </c>
      <c r="P465">
        <f t="shared" si="121"/>
        <v>2.4706753572090105E-5</v>
      </c>
      <c r="Q465">
        <f t="shared" si="121"/>
        <v>0</v>
      </c>
      <c r="R465">
        <f t="shared" si="112"/>
        <v>1.2280711396516462E-7</v>
      </c>
      <c r="S465">
        <f t="shared" si="113"/>
        <v>0</v>
      </c>
      <c r="T465" s="57">
        <f t="shared" si="122"/>
        <v>0</v>
      </c>
      <c r="U465" s="57">
        <f t="shared" si="127"/>
        <v>6.9476600006157258E-3</v>
      </c>
      <c r="V465">
        <f t="shared" si="123"/>
        <v>132.61709243342787</v>
      </c>
      <c r="W465">
        <f t="shared" si="116"/>
        <v>-3.0815950466890715E-2</v>
      </c>
      <c r="Z465" s="57"/>
    </row>
    <row r="466" spans="5:26">
      <c r="E466" s="49">
        <f t="shared" si="115"/>
        <v>3</v>
      </c>
      <c r="F466" s="49">
        <v>463</v>
      </c>
      <c r="G466" s="49">
        <v>0.42915044198119146</v>
      </c>
      <c r="H466" s="49">
        <f t="shared" si="117"/>
        <v>-0.17853748669713249</v>
      </c>
      <c r="I466" s="49">
        <f t="shared" si="118"/>
        <v>128.37504792541014</v>
      </c>
      <c r="J466" s="49">
        <f t="shared" si="119"/>
        <v>-1.2091825567028577E-3</v>
      </c>
      <c r="K466" s="49">
        <f t="shared" si="124"/>
        <v>1.2330316187045793E-2</v>
      </c>
      <c r="L466" s="53">
        <f t="shared" si="114"/>
        <v>-1.2476440951643961E-3</v>
      </c>
      <c r="M466" s="53">
        <f t="shared" si="125"/>
        <v>1.1945700802430409E-2</v>
      </c>
      <c r="N466" s="57">
        <f t="shared" si="120"/>
        <v>0</v>
      </c>
      <c r="O466" s="57">
        <f t="shared" si="126"/>
        <v>6.3303161870457937E-3</v>
      </c>
      <c r="P466">
        <f t="shared" si="121"/>
        <v>0</v>
      </c>
      <c r="Q466">
        <f t="shared" si="121"/>
        <v>4.0072903027973997E-5</v>
      </c>
      <c r="R466">
        <f t="shared" si="112"/>
        <v>0</v>
      </c>
      <c r="S466">
        <f t="shared" si="113"/>
        <v>2.5367414669990017E-7</v>
      </c>
      <c r="T466" s="57">
        <f t="shared" si="122"/>
        <v>1.8091825567028577E-3</v>
      </c>
      <c r="U466" s="57">
        <f t="shared" si="127"/>
        <v>0</v>
      </c>
      <c r="V466">
        <f t="shared" si="123"/>
        <v>132.61709243342787</v>
      </c>
      <c r="W466">
        <f t="shared" si="116"/>
        <v>-3.1987162666435177E-2</v>
      </c>
      <c r="Z466" s="57"/>
    </row>
    <row r="467" spans="5:26">
      <c r="E467" s="49">
        <f t="shared" si="115"/>
        <v>4</v>
      </c>
      <c r="F467" s="49">
        <v>464</v>
      </c>
      <c r="G467" s="49">
        <v>0.70669598037602221</v>
      </c>
      <c r="H467" s="49">
        <f t="shared" si="117"/>
        <v>0.54375796373798913</v>
      </c>
      <c r="I467" s="49">
        <f t="shared" si="118"/>
        <v>129.14715999960629</v>
      </c>
      <c r="J467" s="49">
        <f t="shared" si="119"/>
        <v>5.9964877906356177E-3</v>
      </c>
      <c r="K467" s="49">
        <f t="shared" si="124"/>
        <v>2.1459483052703478E-2</v>
      </c>
      <c r="L467" s="53">
        <f t="shared" si="114"/>
        <v>5.9580262521740793E-3</v>
      </c>
      <c r="M467" s="53">
        <f t="shared" si="125"/>
        <v>2.1074867668088092E-2</v>
      </c>
      <c r="N467" s="57">
        <f t="shared" si="120"/>
        <v>5.3964877906356179E-3</v>
      </c>
      <c r="O467" s="57">
        <f t="shared" si="126"/>
        <v>1.545948305270348E-2</v>
      </c>
      <c r="P467">
        <f t="shared" si="121"/>
        <v>2.9122080474479294E-5</v>
      </c>
      <c r="Q467">
        <f t="shared" si="121"/>
        <v>2.389956162568261E-4</v>
      </c>
      <c r="R467">
        <f t="shared" si="112"/>
        <v>1.5715695171843544E-7</v>
      </c>
      <c r="S467">
        <f t="shared" si="113"/>
        <v>3.6947486791928275E-6</v>
      </c>
      <c r="T467" s="57">
        <f t="shared" si="122"/>
        <v>0</v>
      </c>
      <c r="U467" s="57">
        <f t="shared" si="127"/>
        <v>0</v>
      </c>
      <c r="V467">
        <f t="shared" si="123"/>
        <v>132.61709243342787</v>
      </c>
      <c r="W467">
        <f t="shared" si="116"/>
        <v>-2.6165046828812401E-2</v>
      </c>
      <c r="Z467" s="57"/>
    </row>
    <row r="468" spans="5:26">
      <c r="E468" s="49">
        <f t="shared" si="115"/>
        <v>5</v>
      </c>
      <c r="F468" s="49">
        <v>465</v>
      </c>
      <c r="G468" s="49">
        <v>0.32778374300728219</v>
      </c>
      <c r="H468" s="49">
        <f t="shared" si="117"/>
        <v>-0.4460411992800617</v>
      </c>
      <c r="I468" s="49">
        <f t="shared" si="118"/>
        <v>128.64561843523074</v>
      </c>
      <c r="J468" s="49">
        <f t="shared" si="119"/>
        <v>-3.8910492389256672E-3</v>
      </c>
      <c r="K468" s="49">
        <f t="shared" si="124"/>
        <v>2.8368291471048895E-2</v>
      </c>
      <c r="L468" s="53">
        <f t="shared" si="114"/>
        <v>-3.9295107773872056E-3</v>
      </c>
      <c r="M468" s="53">
        <f t="shared" si="125"/>
        <v>2.7983676086433509E-2</v>
      </c>
      <c r="N468" s="57">
        <f t="shared" si="120"/>
        <v>0</v>
      </c>
      <c r="O468" s="57">
        <f t="shared" si="126"/>
        <v>2.2368291471048896E-2</v>
      </c>
      <c r="P468">
        <f t="shared" si="121"/>
        <v>0</v>
      </c>
      <c r="Q468">
        <f t="shared" si="121"/>
        <v>5.0034046333379879E-4</v>
      </c>
      <c r="R468">
        <f t="shared" ref="R468:R531" si="128">N468^3</f>
        <v>0</v>
      </c>
      <c r="S468">
        <f t="shared" ref="S468:S531" si="129">O468^3</f>
        <v>1.1191761318610064E-5</v>
      </c>
      <c r="T468" s="57">
        <f t="shared" si="122"/>
        <v>4.491049238925667E-3</v>
      </c>
      <c r="U468" s="57">
        <f t="shared" si="127"/>
        <v>0</v>
      </c>
      <c r="V468">
        <f t="shared" si="123"/>
        <v>132.61709243342787</v>
      </c>
      <c r="W468">
        <f t="shared" si="116"/>
        <v>-2.9946924075346899E-2</v>
      </c>
      <c r="Z468" s="57"/>
    </row>
    <row r="469" spans="5:26">
      <c r="E469" s="49">
        <f t="shared" si="115"/>
        <v>6</v>
      </c>
      <c r="F469" s="49">
        <v>466</v>
      </c>
      <c r="G469" s="49">
        <v>0.49928744770431865</v>
      </c>
      <c r="H469" s="49">
        <f t="shared" si="117"/>
        <v>-1.7861046811705442E-3</v>
      </c>
      <c r="I469" s="49">
        <f t="shared" si="118"/>
        <v>128.71753931583805</v>
      </c>
      <c r="J469" s="49">
        <f t="shared" si="119"/>
        <v>5.5890581315509052E-4</v>
      </c>
      <c r="K469" s="49">
        <f t="shared" si="124"/>
        <v>3.7659991207840339E-2</v>
      </c>
      <c r="L469" s="53">
        <f t="shared" si="114"/>
        <v>5.2044427469355209E-4</v>
      </c>
      <c r="M469" s="53">
        <f t="shared" si="125"/>
        <v>3.7275375823224953E-2</v>
      </c>
      <c r="N469" s="57">
        <f t="shared" si="120"/>
        <v>0</v>
      </c>
      <c r="O469" s="57">
        <f t="shared" si="126"/>
        <v>3.1659991207840341E-2</v>
      </c>
      <c r="P469">
        <f t="shared" si="121"/>
        <v>0</v>
      </c>
      <c r="Q469">
        <f t="shared" si="121"/>
        <v>1.0023550432805277E-3</v>
      </c>
      <c r="R469">
        <f t="shared" si="128"/>
        <v>0</v>
      </c>
      <c r="S469">
        <f t="shared" si="129"/>
        <v>3.1734551857395933E-5</v>
      </c>
      <c r="T469" s="57">
        <f t="shared" si="122"/>
        <v>4.1094186844909428E-5</v>
      </c>
      <c r="U469" s="57">
        <f t="shared" si="127"/>
        <v>0</v>
      </c>
      <c r="V469">
        <f t="shared" si="123"/>
        <v>132.61709243342787</v>
      </c>
      <c r="W469">
        <f t="shared" si="116"/>
        <v>-2.9404604233404869E-2</v>
      </c>
      <c r="Z469" s="57"/>
    </row>
    <row r="470" spans="5:26">
      <c r="E470" s="49">
        <f t="shared" si="115"/>
        <v>7</v>
      </c>
      <c r="F470" s="49">
        <v>467</v>
      </c>
      <c r="G470" s="49">
        <v>0.18193652428547102</v>
      </c>
      <c r="H470" s="49">
        <f t="shared" si="117"/>
        <v>-0.90800979132538739</v>
      </c>
      <c r="I470" s="49">
        <f t="shared" si="118"/>
        <v>127.62303157453319</v>
      </c>
      <c r="J470" s="49">
        <f t="shared" si="119"/>
        <v>-8.5395330812010634E-3</v>
      </c>
      <c r="K470" s="49">
        <f t="shared" si="124"/>
        <v>2.410410865610868E-2</v>
      </c>
      <c r="L470" s="53">
        <f t="shared" si="114"/>
        <v>-8.5779946196626027E-3</v>
      </c>
      <c r="M470" s="53">
        <f t="shared" si="125"/>
        <v>2.3719493271493294E-2</v>
      </c>
      <c r="N470" s="57">
        <f t="shared" si="120"/>
        <v>0</v>
      </c>
      <c r="O470" s="57">
        <f t="shared" si="126"/>
        <v>1.8104108656108682E-2</v>
      </c>
      <c r="P470">
        <f t="shared" si="121"/>
        <v>0</v>
      </c>
      <c r="Q470">
        <f t="shared" si="121"/>
        <v>3.2775875023218929E-4</v>
      </c>
      <c r="R470">
        <f t="shared" si="128"/>
        <v>0</v>
      </c>
      <c r="S470">
        <f t="shared" si="129"/>
        <v>5.9337800271939421E-6</v>
      </c>
      <c r="T470" s="57">
        <f t="shared" si="122"/>
        <v>9.1395330812010633E-3</v>
      </c>
      <c r="U470" s="57">
        <f t="shared" si="127"/>
        <v>0</v>
      </c>
      <c r="V470">
        <f t="shared" si="123"/>
        <v>132.61709243342787</v>
      </c>
      <c r="W470">
        <f t="shared" si="116"/>
        <v>-3.7657746578946001E-2</v>
      </c>
      <c r="Z470" s="57"/>
    </row>
    <row r="471" spans="5:26">
      <c r="E471" s="49">
        <f t="shared" si="115"/>
        <v>8</v>
      </c>
      <c r="F471" s="49">
        <v>468</v>
      </c>
      <c r="G471" s="49">
        <v>0.72866413669731955</v>
      </c>
      <c r="H471" s="49">
        <f t="shared" si="117"/>
        <v>0.6087778057345119</v>
      </c>
      <c r="I471" s="49">
        <f t="shared" si="118"/>
        <v>128.47360093782672</v>
      </c>
      <c r="J471" s="49">
        <f t="shared" si="119"/>
        <v>6.6425902011348044E-3</v>
      </c>
      <c r="K471" s="49">
        <f t="shared" si="124"/>
        <v>2.2291798682791259E-2</v>
      </c>
      <c r="L471" s="53">
        <f t="shared" si="114"/>
        <v>6.604128662673266E-3</v>
      </c>
      <c r="M471" s="53">
        <f t="shared" si="125"/>
        <v>2.1907183298175873E-2</v>
      </c>
      <c r="N471" s="57">
        <f t="shared" si="120"/>
        <v>6.0425902011348046E-3</v>
      </c>
      <c r="O471" s="57">
        <f t="shared" si="126"/>
        <v>1.6291798682791261E-2</v>
      </c>
      <c r="P471">
        <f t="shared" si="121"/>
        <v>3.6512896338850357E-5</v>
      </c>
      <c r="Q471">
        <f t="shared" si="121"/>
        <v>2.6542270432059904E-4</v>
      </c>
      <c r="R471">
        <f t="shared" si="128"/>
        <v>2.2063246963218804E-7</v>
      </c>
      <c r="S471">
        <f t="shared" si="129"/>
        <v>4.3242132646332298E-6</v>
      </c>
      <c r="T471" s="57">
        <f t="shared" si="122"/>
        <v>0</v>
      </c>
      <c r="U471" s="57">
        <f t="shared" si="127"/>
        <v>0</v>
      </c>
      <c r="V471">
        <f t="shared" si="123"/>
        <v>132.61709243342787</v>
      </c>
      <c r="W471">
        <f t="shared" si="116"/>
        <v>-3.1244023071016543E-2</v>
      </c>
      <c r="Z471" s="57"/>
    </row>
    <row r="472" spans="5:26">
      <c r="E472" s="49">
        <f t="shared" si="115"/>
        <v>9</v>
      </c>
      <c r="F472" s="49">
        <v>469</v>
      </c>
      <c r="G472" s="49">
        <v>0.79775544723907943</v>
      </c>
      <c r="H472" s="49">
        <f t="shared" si="117"/>
        <v>0.83363072623928591</v>
      </c>
      <c r="I472" s="49">
        <f t="shared" si="118"/>
        <v>129.6187157355069</v>
      </c>
      <c r="J472" s="49">
        <f t="shared" si="119"/>
        <v>8.8737419742400455E-3</v>
      </c>
      <c r="K472" s="49">
        <f t="shared" si="124"/>
        <v>3.8020585951988033E-2</v>
      </c>
      <c r="L472" s="53">
        <f t="shared" si="114"/>
        <v>8.8352804357785062E-3</v>
      </c>
      <c r="M472" s="53">
        <f t="shared" si="125"/>
        <v>3.7635970567372647E-2</v>
      </c>
      <c r="N472" s="57">
        <f t="shared" si="120"/>
        <v>8.2737419742400457E-3</v>
      </c>
      <c r="O472" s="57">
        <f t="shared" si="126"/>
        <v>3.2020585951988034E-2</v>
      </c>
      <c r="P472">
        <f t="shared" si="121"/>
        <v>6.8454806256301569E-5</v>
      </c>
      <c r="Q472">
        <f t="shared" si="121"/>
        <v>1.0253179247086534E-3</v>
      </c>
      <c r="R472">
        <f t="shared" si="128"/>
        <v>5.6637740386123237E-7</v>
      </c>
      <c r="S472">
        <f t="shared" si="129"/>
        <v>3.2831280736247432E-5</v>
      </c>
      <c r="T472" s="57">
        <f t="shared" si="122"/>
        <v>0</v>
      </c>
      <c r="U472" s="57">
        <f t="shared" si="127"/>
        <v>0</v>
      </c>
      <c r="V472">
        <f t="shared" si="123"/>
        <v>132.61709243342787</v>
      </c>
      <c r="W472">
        <f t="shared" si="116"/>
        <v>-2.2609277906059676E-2</v>
      </c>
      <c r="Z472" s="57"/>
    </row>
    <row r="473" spans="5:26">
      <c r="E473" s="49">
        <f t="shared" si="115"/>
        <v>0</v>
      </c>
      <c r="F473" s="49">
        <v>470</v>
      </c>
      <c r="G473" s="49">
        <v>0.12912828586859237</v>
      </c>
      <c r="H473" s="49">
        <f t="shared" si="117"/>
        <v>-1.1305214345961681</v>
      </c>
      <c r="I473" s="49">
        <f t="shared" si="118"/>
        <v>128.22812839917765</v>
      </c>
      <c r="J473" s="49">
        <f t="shared" si="119"/>
        <v>-1.0786254321587307E-2</v>
      </c>
      <c r="K473" s="49">
        <f t="shared" si="124"/>
        <v>1.1381317911762964E-2</v>
      </c>
      <c r="L473" s="53">
        <f t="shared" si="114"/>
        <v>-1.0824715860048847E-2</v>
      </c>
      <c r="M473" s="53">
        <f t="shared" si="125"/>
        <v>1.099670252714758E-2</v>
      </c>
      <c r="N473" s="57">
        <f t="shared" si="120"/>
        <v>0</v>
      </c>
      <c r="O473" s="57">
        <f t="shared" si="126"/>
        <v>5.3813179117629647E-3</v>
      </c>
      <c r="P473">
        <f t="shared" si="121"/>
        <v>0</v>
      </c>
      <c r="Q473">
        <f t="shared" si="121"/>
        <v>2.8958582467460914E-5</v>
      </c>
      <c r="R473">
        <f t="shared" si="128"/>
        <v>0</v>
      </c>
      <c r="S473">
        <f t="shared" si="129"/>
        <v>1.5583533853141238E-7</v>
      </c>
      <c r="T473" s="57">
        <f t="shared" si="122"/>
        <v>1.1386254321587307E-2</v>
      </c>
      <c r="U473" s="57">
        <f t="shared" si="127"/>
        <v>0</v>
      </c>
      <c r="V473">
        <f t="shared" si="123"/>
        <v>132.61709243342787</v>
      </c>
      <c r="W473">
        <f t="shared" si="116"/>
        <v>-3.309501025633952E-2</v>
      </c>
      <c r="Z473" s="57"/>
    </row>
    <row r="474" spans="5:26">
      <c r="E474" s="49">
        <f t="shared" si="115"/>
        <v>1</v>
      </c>
      <c r="F474" s="49">
        <v>471</v>
      </c>
      <c r="G474" s="49">
        <v>0.89803891494900612</v>
      </c>
      <c r="H474" s="49">
        <f t="shared" si="117"/>
        <v>1.2704562145396232</v>
      </c>
      <c r="I474" s="49">
        <f t="shared" si="118"/>
        <v>129.931188391597</v>
      </c>
      <c r="J474" s="49">
        <f t="shared" si="119"/>
        <v>1.319405954197438E-2</v>
      </c>
      <c r="K474" s="49">
        <f t="shared" si="124"/>
        <v>1.6410354978391137E-2</v>
      </c>
      <c r="L474" s="53">
        <f t="shared" si="114"/>
        <v>1.315559800351284E-2</v>
      </c>
      <c r="M474" s="53">
        <f t="shared" si="125"/>
        <v>1.6025739593775751E-2</v>
      </c>
      <c r="N474" s="57">
        <f t="shared" si="120"/>
        <v>1.259405954197438E-2</v>
      </c>
      <c r="O474" s="57">
        <f t="shared" si="126"/>
        <v>1.0410354978391139E-2</v>
      </c>
      <c r="P474">
        <f t="shared" si="121"/>
        <v>1.5861033574679593E-4</v>
      </c>
      <c r="Q474">
        <f t="shared" si="121"/>
        <v>1.0837549077611317E-4</v>
      </c>
      <c r="R474">
        <f t="shared" si="128"/>
        <v>1.9975480123676953E-6</v>
      </c>
      <c r="S474">
        <f t="shared" si="129"/>
        <v>1.1282273299366926E-6</v>
      </c>
      <c r="T474" s="57">
        <f t="shared" si="122"/>
        <v>0</v>
      </c>
      <c r="U474" s="57">
        <f t="shared" si="127"/>
        <v>0</v>
      </c>
      <c r="V474">
        <f t="shared" si="123"/>
        <v>132.61709243342787</v>
      </c>
      <c r="W474">
        <f t="shared" si="116"/>
        <v>-2.0253075923672183E-2</v>
      </c>
      <c r="Z474" s="57"/>
    </row>
    <row r="475" spans="5:26">
      <c r="E475" s="49">
        <f t="shared" si="115"/>
        <v>2</v>
      </c>
      <c r="F475" s="49">
        <v>472</v>
      </c>
      <c r="G475" s="49">
        <v>0.24017644053926246</v>
      </c>
      <c r="H475" s="49">
        <f t="shared" si="117"/>
        <v>-0.70573511219816776</v>
      </c>
      <c r="I475" s="49">
        <f t="shared" si="118"/>
        <v>129.0891786744163</v>
      </c>
      <c r="J475" s="49">
        <f t="shared" si="119"/>
        <v>-6.5015171793343955E-3</v>
      </c>
      <c r="K475" s="49">
        <f t="shared" si="124"/>
        <v>4.3382489433887329E-3</v>
      </c>
      <c r="L475" s="53">
        <f t="shared" si="114"/>
        <v>-6.5399787177959339E-3</v>
      </c>
      <c r="M475" s="53">
        <f t="shared" si="125"/>
        <v>3.9536335587733486E-3</v>
      </c>
      <c r="N475" s="57">
        <f t="shared" si="120"/>
        <v>0</v>
      </c>
      <c r="O475" s="57">
        <f t="shared" si="126"/>
        <v>0</v>
      </c>
      <c r="P475">
        <f t="shared" si="121"/>
        <v>0</v>
      </c>
      <c r="Q475">
        <f t="shared" si="121"/>
        <v>0</v>
      </c>
      <c r="R475">
        <f t="shared" si="128"/>
        <v>0</v>
      </c>
      <c r="S475">
        <f t="shared" si="129"/>
        <v>0</v>
      </c>
      <c r="T475" s="57">
        <f t="shared" si="122"/>
        <v>7.1015171793343953E-3</v>
      </c>
      <c r="U475" s="57">
        <f t="shared" si="127"/>
        <v>1.6617510566112664E-3</v>
      </c>
      <c r="V475">
        <f t="shared" si="123"/>
        <v>132.61709243342787</v>
      </c>
      <c r="W475">
        <f t="shared" si="116"/>
        <v>-2.6602255367516345E-2</v>
      </c>
      <c r="Z475" s="57"/>
    </row>
    <row r="476" spans="5:26">
      <c r="E476" s="49">
        <f t="shared" si="115"/>
        <v>3</v>
      </c>
      <c r="F476" s="49">
        <v>473</v>
      </c>
      <c r="G476" s="49">
        <v>0.24301885721722805</v>
      </c>
      <c r="H476" s="49">
        <f t="shared" si="117"/>
        <v>-0.69662466732645756</v>
      </c>
      <c r="I476" s="49">
        <f t="shared" si="118"/>
        <v>128.26438613907951</v>
      </c>
      <c r="J476" s="49">
        <f t="shared" si="119"/>
        <v>-6.409822687887588E-3</v>
      </c>
      <c r="K476" s="49">
        <f t="shared" si="124"/>
        <v>-8.6239118779593126E-4</v>
      </c>
      <c r="L476" s="53">
        <f t="shared" si="114"/>
        <v>-6.4482842263491264E-3</v>
      </c>
      <c r="M476" s="53">
        <f t="shared" si="125"/>
        <v>-1.247006572411316E-3</v>
      </c>
      <c r="N476" s="57">
        <f t="shared" si="120"/>
        <v>0</v>
      </c>
      <c r="O476" s="57">
        <f t="shared" si="126"/>
        <v>0</v>
      </c>
      <c r="P476">
        <f t="shared" si="121"/>
        <v>0</v>
      </c>
      <c r="Q476">
        <f t="shared" si="121"/>
        <v>0</v>
      </c>
      <c r="R476">
        <f t="shared" si="128"/>
        <v>0</v>
      </c>
      <c r="S476">
        <f t="shared" si="129"/>
        <v>0</v>
      </c>
      <c r="T476" s="57">
        <f t="shared" si="122"/>
        <v>7.0098226878875878E-3</v>
      </c>
      <c r="U476" s="57">
        <f t="shared" si="127"/>
        <v>6.8623911877959305E-3</v>
      </c>
      <c r="V476">
        <f t="shared" si="123"/>
        <v>132.61709243342787</v>
      </c>
      <c r="W476">
        <f t="shared" si="116"/>
        <v>-3.2821608545922316E-2</v>
      </c>
      <c r="Z476" s="57"/>
    </row>
    <row r="477" spans="5:26">
      <c r="E477" s="49">
        <f t="shared" si="115"/>
        <v>4</v>
      </c>
      <c r="F477" s="49">
        <v>474</v>
      </c>
      <c r="G477" s="49">
        <v>0.74974522818683353</v>
      </c>
      <c r="H477" s="49">
        <f t="shared" si="117"/>
        <v>0.67368823428238034</v>
      </c>
      <c r="I477" s="49">
        <f t="shared" si="118"/>
        <v>129.202486901584</v>
      </c>
      <c r="J477" s="49">
        <f t="shared" si="119"/>
        <v>7.2871892431224973E-3</v>
      </c>
      <c r="K477" s="49">
        <f t="shared" si="124"/>
        <v>4.283102646908942E-4</v>
      </c>
      <c r="L477" s="53">
        <f t="shared" si="114"/>
        <v>7.2487277046609589E-3</v>
      </c>
      <c r="M477" s="53">
        <f t="shared" si="125"/>
        <v>4.3694880075509585E-5</v>
      </c>
      <c r="N477" s="57">
        <f t="shared" si="120"/>
        <v>6.6871892431224975E-3</v>
      </c>
      <c r="O477" s="57">
        <f t="shared" si="126"/>
        <v>0</v>
      </c>
      <c r="P477">
        <f t="shared" si="121"/>
        <v>4.4718499973333243E-5</v>
      </c>
      <c r="Q477">
        <f t="shared" si="121"/>
        <v>0</v>
      </c>
      <c r="R477">
        <f t="shared" si="128"/>
        <v>2.9904107199024777E-7</v>
      </c>
      <c r="S477">
        <f t="shared" si="129"/>
        <v>0</v>
      </c>
      <c r="T477" s="57">
        <f t="shared" si="122"/>
        <v>0</v>
      </c>
      <c r="U477" s="57">
        <f t="shared" si="127"/>
        <v>5.5716897353091047E-3</v>
      </c>
      <c r="V477">
        <f t="shared" si="123"/>
        <v>132.61709243342787</v>
      </c>
      <c r="W477">
        <f t="shared" si="116"/>
        <v>-2.5747853984643531E-2</v>
      </c>
      <c r="Z477" s="57"/>
    </row>
    <row r="478" spans="5:26">
      <c r="E478" s="49">
        <f t="shared" si="115"/>
        <v>5</v>
      </c>
      <c r="F478" s="49">
        <v>475</v>
      </c>
      <c r="G478" s="49">
        <v>0.31850754427498484</v>
      </c>
      <c r="H478" s="49">
        <f t="shared" si="117"/>
        <v>-0.47187629572697437</v>
      </c>
      <c r="I478" s="49">
        <f t="shared" si="118"/>
        <v>128.66735088869504</v>
      </c>
      <c r="J478" s="49">
        <f t="shared" si="119"/>
        <v>-4.1504410571574467E-3</v>
      </c>
      <c r="K478" s="49">
        <f t="shared" si="124"/>
        <v>1.689184464589903E-4</v>
      </c>
      <c r="L478" s="53">
        <f t="shared" si="114"/>
        <v>-4.1889025956189851E-3</v>
      </c>
      <c r="M478" s="53">
        <f t="shared" si="125"/>
        <v>-2.1569693815639432E-4</v>
      </c>
      <c r="N478" s="57">
        <f t="shared" si="120"/>
        <v>0</v>
      </c>
      <c r="O478" s="57">
        <f t="shared" si="126"/>
        <v>0</v>
      </c>
      <c r="P478">
        <f t="shared" si="121"/>
        <v>0</v>
      </c>
      <c r="Q478">
        <f t="shared" si="121"/>
        <v>0</v>
      </c>
      <c r="R478">
        <f t="shared" si="128"/>
        <v>0</v>
      </c>
      <c r="S478">
        <f t="shared" si="129"/>
        <v>0</v>
      </c>
      <c r="T478" s="57">
        <f t="shared" si="122"/>
        <v>4.7504410571574465E-3</v>
      </c>
      <c r="U478" s="57">
        <f t="shared" si="127"/>
        <v>5.8310815535410091E-3</v>
      </c>
      <c r="V478">
        <f t="shared" si="123"/>
        <v>132.61709243342787</v>
      </c>
      <c r="W478">
        <f t="shared" si="116"/>
        <v>-2.9783050376523311E-2</v>
      </c>
      <c r="Z478" s="57"/>
    </row>
    <row r="479" spans="5:26">
      <c r="E479" s="49">
        <f t="shared" si="115"/>
        <v>6</v>
      </c>
      <c r="F479" s="49">
        <v>476</v>
      </c>
      <c r="G479" s="49">
        <v>0.77743495300594201</v>
      </c>
      <c r="H479" s="49">
        <f t="shared" si="117"/>
        <v>0.76355899344986145</v>
      </c>
      <c r="I479" s="49">
        <f t="shared" si="118"/>
        <v>129.72403318201361</v>
      </c>
      <c r="J479" s="49">
        <f t="shared" si="119"/>
        <v>8.1789738286343668E-3</v>
      </c>
      <c r="K479" s="49">
        <f t="shared" si="124"/>
        <v>7.7889864619383846E-3</v>
      </c>
      <c r="L479" s="53">
        <f t="shared" si="114"/>
        <v>8.1405122901728275E-3</v>
      </c>
      <c r="M479" s="53">
        <f t="shared" si="125"/>
        <v>7.4043710773230003E-3</v>
      </c>
      <c r="N479" s="57">
        <f t="shared" si="120"/>
        <v>7.578973828634367E-3</v>
      </c>
      <c r="O479" s="57">
        <f t="shared" si="126"/>
        <v>1.7889864619383853E-3</v>
      </c>
      <c r="P479">
        <f t="shared" si="121"/>
        <v>5.7440844295124677E-5</v>
      </c>
      <c r="Q479">
        <f t="shared" si="121"/>
        <v>3.2004725609988218E-6</v>
      </c>
      <c r="R479">
        <f t="shared" si="128"/>
        <v>4.3534265560741159E-7</v>
      </c>
      <c r="S479">
        <f t="shared" si="129"/>
        <v>5.7256020834321654E-9</v>
      </c>
      <c r="T479" s="57">
        <f t="shared" si="122"/>
        <v>0</v>
      </c>
      <c r="U479" s="57">
        <f t="shared" si="127"/>
        <v>0</v>
      </c>
      <c r="V479">
        <f t="shared" si="123"/>
        <v>132.61709243342787</v>
      </c>
      <c r="W479">
        <f t="shared" si="116"/>
        <v>-2.1815131053838609E-2</v>
      </c>
      <c r="Z479" s="57"/>
    </row>
    <row r="480" spans="5:26">
      <c r="E480" s="49">
        <f t="shared" si="115"/>
        <v>7</v>
      </c>
      <c r="F480" s="49">
        <v>477</v>
      </c>
      <c r="G480" s="49">
        <v>0.59919011644590836</v>
      </c>
      <c r="H480" s="49">
        <f t="shared" si="117"/>
        <v>0.25125137436369277</v>
      </c>
      <c r="I480" s="49">
        <f t="shared" si="118"/>
        <v>130.12480738663768</v>
      </c>
      <c r="J480" s="49">
        <f t="shared" si="119"/>
        <v>3.0846743170738385E-3</v>
      </c>
      <c r="K480" s="49">
        <f t="shared" si="124"/>
        <v>1.9413193860213299E-2</v>
      </c>
      <c r="L480" s="53">
        <f t="shared" si="114"/>
        <v>3.0462127786123E-3</v>
      </c>
      <c r="M480" s="53">
        <f t="shared" si="125"/>
        <v>1.9028578475597913E-2</v>
      </c>
      <c r="N480" s="57">
        <f t="shared" si="120"/>
        <v>2.4846743170738386E-3</v>
      </c>
      <c r="O480" s="57">
        <f t="shared" si="126"/>
        <v>1.34131938602133E-2</v>
      </c>
      <c r="P480">
        <f t="shared" si="121"/>
        <v>6.1736064619263467E-6</v>
      </c>
      <c r="Q480">
        <f t="shared" si="121"/>
        <v>1.7991376953166378E-4</v>
      </c>
      <c r="R480">
        <f t="shared" si="128"/>
        <v>1.5339401419669483E-8</v>
      </c>
      <c r="S480">
        <f t="shared" si="129"/>
        <v>2.4132182688499436E-6</v>
      </c>
      <c r="T480" s="57">
        <f t="shared" si="122"/>
        <v>0</v>
      </c>
      <c r="U480" s="57">
        <f t="shared" si="127"/>
        <v>0</v>
      </c>
      <c r="V480">
        <f t="shared" si="123"/>
        <v>132.61709243342787</v>
      </c>
      <c r="W480">
        <f t="shared" si="116"/>
        <v>-1.8793090702401597E-2</v>
      </c>
      <c r="Z480" s="57"/>
    </row>
    <row r="481" spans="5:26">
      <c r="E481" s="49">
        <f t="shared" si="115"/>
        <v>8</v>
      </c>
      <c r="F481" s="49">
        <v>478</v>
      </c>
      <c r="G481" s="49">
        <v>0.77282383393390242</v>
      </c>
      <c r="H481" s="49">
        <f t="shared" si="117"/>
        <v>0.74817877420186074</v>
      </c>
      <c r="I481" s="49">
        <f t="shared" si="118"/>
        <v>131.17344557973706</v>
      </c>
      <c r="J481" s="49">
        <f t="shared" si="119"/>
        <v>8.0264128130719901E-3</v>
      </c>
      <c r="K481" s="49">
        <f t="shared" si="124"/>
        <v>2.0797016472150508E-2</v>
      </c>
      <c r="L481" s="53">
        <f t="shared" si="114"/>
        <v>7.9879512746104508E-3</v>
      </c>
      <c r="M481" s="53">
        <f t="shared" si="125"/>
        <v>2.0412401087535122E-2</v>
      </c>
      <c r="N481" s="57">
        <f t="shared" si="120"/>
        <v>7.4264128130719902E-3</v>
      </c>
      <c r="O481" s="57">
        <f t="shared" si="126"/>
        <v>1.4797016472150509E-2</v>
      </c>
      <c r="P481">
        <f t="shared" si="121"/>
        <v>5.5151607270159832E-5</v>
      </c>
      <c r="Q481">
        <f t="shared" si="121"/>
        <v>2.189516964770935E-4</v>
      </c>
      <c r="R481">
        <f t="shared" si="128"/>
        <v>4.0957860289262932E-7</v>
      </c>
      <c r="S481">
        <f t="shared" si="129"/>
        <v>3.2398318593768512E-6</v>
      </c>
      <c r="T481" s="57">
        <f t="shared" si="122"/>
        <v>0</v>
      </c>
      <c r="U481" s="57">
        <f t="shared" si="127"/>
        <v>0</v>
      </c>
      <c r="V481">
        <f t="shared" si="123"/>
        <v>132.61709243342787</v>
      </c>
      <c r="W481">
        <f t="shared" si="116"/>
        <v>-1.0885827966824871E-2</v>
      </c>
      <c r="Z481" s="57"/>
    </row>
    <row r="482" spans="5:26">
      <c r="E482" s="49">
        <f t="shared" si="115"/>
        <v>9</v>
      </c>
      <c r="F482" s="49">
        <v>479</v>
      </c>
      <c r="G482" s="49">
        <v>3.1964435923507173E-3</v>
      </c>
      <c r="H482" s="49">
        <f t="shared" si="117"/>
        <v>-2.7269182683980109</v>
      </c>
      <c r="I482" s="49">
        <f t="shared" si="118"/>
        <v>127.67212991677054</v>
      </c>
      <c r="J482" s="49">
        <f t="shared" si="119"/>
        <v>-2.7054966850455171E-2</v>
      </c>
      <c r="K482" s="49">
        <f t="shared" si="124"/>
        <v>-1.5131692352544707E-2</v>
      </c>
      <c r="L482" s="53">
        <f t="shared" si="114"/>
        <v>-2.7093428388916711E-2</v>
      </c>
      <c r="M482" s="53">
        <f t="shared" si="125"/>
        <v>-1.5516307737160092E-2</v>
      </c>
      <c r="N482" s="57">
        <f t="shared" si="120"/>
        <v>0</v>
      </c>
      <c r="O482" s="57">
        <f t="shared" si="126"/>
        <v>0</v>
      </c>
      <c r="P482">
        <f t="shared" si="121"/>
        <v>0</v>
      </c>
      <c r="Q482">
        <f t="shared" si="121"/>
        <v>0</v>
      </c>
      <c r="R482">
        <f t="shared" si="128"/>
        <v>0</v>
      </c>
      <c r="S482">
        <f t="shared" si="129"/>
        <v>0</v>
      </c>
      <c r="T482" s="57">
        <f t="shared" si="122"/>
        <v>2.7654966850455171E-2</v>
      </c>
      <c r="U482" s="57">
        <f t="shared" si="127"/>
        <v>2.1131692352544706E-2</v>
      </c>
      <c r="V482">
        <f t="shared" si="123"/>
        <v>132.61709243342787</v>
      </c>
      <c r="W482">
        <f t="shared" si="116"/>
        <v>-3.7287520227753723E-2</v>
      </c>
      <c r="Z482" s="57"/>
    </row>
    <row r="483" spans="5:26">
      <c r="E483" s="49">
        <f t="shared" si="115"/>
        <v>0</v>
      </c>
      <c r="F483" s="49">
        <v>480</v>
      </c>
      <c r="G483" s="49">
        <v>0.20977703886081689</v>
      </c>
      <c r="H483" s="49">
        <f t="shared" si="117"/>
        <v>-0.80719511845413838</v>
      </c>
      <c r="I483" s="49">
        <f t="shared" si="118"/>
        <v>126.71522371448485</v>
      </c>
      <c r="J483" s="49">
        <f t="shared" si="119"/>
        <v>-7.523256969982091E-3</v>
      </c>
      <c r="K483" s="49">
        <f t="shared" si="124"/>
        <v>-1.1868695000939507E-2</v>
      </c>
      <c r="L483" s="53">
        <f t="shared" si="114"/>
        <v>-7.5617185084436295E-3</v>
      </c>
      <c r="M483" s="53">
        <f t="shared" si="125"/>
        <v>-1.2253310385554892E-2</v>
      </c>
      <c r="N483" s="57">
        <f t="shared" si="120"/>
        <v>0</v>
      </c>
      <c r="O483" s="57">
        <f t="shared" si="126"/>
        <v>0</v>
      </c>
      <c r="P483">
        <f t="shared" si="121"/>
        <v>0</v>
      </c>
      <c r="Q483">
        <f t="shared" si="121"/>
        <v>0</v>
      </c>
      <c r="R483">
        <f t="shared" si="128"/>
        <v>0</v>
      </c>
      <c r="S483">
        <f t="shared" si="129"/>
        <v>0</v>
      </c>
      <c r="T483" s="57">
        <f t="shared" si="122"/>
        <v>8.1232569699820917E-3</v>
      </c>
      <c r="U483" s="57">
        <f t="shared" si="127"/>
        <v>1.7868695000939506E-2</v>
      </c>
      <c r="V483">
        <f t="shared" si="123"/>
        <v>132.61709243342787</v>
      </c>
      <c r="W483">
        <f t="shared" si="116"/>
        <v>-4.4503077323201648E-2</v>
      </c>
      <c r="Z483" s="57"/>
    </row>
    <row r="484" spans="5:26">
      <c r="E484" s="49">
        <f t="shared" si="115"/>
        <v>1</v>
      </c>
      <c r="F484" s="49">
        <v>481</v>
      </c>
      <c r="G484" s="49">
        <v>0.21402457998984215</v>
      </c>
      <c r="H484" s="49">
        <f t="shared" si="117"/>
        <v>-0.79253436894976936</v>
      </c>
      <c r="I484" s="49">
        <f t="shared" si="118"/>
        <v>125.78406695261432</v>
      </c>
      <c r="J484" s="49">
        <f t="shared" si="119"/>
        <v>-7.3755532584378154E-3</v>
      </c>
      <c r="K484" s="49">
        <f t="shared" si="124"/>
        <v>-3.2438307801351755E-2</v>
      </c>
      <c r="L484" s="53">
        <f t="shared" si="114"/>
        <v>-7.4140147968993538E-3</v>
      </c>
      <c r="M484" s="53">
        <f t="shared" si="125"/>
        <v>-3.2822923185967141E-2</v>
      </c>
      <c r="N484" s="57">
        <f t="shared" si="120"/>
        <v>0</v>
      </c>
      <c r="O484" s="57">
        <f t="shared" si="126"/>
        <v>0</v>
      </c>
      <c r="P484">
        <f t="shared" si="121"/>
        <v>0</v>
      </c>
      <c r="Q484">
        <f t="shared" si="121"/>
        <v>0</v>
      </c>
      <c r="R484">
        <f t="shared" si="128"/>
        <v>0</v>
      </c>
      <c r="S484">
        <f t="shared" si="129"/>
        <v>0</v>
      </c>
      <c r="T484" s="57">
        <f t="shared" si="122"/>
        <v>7.9755532584378161E-3</v>
      </c>
      <c r="U484" s="57">
        <f t="shared" si="127"/>
        <v>3.8438307801351754E-2</v>
      </c>
      <c r="V484">
        <f t="shared" si="123"/>
        <v>132.61709243342787</v>
      </c>
      <c r="W484">
        <f t="shared" si="116"/>
        <v>-5.1524470605051456E-2</v>
      </c>
      <c r="Z484" s="57"/>
    </row>
    <row r="485" spans="5:26">
      <c r="E485" s="49">
        <f t="shared" si="115"/>
        <v>2</v>
      </c>
      <c r="F485" s="49">
        <v>482</v>
      </c>
      <c r="G485" s="49">
        <v>0.97420871727036418</v>
      </c>
      <c r="H485" s="49">
        <f t="shared" si="117"/>
        <v>1.946601193170322</v>
      </c>
      <c r="I485" s="49">
        <f t="shared" si="118"/>
        <v>128.30514883166626</v>
      </c>
      <c r="J485" s="49">
        <f t="shared" si="119"/>
        <v>1.9844719556000069E-2</v>
      </c>
      <c r="K485" s="49">
        <f t="shared" si="124"/>
        <v>-6.0920710660172838E-3</v>
      </c>
      <c r="L485" s="53">
        <f t="shared" si="114"/>
        <v>1.980625801753853E-2</v>
      </c>
      <c r="M485" s="53">
        <f t="shared" si="125"/>
        <v>-6.4766864506326681E-3</v>
      </c>
      <c r="N485" s="57">
        <f t="shared" si="120"/>
        <v>1.9244719556000069E-2</v>
      </c>
      <c r="O485" s="57">
        <f t="shared" si="126"/>
        <v>0</v>
      </c>
      <c r="P485">
        <f t="shared" si="121"/>
        <v>3.7035923078909151E-4</v>
      </c>
      <c r="Q485">
        <f t="shared" si="121"/>
        <v>0</v>
      </c>
      <c r="R485">
        <f t="shared" si="128"/>
        <v>7.1274595315119728E-6</v>
      </c>
      <c r="S485">
        <f t="shared" si="129"/>
        <v>0</v>
      </c>
      <c r="T485" s="57">
        <f t="shared" si="122"/>
        <v>0</v>
      </c>
      <c r="U485" s="57">
        <f t="shared" si="127"/>
        <v>1.2092071066017283E-2</v>
      </c>
      <c r="V485">
        <f t="shared" si="123"/>
        <v>132.61709243342787</v>
      </c>
      <c r="W485">
        <f t="shared" si="116"/>
        <v>-3.2514237212116187E-2</v>
      </c>
      <c r="Z485" s="57"/>
    </row>
    <row r="486" spans="5:26">
      <c r="E486" s="49">
        <f t="shared" si="115"/>
        <v>3</v>
      </c>
      <c r="F486" s="49">
        <v>483</v>
      </c>
      <c r="G486" s="49">
        <v>0.97451813056147374</v>
      </c>
      <c r="H486" s="49">
        <f t="shared" si="117"/>
        <v>1.9517849749037381</v>
      </c>
      <c r="I486" s="49">
        <f t="shared" si="118"/>
        <v>130.88341164983962</v>
      </c>
      <c r="J486" s="49">
        <f t="shared" si="119"/>
        <v>1.9895537515146933E-2</v>
      </c>
      <c r="K486" s="49">
        <f t="shared" si="124"/>
        <v>2.0213289137017029E-2</v>
      </c>
      <c r="L486" s="53">
        <f t="shared" si="114"/>
        <v>1.9857075976685394E-2</v>
      </c>
      <c r="M486" s="53">
        <f t="shared" si="125"/>
        <v>1.9828673752401643E-2</v>
      </c>
      <c r="N486" s="57">
        <f t="shared" si="120"/>
        <v>1.9295537515146934E-2</v>
      </c>
      <c r="O486" s="57">
        <f t="shared" si="126"/>
        <v>1.421328913701703E-2</v>
      </c>
      <c r="P486">
        <f t="shared" si="121"/>
        <v>3.7231776799844272E-4</v>
      </c>
      <c r="Q486">
        <f t="shared" si="121"/>
        <v>2.0201758809244632E-4</v>
      </c>
      <c r="R486">
        <f t="shared" si="128"/>
        <v>7.1840714599697243E-6</v>
      </c>
      <c r="S486">
        <f t="shared" si="129"/>
        <v>2.8713343903207485E-6</v>
      </c>
      <c r="T486" s="57">
        <f t="shared" si="122"/>
        <v>0</v>
      </c>
      <c r="U486" s="57">
        <f t="shared" si="127"/>
        <v>0</v>
      </c>
      <c r="V486">
        <f t="shared" si="123"/>
        <v>132.61709243342787</v>
      </c>
      <c r="W486">
        <f t="shared" si="116"/>
        <v>-1.307283059654276E-2</v>
      </c>
      <c r="Z486" s="57"/>
    </row>
    <row r="487" spans="5:26">
      <c r="E487" s="49">
        <f t="shared" si="115"/>
        <v>4</v>
      </c>
      <c r="F487" s="49">
        <v>484</v>
      </c>
      <c r="G487" s="49">
        <v>0.47273387812620471</v>
      </c>
      <c r="H487" s="49">
        <f t="shared" si="117"/>
        <v>-6.8399328634507595E-2</v>
      </c>
      <c r="I487" s="49">
        <f t="shared" si="118"/>
        <v>130.86939793554438</v>
      </c>
      <c r="J487" s="49">
        <f t="shared" si="119"/>
        <v>-1.0707594184619092E-4</v>
      </c>
      <c r="K487" s="49">
        <f t="shared" si="124"/>
        <v>1.2819023952048349E-2</v>
      </c>
      <c r="L487" s="53">
        <f t="shared" si="114"/>
        <v>-1.4553748030772938E-4</v>
      </c>
      <c r="M487" s="53">
        <f t="shared" si="125"/>
        <v>1.2434408567432964E-2</v>
      </c>
      <c r="N487" s="57">
        <f t="shared" si="120"/>
        <v>0</v>
      </c>
      <c r="O487" s="57">
        <f t="shared" si="126"/>
        <v>6.8190239520483495E-3</v>
      </c>
      <c r="P487">
        <f t="shared" si="121"/>
        <v>0</v>
      </c>
      <c r="Q487">
        <f t="shared" si="121"/>
        <v>4.6499087658609094E-5</v>
      </c>
      <c r="R487">
        <f t="shared" si="128"/>
        <v>0</v>
      </c>
      <c r="S487">
        <f t="shared" si="129"/>
        <v>3.1707839249245121E-7</v>
      </c>
      <c r="T487" s="57">
        <f t="shared" si="122"/>
        <v>7.0707594184619082E-4</v>
      </c>
      <c r="U487" s="57">
        <f t="shared" si="127"/>
        <v>0</v>
      </c>
      <c r="V487">
        <f t="shared" si="123"/>
        <v>132.61709243342787</v>
      </c>
      <c r="W487">
        <f t="shared" si="116"/>
        <v>-1.3178501095255179E-2</v>
      </c>
      <c r="Z487" s="57"/>
    </row>
    <row r="488" spans="5:26">
      <c r="E488" s="49">
        <f t="shared" si="115"/>
        <v>5</v>
      </c>
      <c r="F488" s="49">
        <v>485</v>
      </c>
      <c r="G488" s="49">
        <v>0.82524871736140959</v>
      </c>
      <c r="H488" s="49">
        <f t="shared" si="117"/>
        <v>0.93555458772116107</v>
      </c>
      <c r="I488" s="49">
        <f t="shared" si="118"/>
        <v>132.16925416758548</v>
      </c>
      <c r="J488" s="49">
        <f t="shared" si="119"/>
        <v>9.8834661961279009E-3</v>
      </c>
      <c r="K488" s="49">
        <f t="shared" si="124"/>
        <v>2.6852931205333837E-2</v>
      </c>
      <c r="L488" s="53">
        <f t="shared" si="114"/>
        <v>9.8450046576663616E-3</v>
      </c>
      <c r="M488" s="53">
        <f t="shared" si="125"/>
        <v>2.6468315820718451E-2</v>
      </c>
      <c r="N488" s="57">
        <f t="shared" si="120"/>
        <v>9.283466196127901E-3</v>
      </c>
      <c r="O488" s="57">
        <f t="shared" si="126"/>
        <v>2.0852931205333838E-2</v>
      </c>
      <c r="P488">
        <f t="shared" si="121"/>
        <v>8.6182744614649436E-5</v>
      </c>
      <c r="Q488">
        <f t="shared" si="121"/>
        <v>4.3484473985438575E-4</v>
      </c>
      <c r="R488">
        <f t="shared" si="128"/>
        <v>8.0007459631962199E-7</v>
      </c>
      <c r="S488">
        <f t="shared" si="129"/>
        <v>9.0677874451847954E-6</v>
      </c>
      <c r="T488" s="57">
        <f t="shared" si="122"/>
        <v>0</v>
      </c>
      <c r="U488" s="57">
        <f t="shared" si="127"/>
        <v>0</v>
      </c>
      <c r="V488">
        <f t="shared" si="123"/>
        <v>132.61709243342787</v>
      </c>
      <c r="W488">
        <f t="shared" si="116"/>
        <v>-3.3769271941111343E-3</v>
      </c>
      <c r="Z488" s="57"/>
    </row>
    <row r="489" spans="5:26">
      <c r="E489" s="49">
        <f t="shared" si="115"/>
        <v>6</v>
      </c>
      <c r="F489" s="49">
        <v>486</v>
      </c>
      <c r="G489" s="49">
        <v>0.37673814758085999</v>
      </c>
      <c r="H489" s="49">
        <f t="shared" si="117"/>
        <v>-0.31405891213525367</v>
      </c>
      <c r="I489" s="49">
        <f t="shared" si="118"/>
        <v>131.83041633855848</v>
      </c>
      <c r="J489" s="49">
        <f t="shared" si="119"/>
        <v>-2.566957863509846E-3</v>
      </c>
      <c r="K489" s="49">
        <f t="shared" si="124"/>
        <v>1.6106999513189481E-2</v>
      </c>
      <c r="L489" s="53">
        <f t="shared" si="114"/>
        <v>-2.6054194019713844E-3</v>
      </c>
      <c r="M489" s="53">
        <f t="shared" si="125"/>
        <v>1.5722384128574095E-2</v>
      </c>
      <c r="N489" s="57">
        <f t="shared" si="120"/>
        <v>0</v>
      </c>
      <c r="O489" s="57">
        <f t="shared" si="126"/>
        <v>1.0106999513189482E-2</v>
      </c>
      <c r="P489">
        <f t="shared" si="121"/>
        <v>0</v>
      </c>
      <c r="Q489">
        <f t="shared" si="121"/>
        <v>1.0215143915961243E-4</v>
      </c>
      <c r="R489">
        <f t="shared" si="128"/>
        <v>0</v>
      </c>
      <c r="S489">
        <f t="shared" si="129"/>
        <v>1.0324445458578078E-6</v>
      </c>
      <c r="T489" s="57">
        <f t="shared" si="122"/>
        <v>3.1669578635098459E-3</v>
      </c>
      <c r="U489" s="57">
        <f t="shared" si="127"/>
        <v>0</v>
      </c>
      <c r="V489">
        <f t="shared" si="123"/>
        <v>132.61709243342787</v>
      </c>
      <c r="W489">
        <f t="shared" si="116"/>
        <v>-5.9319359249584954E-3</v>
      </c>
      <c r="Z489" s="57"/>
    </row>
    <row r="490" spans="5:26">
      <c r="E490" s="49">
        <f t="shared" si="115"/>
        <v>7</v>
      </c>
      <c r="F490" s="49">
        <v>487</v>
      </c>
      <c r="G490" s="49">
        <v>0.22184058347153557</v>
      </c>
      <c r="H490" s="49">
        <f t="shared" si="117"/>
        <v>-0.76599182416215883</v>
      </c>
      <c r="I490" s="49">
        <f t="shared" si="118"/>
        <v>130.89666213707227</v>
      </c>
      <c r="J490" s="49">
        <f t="shared" si="119"/>
        <v>-7.1081986562687525E-3</v>
      </c>
      <c r="K490" s="49">
        <f t="shared" si="124"/>
        <v>5.9141265398468465E-3</v>
      </c>
      <c r="L490" s="53">
        <f t="shared" si="114"/>
        <v>-7.1466601947302909E-3</v>
      </c>
      <c r="M490" s="53">
        <f t="shared" si="125"/>
        <v>5.5295111552314622E-3</v>
      </c>
      <c r="N490" s="57">
        <f t="shared" si="120"/>
        <v>0</v>
      </c>
      <c r="O490" s="57">
        <f t="shared" si="126"/>
        <v>0</v>
      </c>
      <c r="P490">
        <f t="shared" si="121"/>
        <v>0</v>
      </c>
      <c r="Q490">
        <f t="shared" si="121"/>
        <v>0</v>
      </c>
      <c r="R490">
        <f t="shared" si="128"/>
        <v>0</v>
      </c>
      <c r="S490">
        <f t="shared" si="129"/>
        <v>0</v>
      </c>
      <c r="T490" s="57">
        <f t="shared" si="122"/>
        <v>7.7081986562687523E-3</v>
      </c>
      <c r="U490" s="57">
        <f t="shared" si="127"/>
        <v>8.587346015315276E-5</v>
      </c>
      <c r="V490">
        <f t="shared" si="123"/>
        <v>132.61709243342787</v>
      </c>
      <c r="W490">
        <f t="shared" si="116"/>
        <v>-1.2972915216183286E-2</v>
      </c>
      <c r="Z490" s="57"/>
    </row>
    <row r="491" spans="5:26">
      <c r="E491" s="49">
        <f t="shared" si="115"/>
        <v>8</v>
      </c>
      <c r="F491" s="49">
        <v>488</v>
      </c>
      <c r="G491" s="49">
        <v>4.921520211628605E-2</v>
      </c>
      <c r="H491" s="49">
        <f t="shared" si="117"/>
        <v>-1.6525110999677446</v>
      </c>
      <c r="I491" s="49">
        <f t="shared" si="118"/>
        <v>128.80909757084893</v>
      </c>
      <c r="J491" s="49">
        <f t="shared" si="119"/>
        <v>-1.6076728766039591E-2</v>
      </c>
      <c r="K491" s="49">
        <f t="shared" si="124"/>
        <v>-1.8189015039264563E-2</v>
      </c>
      <c r="L491" s="53">
        <f t="shared" si="114"/>
        <v>-1.6115190304501131E-2</v>
      </c>
      <c r="M491" s="53">
        <f t="shared" si="125"/>
        <v>-1.8573630423879949E-2</v>
      </c>
      <c r="N491" s="57">
        <f t="shared" si="120"/>
        <v>0</v>
      </c>
      <c r="O491" s="57">
        <f t="shared" si="126"/>
        <v>0</v>
      </c>
      <c r="P491">
        <f t="shared" si="121"/>
        <v>0</v>
      </c>
      <c r="Q491">
        <f t="shared" si="121"/>
        <v>0</v>
      </c>
      <c r="R491">
        <f t="shared" si="128"/>
        <v>0</v>
      </c>
      <c r="S491">
        <f t="shared" si="129"/>
        <v>0</v>
      </c>
      <c r="T491" s="57">
        <f t="shared" si="122"/>
        <v>1.6676728766039591E-2</v>
      </c>
      <c r="U491" s="57">
        <f t="shared" si="127"/>
        <v>2.4189015039264562E-2</v>
      </c>
      <c r="V491">
        <f t="shared" si="123"/>
        <v>132.61709243342787</v>
      </c>
      <c r="W491">
        <f t="shared" si="116"/>
        <v>-2.8714208649164158E-2</v>
      </c>
      <c r="Z491" s="57"/>
    </row>
    <row r="492" spans="5:26">
      <c r="E492" s="49">
        <f t="shared" si="115"/>
        <v>9</v>
      </c>
      <c r="F492" s="49">
        <v>489</v>
      </c>
      <c r="G492" s="49">
        <v>0.39365065188190318</v>
      </c>
      <c r="H492" s="49">
        <f t="shared" si="117"/>
        <v>-0.26981666186530129</v>
      </c>
      <c r="I492" s="49">
        <f t="shared" si="118"/>
        <v>128.5358621045107</v>
      </c>
      <c r="J492" s="49">
        <f t="shared" si="119"/>
        <v>-2.1234965655170016E-3</v>
      </c>
      <c r="K492" s="49">
        <f t="shared" si="124"/>
        <v>6.7424552456735913E-3</v>
      </c>
      <c r="L492" s="53">
        <f t="shared" si="114"/>
        <v>-2.16195810397854E-3</v>
      </c>
      <c r="M492" s="53">
        <f t="shared" si="125"/>
        <v>6.3578398610582071E-3</v>
      </c>
      <c r="N492" s="57">
        <f t="shared" si="120"/>
        <v>0</v>
      </c>
      <c r="O492" s="57">
        <f t="shared" si="126"/>
        <v>7.4245524567359208E-4</v>
      </c>
      <c r="P492">
        <f t="shared" si="121"/>
        <v>0</v>
      </c>
      <c r="Q492">
        <f t="shared" si="121"/>
        <v>5.5123979182823394E-7</v>
      </c>
      <c r="R492">
        <f t="shared" si="128"/>
        <v>0</v>
      </c>
      <c r="S492">
        <f t="shared" si="129"/>
        <v>4.0927087506689119E-10</v>
      </c>
      <c r="T492" s="57">
        <f t="shared" si="122"/>
        <v>2.7234965655170014E-3</v>
      </c>
      <c r="U492" s="57">
        <f t="shared" si="127"/>
        <v>0</v>
      </c>
      <c r="V492">
        <f t="shared" si="123"/>
        <v>132.61709243342787</v>
      </c>
      <c r="W492">
        <f t="shared" si="116"/>
        <v>-3.0774542361241247E-2</v>
      </c>
      <c r="Z492" s="57"/>
    </row>
    <row r="493" spans="5:26">
      <c r="E493" s="49">
        <f t="shared" si="115"/>
        <v>0</v>
      </c>
      <c r="F493" s="49">
        <v>490</v>
      </c>
      <c r="G493" s="49">
        <v>0.67560792331771735</v>
      </c>
      <c r="H493" s="49">
        <f t="shared" si="117"/>
        <v>0.45545191532675655</v>
      </c>
      <c r="I493" s="49">
        <f t="shared" si="118"/>
        <v>129.19543645540776</v>
      </c>
      <c r="J493" s="49">
        <f t="shared" si="119"/>
        <v>5.1183212477434511E-3</v>
      </c>
      <c r="K493" s="49">
        <f t="shared" si="124"/>
        <v>1.9384033463399137E-2</v>
      </c>
      <c r="L493" s="53">
        <f t="shared" si="114"/>
        <v>5.0798597092819127E-3</v>
      </c>
      <c r="M493" s="53">
        <f t="shared" si="125"/>
        <v>1.8999418078783751E-2</v>
      </c>
      <c r="N493" s="57">
        <f t="shared" si="120"/>
        <v>4.5183212477434512E-3</v>
      </c>
      <c r="O493" s="57">
        <f t="shared" si="126"/>
        <v>1.3384033463399139E-2</v>
      </c>
      <c r="P493">
        <f t="shared" si="121"/>
        <v>2.0415226897809938E-5</v>
      </c>
      <c r="Q493">
        <f t="shared" si="121"/>
        <v>1.7913235174938795E-4</v>
      </c>
      <c r="R493">
        <f t="shared" si="128"/>
        <v>9.2242553469878273E-8</v>
      </c>
      <c r="S493">
        <f t="shared" si="129"/>
        <v>2.3975133901911935E-6</v>
      </c>
      <c r="T493" s="57">
        <f t="shared" si="122"/>
        <v>0</v>
      </c>
      <c r="U493" s="57">
        <f t="shared" si="127"/>
        <v>0</v>
      </c>
      <c r="V493">
        <f t="shared" si="123"/>
        <v>132.61709243342787</v>
      </c>
      <c r="W493">
        <f t="shared" si="116"/>
        <v>-2.5801017917337774E-2</v>
      </c>
      <c r="Z493" s="57"/>
    </row>
    <row r="494" spans="5:26">
      <c r="E494" s="49">
        <f t="shared" si="115"/>
        <v>1</v>
      </c>
      <c r="F494" s="49">
        <v>491</v>
      </c>
      <c r="G494" s="49">
        <v>0.93565276441073064</v>
      </c>
      <c r="H494" s="49">
        <f t="shared" si="117"/>
        <v>1.5192703045996239</v>
      </c>
      <c r="I494" s="49">
        <f t="shared" si="118"/>
        <v>131.23280018509689</v>
      </c>
      <c r="J494" s="49">
        <f t="shared" si="119"/>
        <v>1.5646577503533779E-2</v>
      </c>
      <c r="K494" s="49">
        <f t="shared" si="124"/>
        <v>4.2406164225370614E-2</v>
      </c>
      <c r="L494" s="53">
        <f t="shared" si="114"/>
        <v>1.560811596507224E-2</v>
      </c>
      <c r="M494" s="53">
        <f t="shared" si="125"/>
        <v>4.2021548840755228E-2</v>
      </c>
      <c r="N494" s="57">
        <f t="shared" si="120"/>
        <v>1.5046577503533779E-2</v>
      </c>
      <c r="O494" s="57">
        <f t="shared" si="126"/>
        <v>3.6406164225370616E-2</v>
      </c>
      <c r="P494">
        <f t="shared" si="121"/>
        <v>2.2639949456984882E-4</v>
      </c>
      <c r="Q494">
        <f t="shared" si="121"/>
        <v>1.3254087936046552E-3</v>
      </c>
      <c r="R494">
        <f t="shared" si="128"/>
        <v>3.4065375418061052E-6</v>
      </c>
      <c r="S494">
        <f t="shared" si="129"/>
        <v>4.8253050205721423E-5</v>
      </c>
      <c r="T494" s="57">
        <f t="shared" si="122"/>
        <v>0</v>
      </c>
      <c r="U494" s="57">
        <f t="shared" si="127"/>
        <v>0</v>
      </c>
      <c r="V494">
        <f t="shared" si="123"/>
        <v>132.61709243342787</v>
      </c>
      <c r="W494">
        <f t="shared" si="116"/>
        <v>-1.0438264200565825E-2</v>
      </c>
      <c r="Z494" s="57"/>
    </row>
    <row r="495" spans="5:26">
      <c r="E495" s="49">
        <f t="shared" si="115"/>
        <v>2</v>
      </c>
      <c r="F495" s="49">
        <v>492</v>
      </c>
      <c r="G495" s="49">
        <v>0.23945152975718487</v>
      </c>
      <c r="H495" s="49">
        <f t="shared" si="117"/>
        <v>-0.70806795321238036</v>
      </c>
      <c r="I495" s="49">
        <f t="shared" si="118"/>
        <v>130.37929401375899</v>
      </c>
      <c r="J495" s="49">
        <f t="shared" si="119"/>
        <v>-6.524998029321773E-3</v>
      </c>
      <c r="K495" s="49">
        <f t="shared" si="124"/>
        <v>1.6036446640048777E-2</v>
      </c>
      <c r="L495" s="53">
        <f t="shared" si="114"/>
        <v>-6.5634595677833115E-3</v>
      </c>
      <c r="M495" s="53">
        <f t="shared" si="125"/>
        <v>1.5651831255433391E-2</v>
      </c>
      <c r="N495" s="57">
        <f t="shared" si="120"/>
        <v>0</v>
      </c>
      <c r="O495" s="57">
        <f t="shared" si="126"/>
        <v>1.0036446640048779E-2</v>
      </c>
      <c r="P495">
        <f t="shared" si="121"/>
        <v>0</v>
      </c>
      <c r="Q495">
        <f t="shared" si="121"/>
        <v>1.0073026115854643E-4</v>
      </c>
      <c r="R495">
        <f t="shared" si="128"/>
        <v>0</v>
      </c>
      <c r="S495">
        <f t="shared" si="129"/>
        <v>1.0109738911559292E-6</v>
      </c>
      <c r="T495" s="57">
        <f t="shared" si="122"/>
        <v>7.1249980293217729E-3</v>
      </c>
      <c r="U495" s="57">
        <f t="shared" si="127"/>
        <v>0</v>
      </c>
      <c r="V495">
        <f t="shared" si="123"/>
        <v>132.61709243342787</v>
      </c>
      <c r="W495">
        <f t="shared" si="116"/>
        <v>-1.6874132727591085E-2</v>
      </c>
      <c r="Z495" s="57"/>
    </row>
    <row r="496" spans="5:26">
      <c r="E496" s="49">
        <f t="shared" si="115"/>
        <v>3</v>
      </c>
      <c r="F496" s="49">
        <v>493</v>
      </c>
      <c r="G496" s="49">
        <v>0.36310584650160904</v>
      </c>
      <c r="H496" s="49">
        <f t="shared" si="117"/>
        <v>-0.3501692360758113</v>
      </c>
      <c r="I496" s="49">
        <f t="shared" si="118"/>
        <v>129.99796465937945</v>
      </c>
      <c r="J496" s="49">
        <f t="shared" si="119"/>
        <v>-2.9290547796143739E-3</v>
      </c>
      <c r="K496" s="49">
        <f t="shared" si="124"/>
        <v>-6.7881456547124498E-3</v>
      </c>
      <c r="L496" s="53">
        <f t="shared" si="114"/>
        <v>-2.9675163180759123E-3</v>
      </c>
      <c r="M496" s="53">
        <f t="shared" si="125"/>
        <v>-7.1727610393278341E-3</v>
      </c>
      <c r="N496" s="57">
        <f t="shared" si="120"/>
        <v>0</v>
      </c>
      <c r="O496" s="57">
        <f t="shared" si="126"/>
        <v>0</v>
      </c>
      <c r="P496">
        <f t="shared" si="121"/>
        <v>0</v>
      </c>
      <c r="Q496">
        <f t="shared" si="121"/>
        <v>0</v>
      </c>
      <c r="R496">
        <f t="shared" si="128"/>
        <v>0</v>
      </c>
      <c r="S496">
        <f t="shared" si="129"/>
        <v>0</v>
      </c>
      <c r="T496" s="57">
        <f t="shared" si="122"/>
        <v>3.5290547796143737E-3</v>
      </c>
      <c r="U496" s="57">
        <f t="shared" si="127"/>
        <v>1.2788145654712448E-2</v>
      </c>
      <c r="V496">
        <f t="shared" si="123"/>
        <v>132.61709243342787</v>
      </c>
      <c r="W496">
        <f t="shared" si="116"/>
        <v>-1.9749549066333149E-2</v>
      </c>
      <c r="Z496" s="57"/>
    </row>
    <row r="497" spans="5:26">
      <c r="E497" s="49">
        <f t="shared" si="115"/>
        <v>4</v>
      </c>
      <c r="F497" s="49">
        <v>494</v>
      </c>
      <c r="G497" s="49">
        <v>1.702228430904773E-2</v>
      </c>
      <c r="H497" s="49">
        <f t="shared" si="117"/>
        <v>-2.119543416673995</v>
      </c>
      <c r="I497" s="49">
        <f t="shared" si="118"/>
        <v>127.31760018339641</v>
      </c>
      <c r="J497" s="49">
        <f t="shared" si="119"/>
        <v>-2.0834040331392998E-2</v>
      </c>
      <c r="K497" s="49">
        <f t="shared" si="124"/>
        <v>-2.7515110044259165E-2</v>
      </c>
      <c r="L497" s="53">
        <f t="shared" si="114"/>
        <v>-2.0872501869854537E-2</v>
      </c>
      <c r="M497" s="53">
        <f t="shared" si="125"/>
        <v>-2.7899725428874551E-2</v>
      </c>
      <c r="N497" s="57">
        <f t="shared" si="120"/>
        <v>0</v>
      </c>
      <c r="O497" s="57">
        <f t="shared" si="126"/>
        <v>0</v>
      </c>
      <c r="P497">
        <f t="shared" si="121"/>
        <v>0</v>
      </c>
      <c r="Q497">
        <f t="shared" si="121"/>
        <v>0</v>
      </c>
      <c r="R497">
        <f t="shared" si="128"/>
        <v>0</v>
      </c>
      <c r="S497">
        <f t="shared" si="129"/>
        <v>0</v>
      </c>
      <c r="T497" s="57">
        <f t="shared" si="122"/>
        <v>2.1434040331392998E-2</v>
      </c>
      <c r="U497" s="57">
        <f t="shared" si="127"/>
        <v>3.3515110044259167E-2</v>
      </c>
      <c r="V497">
        <f t="shared" si="123"/>
        <v>132.61709243342787</v>
      </c>
      <c r="W497">
        <f t="shared" si="116"/>
        <v>-3.9960853859706977E-2</v>
      </c>
      <c r="Z497" s="57"/>
    </row>
    <row r="498" spans="5:26">
      <c r="E498" s="49">
        <f t="shared" si="115"/>
        <v>5</v>
      </c>
      <c r="F498" s="49">
        <v>495</v>
      </c>
      <c r="G498" s="49">
        <v>1.1357311257358282E-2</v>
      </c>
      <c r="H498" s="49">
        <f t="shared" si="117"/>
        <v>-2.2782007014659018</v>
      </c>
      <c r="I498" s="49">
        <f t="shared" si="118"/>
        <v>124.49050218457297</v>
      </c>
      <c r="J498" s="49">
        <f t="shared" si="119"/>
        <v>-2.2455328214716724E-2</v>
      </c>
      <c r="K498" s="49">
        <f t="shared" si="124"/>
        <v>-5.9853904455103878E-2</v>
      </c>
      <c r="L498" s="53">
        <f t="shared" si="114"/>
        <v>-2.2493789753178263E-2</v>
      </c>
      <c r="M498" s="53">
        <f t="shared" si="125"/>
        <v>-6.0238519839719264E-2</v>
      </c>
      <c r="N498" s="57">
        <f t="shared" si="120"/>
        <v>0</v>
      </c>
      <c r="O498" s="57">
        <f t="shared" si="126"/>
        <v>0</v>
      </c>
      <c r="P498">
        <f t="shared" si="121"/>
        <v>0</v>
      </c>
      <c r="Q498">
        <f t="shared" si="121"/>
        <v>0</v>
      </c>
      <c r="R498">
        <f t="shared" si="128"/>
        <v>0</v>
      </c>
      <c r="S498">
        <f t="shared" si="129"/>
        <v>0</v>
      </c>
      <c r="T498" s="57">
        <f t="shared" si="122"/>
        <v>2.3055328214716724E-2</v>
      </c>
      <c r="U498" s="57">
        <f t="shared" si="127"/>
        <v>6.5853904455103876E-2</v>
      </c>
      <c r="V498">
        <f t="shared" si="123"/>
        <v>132.61709243342787</v>
      </c>
      <c r="W498">
        <f t="shared" si="116"/>
        <v>-6.1278603683264606E-2</v>
      </c>
      <c r="Z498" s="57"/>
    </row>
    <row r="499" spans="5:26">
      <c r="E499" s="49">
        <f t="shared" si="115"/>
        <v>6</v>
      </c>
      <c r="F499" s="49">
        <v>496</v>
      </c>
      <c r="G499" s="49">
        <v>0.6767995954113859</v>
      </c>
      <c r="H499" s="49">
        <f t="shared" si="117"/>
        <v>0.45876795460927555</v>
      </c>
      <c r="I499" s="49">
        <f t="shared" si="118"/>
        <v>125.13344615869599</v>
      </c>
      <c r="J499" s="49">
        <f t="shared" si="119"/>
        <v>5.1513118044458819E-3</v>
      </c>
      <c r="K499" s="49">
        <f t="shared" si="124"/>
        <v>-5.213563478714809E-2</v>
      </c>
      <c r="L499" s="53">
        <f t="shared" si="114"/>
        <v>5.1128502659843434E-3</v>
      </c>
      <c r="M499" s="53">
        <f t="shared" si="125"/>
        <v>-5.2520250171763476E-2</v>
      </c>
      <c r="N499" s="57">
        <f t="shared" si="120"/>
        <v>4.551311804445882E-3</v>
      </c>
      <c r="O499" s="57">
        <f t="shared" si="126"/>
        <v>0</v>
      </c>
      <c r="P499">
        <f t="shared" si="121"/>
        <v>2.0714439141288432E-5</v>
      </c>
      <c r="Q499">
        <f t="shared" si="121"/>
        <v>0</v>
      </c>
      <c r="R499">
        <f t="shared" si="128"/>
        <v>9.4277871386221865E-8</v>
      </c>
      <c r="S499">
        <f t="shared" si="129"/>
        <v>0</v>
      </c>
      <c r="T499" s="57">
        <f t="shared" si="122"/>
        <v>0</v>
      </c>
      <c r="U499" s="57">
        <f t="shared" si="127"/>
        <v>5.8135634787148088E-2</v>
      </c>
      <c r="V499">
        <f t="shared" si="123"/>
        <v>132.61709243342787</v>
      </c>
      <c r="W499">
        <f t="shared" si="116"/>
        <v>-5.6430480697566031E-2</v>
      </c>
      <c r="Z499" s="57"/>
    </row>
    <row r="500" spans="5:26">
      <c r="E500" s="49">
        <f t="shared" si="115"/>
        <v>7</v>
      </c>
      <c r="F500" s="49">
        <v>497</v>
      </c>
      <c r="G500" s="49">
        <v>0.37540279521304654</v>
      </c>
      <c r="H500" s="49">
        <f t="shared" si="117"/>
        <v>-0.31757730650150817</v>
      </c>
      <c r="I500" s="49">
        <f t="shared" si="118"/>
        <v>124.80824310363656</v>
      </c>
      <c r="J500" s="49">
        <f t="shared" si="119"/>
        <v>-2.602232861046301E-3</v>
      </c>
      <c r="K500" s="49">
        <f t="shared" si="124"/>
        <v>-4.762966899192559E-2</v>
      </c>
      <c r="L500" s="53">
        <f t="shared" si="114"/>
        <v>-2.6406943995078394E-3</v>
      </c>
      <c r="M500" s="53">
        <f t="shared" si="125"/>
        <v>-4.8014284376540976E-2</v>
      </c>
      <c r="N500" s="57">
        <f t="shared" si="120"/>
        <v>0</v>
      </c>
      <c r="O500" s="57">
        <f t="shared" si="126"/>
        <v>0</v>
      </c>
      <c r="P500">
        <f t="shared" si="121"/>
        <v>0</v>
      </c>
      <c r="Q500">
        <f t="shared" si="121"/>
        <v>0</v>
      </c>
      <c r="R500">
        <f t="shared" si="128"/>
        <v>0</v>
      </c>
      <c r="S500">
        <f t="shared" si="129"/>
        <v>0</v>
      </c>
      <c r="T500" s="57">
        <f t="shared" si="122"/>
        <v>3.2022328610463008E-3</v>
      </c>
      <c r="U500" s="57">
        <f t="shared" si="127"/>
        <v>5.3629668991925589E-2</v>
      </c>
      <c r="V500">
        <f t="shared" si="123"/>
        <v>132.61709243342787</v>
      </c>
      <c r="W500">
        <f t="shared" si="116"/>
        <v>-5.88826763315691E-2</v>
      </c>
      <c r="Z500" s="57"/>
    </row>
    <row r="501" spans="5:26">
      <c r="E501" s="49">
        <f t="shared" si="115"/>
        <v>8</v>
      </c>
      <c r="F501" s="49">
        <v>498</v>
      </c>
      <c r="G501" s="49">
        <v>0.91810210332979481</v>
      </c>
      <c r="H501" s="49">
        <f t="shared" si="117"/>
        <v>1.3924182098760298</v>
      </c>
      <c r="I501" s="49">
        <f t="shared" si="118"/>
        <v>126.61810056367464</v>
      </c>
      <c r="J501" s="49">
        <f t="shared" si="119"/>
        <v>1.4396969662817047E-2</v>
      </c>
      <c r="K501" s="49">
        <f t="shared" si="124"/>
        <v>-1.7155970563068945E-2</v>
      </c>
      <c r="L501" s="53">
        <f t="shared" si="114"/>
        <v>1.4358508124355508E-2</v>
      </c>
      <c r="M501" s="53">
        <f t="shared" si="125"/>
        <v>-1.7540585947684331E-2</v>
      </c>
      <c r="N501" s="57">
        <f t="shared" si="120"/>
        <v>1.3796969662817047E-2</v>
      </c>
      <c r="O501" s="57">
        <f t="shared" si="126"/>
        <v>0</v>
      </c>
      <c r="P501">
        <f t="shared" si="121"/>
        <v>1.9035637187669394E-4</v>
      </c>
      <c r="Q501">
        <f t="shared" si="121"/>
        <v>0</v>
      </c>
      <c r="R501">
        <f t="shared" si="128"/>
        <v>2.6263410879066664E-6</v>
      </c>
      <c r="S501">
        <f t="shared" si="129"/>
        <v>0</v>
      </c>
      <c r="T501" s="57">
        <f t="shared" si="122"/>
        <v>0</v>
      </c>
      <c r="U501" s="57">
        <f t="shared" si="127"/>
        <v>2.3155970563068944E-2</v>
      </c>
      <c r="V501">
        <f t="shared" si="123"/>
        <v>132.61709243342787</v>
      </c>
      <c r="W501">
        <f t="shared" si="116"/>
        <v>-4.5235435038395562E-2</v>
      </c>
      <c r="Z501" s="57"/>
    </row>
    <row r="502" spans="5:26">
      <c r="E502" s="49">
        <f t="shared" si="115"/>
        <v>9</v>
      </c>
      <c r="F502" s="49">
        <v>499</v>
      </c>
      <c r="G502" s="49">
        <v>0.83830445000275711</v>
      </c>
      <c r="H502" s="49">
        <f t="shared" si="117"/>
        <v>0.98751323079477071</v>
      </c>
      <c r="I502" s="49">
        <f t="shared" si="118"/>
        <v>127.94151996349332</v>
      </c>
      <c r="J502" s="49">
        <f t="shared" si="119"/>
        <v>1.0397810308282324E-2</v>
      </c>
      <c r="K502" s="49">
        <f t="shared" si="124"/>
        <v>-4.6346636892695813E-3</v>
      </c>
      <c r="L502" s="53">
        <f t="shared" si="114"/>
        <v>1.0359348769820784E-2</v>
      </c>
      <c r="M502" s="53">
        <f t="shared" si="125"/>
        <v>-5.0192790738849656E-3</v>
      </c>
      <c r="N502" s="57">
        <f t="shared" si="120"/>
        <v>9.7978103082823238E-3</v>
      </c>
      <c r="O502" s="57">
        <f t="shared" si="126"/>
        <v>0</v>
      </c>
      <c r="P502">
        <f t="shared" si="121"/>
        <v>9.5997086837083364E-5</v>
      </c>
      <c r="Q502">
        <f t="shared" si="121"/>
        <v>0</v>
      </c>
      <c r="R502">
        <f t="shared" si="128"/>
        <v>9.4056124697744878E-7</v>
      </c>
      <c r="S502">
        <f t="shared" si="129"/>
        <v>0</v>
      </c>
      <c r="T502" s="57">
        <f t="shared" si="122"/>
        <v>0</v>
      </c>
      <c r="U502" s="57">
        <f t="shared" si="127"/>
        <v>1.0634663689269581E-2</v>
      </c>
      <c r="V502">
        <f t="shared" si="123"/>
        <v>132.61709243342787</v>
      </c>
      <c r="W502">
        <f t="shared" si="116"/>
        <v>-3.5256182925904739E-2</v>
      </c>
      <c r="Z502" s="57"/>
    </row>
    <row r="503" spans="5:26">
      <c r="E503" s="49">
        <f t="shared" si="115"/>
        <v>0</v>
      </c>
      <c r="F503" s="49">
        <v>500</v>
      </c>
      <c r="G503" s="49">
        <v>0.41644166055830723</v>
      </c>
      <c r="H503" s="49">
        <f t="shared" si="117"/>
        <v>-0.21100506233752572</v>
      </c>
      <c r="I503" s="49">
        <f t="shared" si="118"/>
        <v>127.74536929490233</v>
      </c>
      <c r="J503" s="49">
        <f t="shared" si="119"/>
        <v>-1.5343039890671644E-3</v>
      </c>
      <c r="K503" s="49">
        <f t="shared" si="124"/>
        <v>-1.1287288926080233E-2</v>
      </c>
      <c r="L503" s="53">
        <f t="shared" si="114"/>
        <v>-1.5727655275287029E-3</v>
      </c>
      <c r="M503" s="53">
        <f t="shared" si="125"/>
        <v>-1.1671904310695617E-2</v>
      </c>
      <c r="N503" s="57">
        <f t="shared" si="120"/>
        <v>0</v>
      </c>
      <c r="O503" s="57">
        <f t="shared" si="126"/>
        <v>0</v>
      </c>
      <c r="P503">
        <f t="shared" si="121"/>
        <v>0</v>
      </c>
      <c r="Q503">
        <f t="shared" si="121"/>
        <v>0</v>
      </c>
      <c r="R503">
        <f t="shared" si="128"/>
        <v>0</v>
      </c>
      <c r="S503">
        <f t="shared" si="129"/>
        <v>0</v>
      </c>
      <c r="T503" s="57">
        <f t="shared" si="122"/>
        <v>2.1343039890671643E-3</v>
      </c>
      <c r="U503" s="57">
        <f t="shared" si="127"/>
        <v>1.7287288926080231E-2</v>
      </c>
      <c r="V503">
        <f t="shared" si="123"/>
        <v>132.61709243342787</v>
      </c>
      <c r="W503">
        <f t="shared" si="116"/>
        <v>-3.673525824713042E-2</v>
      </c>
      <c r="Z503" s="57"/>
    </row>
    <row r="504" spans="5:26">
      <c r="E504" s="49">
        <f t="shared" si="115"/>
        <v>1</v>
      </c>
      <c r="F504" s="49">
        <v>501</v>
      </c>
      <c r="G504" s="49">
        <v>0.5838624088342258</v>
      </c>
      <c r="H504" s="49">
        <f t="shared" si="117"/>
        <v>0.21178447323257968</v>
      </c>
      <c r="I504" s="49">
        <f t="shared" si="118"/>
        <v>128.08961340385883</v>
      </c>
      <c r="J504" s="49">
        <f t="shared" si="119"/>
        <v>2.6911434322521542E-3</v>
      </c>
      <c r="K504" s="49">
        <f t="shared" si="124"/>
        <v>-2.4242722997361844E-2</v>
      </c>
      <c r="L504" s="53">
        <f t="shared" si="114"/>
        <v>2.6526818937906158E-3</v>
      </c>
      <c r="M504" s="53">
        <f t="shared" si="125"/>
        <v>-2.462733838197723E-2</v>
      </c>
      <c r="N504" s="57">
        <f t="shared" si="120"/>
        <v>2.0911434322521544E-3</v>
      </c>
      <c r="O504" s="57">
        <f t="shared" si="126"/>
        <v>0</v>
      </c>
      <c r="P504">
        <f t="shared" si="121"/>
        <v>4.3728808542513209E-6</v>
      </c>
      <c r="Q504">
        <f t="shared" si="121"/>
        <v>0</v>
      </c>
      <c r="R504">
        <f t="shared" si="128"/>
        <v>9.1443210783888399E-9</v>
      </c>
      <c r="S504">
        <f t="shared" si="129"/>
        <v>0</v>
      </c>
      <c r="T504" s="57">
        <f t="shared" si="122"/>
        <v>0</v>
      </c>
      <c r="U504" s="57">
        <f t="shared" si="127"/>
        <v>3.0242722997361842E-2</v>
      </c>
      <c r="V504">
        <f t="shared" si="123"/>
        <v>132.61709243342787</v>
      </c>
      <c r="W504">
        <f t="shared" si="116"/>
        <v>-3.4139483429270437E-2</v>
      </c>
      <c r="Z504" s="57"/>
    </row>
    <row r="505" spans="5:26">
      <c r="E505" s="49">
        <f t="shared" si="115"/>
        <v>2</v>
      </c>
      <c r="F505" s="49">
        <v>502</v>
      </c>
      <c r="G505" s="49">
        <v>0.43551670489310723</v>
      </c>
      <c r="H505" s="49">
        <f t="shared" si="117"/>
        <v>-0.16234597786250965</v>
      </c>
      <c r="I505" s="49">
        <f t="shared" si="118"/>
        <v>127.95556292232487</v>
      </c>
      <c r="J505" s="49">
        <f t="shared" si="119"/>
        <v>-1.0470847036055094E-3</v>
      </c>
      <c r="K505" s="49">
        <f t="shared" si="124"/>
        <v>-1.8764809671645392E-2</v>
      </c>
      <c r="L505" s="53">
        <f t="shared" si="114"/>
        <v>-1.0855462420670478E-3</v>
      </c>
      <c r="M505" s="53">
        <f t="shared" si="125"/>
        <v>-1.9149425056260778E-2</v>
      </c>
      <c r="N505" s="57">
        <f t="shared" si="120"/>
        <v>0</v>
      </c>
      <c r="O505" s="57">
        <f t="shared" si="126"/>
        <v>0</v>
      </c>
      <c r="P505">
        <f t="shared" si="121"/>
        <v>0</v>
      </c>
      <c r="Q505">
        <f t="shared" si="121"/>
        <v>0</v>
      </c>
      <c r="R505">
        <f t="shared" si="128"/>
        <v>0</v>
      </c>
      <c r="S505">
        <f t="shared" si="129"/>
        <v>0</v>
      </c>
      <c r="T505" s="57">
        <f t="shared" si="122"/>
        <v>1.6470847036055094E-3</v>
      </c>
      <c r="U505" s="57">
        <f t="shared" si="127"/>
        <v>2.4764809671645391E-2</v>
      </c>
      <c r="V505">
        <f t="shared" si="123"/>
        <v>132.61709243342787</v>
      </c>
      <c r="W505">
        <f t="shared" si="116"/>
        <v>-3.5150291908586581E-2</v>
      </c>
      <c r="Z505" s="57"/>
    </row>
    <row r="506" spans="5:26">
      <c r="E506" s="49">
        <f t="shared" si="115"/>
        <v>3</v>
      </c>
      <c r="F506" s="49">
        <v>503</v>
      </c>
      <c r="G506" s="49">
        <v>0.92361037937167256</v>
      </c>
      <c r="H506" s="49">
        <f t="shared" si="117"/>
        <v>1.429783238439293</v>
      </c>
      <c r="I506" s="49">
        <f t="shared" si="118"/>
        <v>129.85887063070948</v>
      </c>
      <c r="J506" s="49">
        <f t="shared" si="119"/>
        <v>1.4765211245958431E-2</v>
      </c>
      <c r="K506" s="49">
        <f t="shared" si="124"/>
        <v>-1.0705436460728187E-3</v>
      </c>
      <c r="L506" s="53">
        <f t="shared" si="114"/>
        <v>1.4726749707496892E-2</v>
      </c>
      <c r="M506" s="53">
        <f t="shared" si="125"/>
        <v>-1.4551590306882034E-3</v>
      </c>
      <c r="N506" s="57">
        <f t="shared" si="120"/>
        <v>1.4165211245958431E-2</v>
      </c>
      <c r="O506" s="57">
        <f t="shared" si="126"/>
        <v>0</v>
      </c>
      <c r="P506">
        <f t="shared" si="121"/>
        <v>2.006532096426272E-4</v>
      </c>
      <c r="Q506">
        <f t="shared" si="121"/>
        <v>0</v>
      </c>
      <c r="R506">
        <f t="shared" si="128"/>
        <v>2.8422951017673977E-6</v>
      </c>
      <c r="S506">
        <f t="shared" si="129"/>
        <v>0</v>
      </c>
      <c r="T506" s="57">
        <f t="shared" si="122"/>
        <v>0</v>
      </c>
      <c r="U506" s="57">
        <f t="shared" si="127"/>
        <v>7.070543646072818E-3</v>
      </c>
      <c r="V506">
        <f t="shared" si="123"/>
        <v>132.61709243342787</v>
      </c>
      <c r="W506">
        <f t="shared" si="116"/>
        <v>-2.0798388443804772E-2</v>
      </c>
      <c r="Z506" s="57"/>
    </row>
    <row r="507" spans="5:26">
      <c r="E507" s="49">
        <f t="shared" si="115"/>
        <v>4</v>
      </c>
      <c r="F507" s="49">
        <v>504</v>
      </c>
      <c r="G507" s="49">
        <v>0.97913967103740684</v>
      </c>
      <c r="H507" s="49">
        <f t="shared" si="117"/>
        <v>2.0362958339041834</v>
      </c>
      <c r="I507" s="49">
        <f t="shared" si="118"/>
        <v>132.57809998252768</v>
      </c>
      <c r="J507" s="49">
        <f t="shared" si="119"/>
        <v>2.0723655388152774E-2</v>
      </c>
      <c r="K507" s="49">
        <f t="shared" si="124"/>
        <v>4.0487152073473122E-2</v>
      </c>
      <c r="L507" s="53">
        <f t="shared" si="114"/>
        <v>2.0685193849691235E-2</v>
      </c>
      <c r="M507" s="53">
        <f t="shared" si="125"/>
        <v>4.0102536688857736E-2</v>
      </c>
      <c r="N507" s="57">
        <f t="shared" si="120"/>
        <v>2.0123655388152775E-2</v>
      </c>
      <c r="O507" s="57">
        <f t="shared" si="126"/>
        <v>3.4487152073473124E-2</v>
      </c>
      <c r="P507">
        <f t="shared" si="121"/>
        <v>4.0496150618113017E-4</v>
      </c>
      <c r="Q507">
        <f t="shared" si="121"/>
        <v>1.1893636581388615E-3</v>
      </c>
      <c r="R507">
        <f t="shared" si="128"/>
        <v>8.1493057958563639E-6</v>
      </c>
      <c r="S507">
        <f t="shared" si="129"/>
        <v>4.1017765348897218E-5</v>
      </c>
      <c r="T507" s="57">
        <f t="shared" si="122"/>
        <v>0</v>
      </c>
      <c r="U507" s="57">
        <f t="shared" si="127"/>
        <v>0</v>
      </c>
      <c r="V507">
        <f t="shared" si="123"/>
        <v>132.61709243342787</v>
      </c>
      <c r="W507">
        <f t="shared" si="116"/>
        <v>-2.9402281549619624E-4</v>
      </c>
      <c r="Z507" s="57"/>
    </row>
    <row r="508" spans="5:26">
      <c r="E508" s="49">
        <f t="shared" si="115"/>
        <v>5</v>
      </c>
      <c r="F508" s="49">
        <v>505</v>
      </c>
      <c r="G508" s="49">
        <v>0.33525344714804517</v>
      </c>
      <c r="H508" s="49">
        <f t="shared" si="117"/>
        <v>-0.42545242732323363</v>
      </c>
      <c r="I508" s="49">
        <f t="shared" si="118"/>
        <v>132.09053060342751</v>
      </c>
      <c r="J508" s="49">
        <f t="shared" si="119"/>
        <v>-3.6843801969998328E-3</v>
      </c>
      <c r="K508" s="49">
        <f t="shared" si="124"/>
        <v>5.9258100091190022E-2</v>
      </c>
      <c r="L508" s="53">
        <f t="shared" si="114"/>
        <v>-3.7228417354613712E-3</v>
      </c>
      <c r="M508" s="53">
        <f t="shared" si="125"/>
        <v>5.8873484706574636E-2</v>
      </c>
      <c r="N508" s="57">
        <f t="shared" si="120"/>
        <v>0</v>
      </c>
      <c r="O508" s="57">
        <f t="shared" si="126"/>
        <v>5.3258100091190023E-2</v>
      </c>
      <c r="P508">
        <f t="shared" si="121"/>
        <v>0</v>
      </c>
      <c r="Q508">
        <f t="shared" si="121"/>
        <v>2.8364252253232146E-3</v>
      </c>
      <c r="R508">
        <f t="shared" si="128"/>
        <v>0</v>
      </c>
      <c r="S508">
        <f t="shared" si="129"/>
        <v>1.5106261855143998E-4</v>
      </c>
      <c r="T508" s="57">
        <f t="shared" si="122"/>
        <v>4.2843801969998331E-3</v>
      </c>
      <c r="U508" s="57">
        <f t="shared" si="127"/>
        <v>0</v>
      </c>
      <c r="V508">
        <f t="shared" si="123"/>
        <v>132.61709243342787</v>
      </c>
      <c r="W508">
        <f t="shared" si="116"/>
        <v>-3.9705427131475407E-3</v>
      </c>
      <c r="Z508" s="57"/>
    </row>
    <row r="509" spans="5:26">
      <c r="E509" s="49">
        <f t="shared" si="115"/>
        <v>6</v>
      </c>
      <c r="F509" s="49">
        <v>506</v>
      </c>
      <c r="G509" s="49">
        <v>0.37491500399716504</v>
      </c>
      <c r="H509" s="49">
        <f t="shared" si="117"/>
        <v>-0.3188635203606624</v>
      </c>
      <c r="I509" s="49">
        <f t="shared" si="118"/>
        <v>131.74554816283049</v>
      </c>
      <c r="J509" s="49">
        <f t="shared" si="119"/>
        <v>-2.6151285966535963E-3</v>
      </c>
      <c r="K509" s="49">
        <f t="shared" si="124"/>
        <v>5.1491659690090459E-2</v>
      </c>
      <c r="L509" s="53">
        <f t="shared" si="114"/>
        <v>-2.6535901351151347E-3</v>
      </c>
      <c r="M509" s="53">
        <f t="shared" si="125"/>
        <v>5.1107044305475073E-2</v>
      </c>
      <c r="N509" s="57">
        <f t="shared" si="120"/>
        <v>0</v>
      </c>
      <c r="O509" s="57">
        <f t="shared" si="126"/>
        <v>4.5491659690090461E-2</v>
      </c>
      <c r="P509">
        <f t="shared" si="121"/>
        <v>0</v>
      </c>
      <c r="Q509">
        <f t="shared" si="121"/>
        <v>2.0694911013590012E-3</v>
      </c>
      <c r="R509">
        <f t="shared" si="128"/>
        <v>0</v>
      </c>
      <c r="S509">
        <f t="shared" si="129"/>
        <v>9.4144584914694193E-5</v>
      </c>
      <c r="T509" s="57">
        <f t="shared" si="122"/>
        <v>3.2151285966535961E-3</v>
      </c>
      <c r="U509" s="57">
        <f t="shared" si="127"/>
        <v>0</v>
      </c>
      <c r="V509">
        <f t="shared" si="123"/>
        <v>132.61709243342787</v>
      </c>
      <c r="W509">
        <f t="shared" si="116"/>
        <v>-6.5718849252775404E-3</v>
      </c>
      <c r="Z509" s="57"/>
    </row>
    <row r="510" spans="5:26">
      <c r="E510" s="49">
        <f t="shared" si="115"/>
        <v>7</v>
      </c>
      <c r="F510" s="49">
        <v>507</v>
      </c>
      <c r="G510" s="49">
        <v>9.3418688290952456E-2</v>
      </c>
      <c r="H510" s="49">
        <f t="shared" si="117"/>
        <v>-1.3199929357081568</v>
      </c>
      <c r="I510" s="49">
        <f t="shared" si="118"/>
        <v>130.08252328098814</v>
      </c>
      <c r="J510" s="49">
        <f t="shared" si="119"/>
        <v>-1.2703353287194524E-2</v>
      </c>
      <c r="K510" s="49">
        <f t="shared" si="124"/>
        <v>4.1390539263942115E-2</v>
      </c>
      <c r="L510" s="53">
        <f t="shared" si="114"/>
        <v>-1.2741814825656063E-2</v>
      </c>
      <c r="M510" s="53">
        <f t="shared" si="125"/>
        <v>4.1005923879326729E-2</v>
      </c>
      <c r="N510" s="57">
        <f t="shared" si="120"/>
        <v>0</v>
      </c>
      <c r="O510" s="57">
        <f t="shared" si="126"/>
        <v>3.5390539263942117E-2</v>
      </c>
      <c r="P510">
        <f t="shared" si="121"/>
        <v>0</v>
      </c>
      <c r="Q510">
        <f t="shared" si="121"/>
        <v>1.2524902693926286E-3</v>
      </c>
      <c r="R510">
        <f t="shared" si="128"/>
        <v>0</v>
      </c>
      <c r="S510">
        <f t="shared" si="129"/>
        <v>4.432630605664526E-5</v>
      </c>
      <c r="T510" s="57">
        <f t="shared" si="122"/>
        <v>1.3303353287194524E-2</v>
      </c>
      <c r="U510" s="57">
        <f t="shared" si="127"/>
        <v>0</v>
      </c>
      <c r="V510">
        <f t="shared" si="123"/>
        <v>132.61709243342787</v>
      </c>
      <c r="W510">
        <f t="shared" si="116"/>
        <v>-1.9111934260751882E-2</v>
      </c>
      <c r="Z510" s="57"/>
    </row>
    <row r="511" spans="5:26">
      <c r="E511" s="49">
        <f t="shared" si="115"/>
        <v>8</v>
      </c>
      <c r="F511" s="49">
        <v>508</v>
      </c>
      <c r="G511" s="49">
        <v>0.41102085080332285</v>
      </c>
      <c r="H511" s="49">
        <f t="shared" si="117"/>
        <v>-0.2249197538960262</v>
      </c>
      <c r="I511" s="49">
        <f t="shared" si="118"/>
        <v>129.86498959934798</v>
      </c>
      <c r="J511" s="49">
        <f t="shared" si="119"/>
        <v>-1.6736742737726883E-3</v>
      </c>
      <c r="K511" s="49">
        <f t="shared" si="124"/>
        <v>2.5319895327352404E-2</v>
      </c>
      <c r="L511" s="53">
        <f t="shared" si="114"/>
        <v>-1.7121358122342268E-3</v>
      </c>
      <c r="M511" s="53">
        <f t="shared" si="125"/>
        <v>2.4935279942737018E-2</v>
      </c>
      <c r="N511" s="57">
        <f t="shared" si="120"/>
        <v>0</v>
      </c>
      <c r="O511" s="57">
        <f t="shared" si="126"/>
        <v>1.9319895327352406E-2</v>
      </c>
      <c r="P511">
        <f t="shared" si="121"/>
        <v>0</v>
      </c>
      <c r="Q511">
        <f t="shared" si="121"/>
        <v>3.7325835545985329E-4</v>
      </c>
      <c r="R511">
        <f t="shared" si="128"/>
        <v>0</v>
      </c>
      <c r="S511">
        <f t="shared" si="129"/>
        <v>7.2113123575440634E-6</v>
      </c>
      <c r="T511" s="57">
        <f t="shared" si="122"/>
        <v>2.2736742737726884E-3</v>
      </c>
      <c r="U511" s="57">
        <f t="shared" si="127"/>
        <v>0</v>
      </c>
      <c r="V511">
        <f t="shared" si="123"/>
        <v>132.61709243342787</v>
      </c>
      <c r="W511">
        <f t="shared" si="116"/>
        <v>-2.0752248323204745E-2</v>
      </c>
      <c r="Z511" s="57"/>
    </row>
    <row r="512" spans="5:26">
      <c r="E512" s="49">
        <f t="shared" si="115"/>
        <v>9</v>
      </c>
      <c r="F512" s="49">
        <v>509</v>
      </c>
      <c r="G512" s="49">
        <v>0.39007512100366892</v>
      </c>
      <c r="H512" s="49">
        <f t="shared" si="117"/>
        <v>-0.2791232486966298</v>
      </c>
      <c r="I512" s="49">
        <f t="shared" si="118"/>
        <v>129.57742833084296</v>
      </c>
      <c r="J512" s="49">
        <f t="shared" si="119"/>
        <v>-2.2167646181882566E-3</v>
      </c>
      <c r="K512" s="49">
        <f t="shared" si="124"/>
        <v>1.27053204008817E-2</v>
      </c>
      <c r="L512" s="53">
        <f t="shared" si="114"/>
        <v>-2.2552261566497951E-3</v>
      </c>
      <c r="M512" s="53">
        <f t="shared" si="125"/>
        <v>1.2320705016266316E-2</v>
      </c>
      <c r="N512" s="57">
        <f t="shared" si="120"/>
        <v>0</v>
      </c>
      <c r="O512" s="57">
        <f t="shared" si="126"/>
        <v>6.705320400881701E-3</v>
      </c>
      <c r="P512">
        <f t="shared" si="121"/>
        <v>0</v>
      </c>
      <c r="Q512">
        <f t="shared" si="121"/>
        <v>4.4961321678480333E-5</v>
      </c>
      <c r="R512">
        <f t="shared" si="128"/>
        <v>0</v>
      </c>
      <c r="S512">
        <f t="shared" si="129"/>
        <v>3.0148006750131883E-7</v>
      </c>
      <c r="T512" s="57">
        <f t="shared" si="122"/>
        <v>2.8167646181882565E-3</v>
      </c>
      <c r="U512" s="57">
        <f t="shared" si="127"/>
        <v>0</v>
      </c>
      <c r="V512">
        <f t="shared" si="123"/>
        <v>132.61709243342787</v>
      </c>
      <c r="W512">
        <f t="shared" si="116"/>
        <v>-2.2920605834506447E-2</v>
      </c>
      <c r="Z512" s="57"/>
    </row>
    <row r="513" spans="5:26">
      <c r="E513" s="49">
        <f t="shared" si="115"/>
        <v>0</v>
      </c>
      <c r="F513" s="49">
        <v>510</v>
      </c>
      <c r="G513" s="49">
        <v>0.75041414500936554</v>
      </c>
      <c r="H513" s="49">
        <f t="shared" si="117"/>
        <v>0.67579358217430063</v>
      </c>
      <c r="I513" s="49">
        <f t="shared" si="118"/>
        <v>130.52786048410172</v>
      </c>
      <c r="J513" s="49">
        <f t="shared" si="119"/>
        <v>7.3080896405892989E-3</v>
      </c>
      <c r="K513" s="49">
        <f t="shared" si="124"/>
        <v>2.15477140305382E-2</v>
      </c>
      <c r="L513" s="53">
        <f t="shared" si="114"/>
        <v>7.2696281021277604E-3</v>
      </c>
      <c r="M513" s="53">
        <f t="shared" si="125"/>
        <v>2.1163098645922813E-2</v>
      </c>
      <c r="N513" s="57">
        <f t="shared" si="120"/>
        <v>6.708089640589299E-3</v>
      </c>
      <c r="O513" s="57">
        <f t="shared" si="126"/>
        <v>1.5547714030538201E-2</v>
      </c>
      <c r="P513">
        <f t="shared" si="121"/>
        <v>4.4998466626181473E-5</v>
      </c>
      <c r="Q513">
        <f t="shared" si="121"/>
        <v>2.4173141157539445E-4</v>
      </c>
      <c r="R513">
        <f t="shared" si="128"/>
        <v>3.0185374781749125E-7</v>
      </c>
      <c r="S513">
        <f t="shared" si="129"/>
        <v>3.7583708593725646E-6</v>
      </c>
      <c r="T513" s="57">
        <f t="shared" si="122"/>
        <v>0</v>
      </c>
      <c r="U513" s="57">
        <f t="shared" si="127"/>
        <v>0</v>
      </c>
      <c r="V513">
        <f t="shared" si="123"/>
        <v>132.61709243342787</v>
      </c>
      <c r="W513">
        <f t="shared" si="116"/>
        <v>-1.5753866345508342E-2</v>
      </c>
      <c r="Z513" s="57"/>
    </row>
    <row r="514" spans="5:26">
      <c r="E514" s="49">
        <f t="shared" si="115"/>
        <v>1</v>
      </c>
      <c r="F514" s="49">
        <v>511</v>
      </c>
      <c r="G514" s="49">
        <v>0.15533679188085903</v>
      </c>
      <c r="H514" s="49">
        <f t="shared" si="117"/>
        <v>-1.0138096625312585</v>
      </c>
      <c r="I514" s="49">
        <f t="shared" si="118"/>
        <v>129.27986095711324</v>
      </c>
      <c r="J514" s="49">
        <f t="shared" si="119"/>
        <v>-9.6071750217392397E-3</v>
      </c>
      <c r="K514" s="49">
        <f t="shared" si="124"/>
        <v>9.2493955765467466E-3</v>
      </c>
      <c r="L514" s="53">
        <f t="shared" si="114"/>
        <v>-9.645636560200779E-3</v>
      </c>
      <c r="M514" s="53">
        <f t="shared" si="125"/>
        <v>8.8647801919313624E-3</v>
      </c>
      <c r="N514" s="57">
        <f t="shared" si="120"/>
        <v>0</v>
      </c>
      <c r="O514" s="57">
        <f t="shared" si="126"/>
        <v>3.2493955765467474E-3</v>
      </c>
      <c r="P514">
        <f t="shared" si="121"/>
        <v>0</v>
      </c>
      <c r="Q514">
        <f t="shared" si="121"/>
        <v>1.0558571612881568E-5</v>
      </c>
      <c r="R514">
        <f t="shared" si="128"/>
        <v>0</v>
      </c>
      <c r="S514">
        <f t="shared" si="129"/>
        <v>3.4308975893549424E-8</v>
      </c>
      <c r="T514" s="57">
        <f t="shared" si="122"/>
        <v>1.020717502173924E-2</v>
      </c>
      <c r="U514" s="57">
        <f t="shared" si="127"/>
        <v>0</v>
      </c>
      <c r="V514">
        <f t="shared" si="123"/>
        <v>132.61709243342787</v>
      </c>
      <c r="W514">
        <f t="shared" si="116"/>
        <v>-2.5164414443710387E-2</v>
      </c>
      <c r="Z514" s="57"/>
    </row>
    <row r="515" spans="5:26">
      <c r="E515" s="49">
        <f t="shared" si="115"/>
        <v>2</v>
      </c>
      <c r="F515" s="49">
        <v>512</v>
      </c>
      <c r="G515" s="49">
        <v>0.77205591198902734</v>
      </c>
      <c r="H515" s="49">
        <f t="shared" si="117"/>
        <v>0.74563459962361345</v>
      </c>
      <c r="I515" s="49">
        <f t="shared" si="118"/>
        <v>130.31840086592234</v>
      </c>
      <c r="J515" s="49">
        <f t="shared" si="119"/>
        <v>8.0011741374188573E-3</v>
      </c>
      <c r="K515" s="49">
        <f t="shared" si="124"/>
        <v>1.8297654417571054E-2</v>
      </c>
      <c r="L515" s="53">
        <f t="shared" ref="L515:L578" si="130">J515-$B$8</f>
        <v>7.962712598957318E-3</v>
      </c>
      <c r="M515" s="53">
        <f t="shared" si="125"/>
        <v>1.7913039032955668E-2</v>
      </c>
      <c r="N515" s="57">
        <f t="shared" si="120"/>
        <v>7.4011741374188575E-3</v>
      </c>
      <c r="O515" s="57">
        <f t="shared" si="126"/>
        <v>1.2297654417571056E-2</v>
      </c>
      <c r="P515">
        <f t="shared" si="121"/>
        <v>5.4777378612397768E-5</v>
      </c>
      <c r="Q515">
        <f t="shared" si="121"/>
        <v>1.5123230417400489E-4</v>
      </c>
      <c r="R515">
        <f t="shared" si="128"/>
        <v>4.0541691790167925E-7</v>
      </c>
      <c r="S515">
        <f t="shared" si="129"/>
        <v>1.8598026135049009E-6</v>
      </c>
      <c r="T515" s="57">
        <f t="shared" si="122"/>
        <v>0</v>
      </c>
      <c r="U515" s="57">
        <f t="shared" si="127"/>
        <v>0</v>
      </c>
      <c r="V515">
        <f t="shared" si="123"/>
        <v>132.61709243342787</v>
      </c>
      <c r="W515">
        <f t="shared" si="116"/>
        <v>-1.7333297882846009E-2</v>
      </c>
      <c r="Z515" s="57"/>
    </row>
    <row r="516" spans="5:26">
      <c r="E516" s="49">
        <f t="shared" ref="E516:E579" si="131">MOD(F516,10)</f>
        <v>3</v>
      </c>
      <c r="F516" s="49">
        <v>513</v>
      </c>
      <c r="G516" s="49">
        <v>4.3418066495507168E-2</v>
      </c>
      <c r="H516" s="49">
        <f t="shared" si="117"/>
        <v>-1.7123285779453854</v>
      </c>
      <c r="I516" s="49">
        <f t="shared" si="118"/>
        <v>128.16210533838097</v>
      </c>
      <c r="J516" s="49">
        <f t="shared" si="119"/>
        <v>-1.6684782785302176E-2</v>
      </c>
      <c r="K516" s="49">
        <f t="shared" si="124"/>
        <v>-1.3152339613689498E-2</v>
      </c>
      <c r="L516" s="53">
        <f t="shared" si="130"/>
        <v>-1.6723244323763715E-2</v>
      </c>
      <c r="M516" s="53">
        <f t="shared" si="125"/>
        <v>-1.3536954998304882E-2</v>
      </c>
      <c r="N516" s="57">
        <f t="shared" si="120"/>
        <v>0</v>
      </c>
      <c r="O516" s="57">
        <f t="shared" si="126"/>
        <v>0</v>
      </c>
      <c r="P516">
        <f t="shared" si="121"/>
        <v>0</v>
      </c>
      <c r="Q516">
        <f t="shared" si="121"/>
        <v>0</v>
      </c>
      <c r="R516">
        <f t="shared" si="128"/>
        <v>0</v>
      </c>
      <c r="S516">
        <f t="shared" si="129"/>
        <v>0</v>
      </c>
      <c r="T516" s="57">
        <f t="shared" si="122"/>
        <v>1.7284782785302176E-2</v>
      </c>
      <c r="U516" s="57">
        <f t="shared" si="127"/>
        <v>1.9152339613689496E-2</v>
      </c>
      <c r="V516">
        <f t="shared" si="123"/>
        <v>132.61709243342787</v>
      </c>
      <c r="W516">
        <f t="shared" ref="W516:W579" si="132">MIN(0,(I516-V516)/V516)</f>
        <v>-3.3592857551776371E-2</v>
      </c>
      <c r="Z516" s="57"/>
    </row>
    <row r="517" spans="5:26">
      <c r="E517" s="49">
        <f t="shared" si="131"/>
        <v>4</v>
      </c>
      <c r="F517" s="49">
        <v>514</v>
      </c>
      <c r="G517" s="49">
        <v>0.47608871796697605</v>
      </c>
      <c r="H517" s="49">
        <f t="shared" ref="H517:H580" si="133">_xlfn.NORM.INV(G517,0,1)</f>
        <v>-5.9972626990317468E-2</v>
      </c>
      <c r="I517" s="49">
        <f t="shared" ref="I517:I580" si="134">I516*(1+$B$2*$B$4+$B$5*SQRT($B$2)*H517)</f>
        <v>128.1591828331602</v>
      </c>
      <c r="J517" s="49">
        <f t="shared" ref="J517:J580" si="135">LN(I517/I516)</f>
        <v>-2.2803452976849591E-5</v>
      </c>
      <c r="K517" s="49">
        <f t="shared" si="124"/>
        <v>-3.3898798454819169E-2</v>
      </c>
      <c r="L517" s="53">
        <f t="shared" si="130"/>
        <v>-6.1264991438388054E-5</v>
      </c>
      <c r="M517" s="53">
        <f t="shared" si="125"/>
        <v>-3.4283413839434555E-2</v>
      </c>
      <c r="N517" s="57">
        <f t="shared" ref="N517:N580" si="136">MAX(0,J517-$B$11)</f>
        <v>0</v>
      </c>
      <c r="O517" s="57">
        <f t="shared" si="126"/>
        <v>0</v>
      </c>
      <c r="P517">
        <f t="shared" ref="P517:Q580" si="137">N517^2</f>
        <v>0</v>
      </c>
      <c r="Q517">
        <f t="shared" si="137"/>
        <v>0</v>
      </c>
      <c r="R517">
        <f t="shared" si="128"/>
        <v>0</v>
      </c>
      <c r="S517">
        <f t="shared" si="129"/>
        <v>0</v>
      </c>
      <c r="T517" s="57">
        <f t="shared" ref="T517:T580" si="138">MAX(0,$B$11-J517)</f>
        <v>6.228034529768495E-4</v>
      </c>
      <c r="U517" s="57">
        <f t="shared" si="127"/>
        <v>3.9898798454819168E-2</v>
      </c>
      <c r="V517">
        <f t="shared" ref="V517:V580" si="139">IF(V516&lt;I517,I517,V516)</f>
        <v>132.61709243342787</v>
      </c>
      <c r="W517">
        <f t="shared" si="132"/>
        <v>-3.3614894720342965E-2</v>
      </c>
      <c r="Z517" s="57"/>
    </row>
    <row r="518" spans="5:26">
      <c r="E518" s="49">
        <f t="shared" si="131"/>
        <v>5</v>
      </c>
      <c r="F518" s="49">
        <v>515</v>
      </c>
      <c r="G518" s="49">
        <v>7.0781433124053827E-2</v>
      </c>
      <c r="H518" s="49">
        <f t="shared" si="133"/>
        <v>-1.4699958932310564</v>
      </c>
      <c r="I518" s="49">
        <f t="shared" si="134"/>
        <v>126.34918609881031</v>
      </c>
      <c r="J518" s="49">
        <f t="shared" si="135"/>
        <v>-1.4223714980319454E-2</v>
      </c>
      <c r="K518" s="49">
        <f t="shared" si="124"/>
        <v>-4.4438133238138777E-2</v>
      </c>
      <c r="L518" s="53">
        <f t="shared" si="130"/>
        <v>-1.4262176518780994E-2</v>
      </c>
      <c r="M518" s="53">
        <f t="shared" si="125"/>
        <v>-4.4822748622754163E-2</v>
      </c>
      <c r="N518" s="57">
        <f t="shared" si="136"/>
        <v>0</v>
      </c>
      <c r="O518" s="57">
        <f t="shared" si="126"/>
        <v>0</v>
      </c>
      <c r="P518">
        <f t="shared" si="137"/>
        <v>0</v>
      </c>
      <c r="Q518">
        <f t="shared" si="137"/>
        <v>0</v>
      </c>
      <c r="R518">
        <f t="shared" si="128"/>
        <v>0</v>
      </c>
      <c r="S518">
        <f t="shared" si="129"/>
        <v>0</v>
      </c>
      <c r="T518" s="57">
        <f t="shared" si="138"/>
        <v>1.4823714980319454E-2</v>
      </c>
      <c r="U518" s="57">
        <f t="shared" si="127"/>
        <v>5.0438133238138776E-2</v>
      </c>
      <c r="V518">
        <f t="shared" si="139"/>
        <v>132.61709243342787</v>
      </c>
      <c r="W518">
        <f t="shared" si="132"/>
        <v>-4.7263186212320063E-2</v>
      </c>
      <c r="Z518" s="57"/>
    </row>
    <row r="519" spans="5:26">
      <c r="E519" s="49">
        <f t="shared" si="131"/>
        <v>6</v>
      </c>
      <c r="F519" s="49">
        <v>516</v>
      </c>
      <c r="G519" s="49">
        <v>0.78056919691297422</v>
      </c>
      <c r="H519" s="49">
        <f t="shared" si="133"/>
        <v>0.77411699835865733</v>
      </c>
      <c r="I519" s="49">
        <f t="shared" si="134"/>
        <v>127.40017038689986</v>
      </c>
      <c r="J519" s="49">
        <f t="shared" si="135"/>
        <v>8.2836883803168067E-3</v>
      </c>
      <c r="K519" s="49">
        <f t="shared" si="124"/>
        <v>-3.353931626116833E-2</v>
      </c>
      <c r="L519" s="53">
        <f t="shared" si="130"/>
        <v>8.2452268418552674E-3</v>
      </c>
      <c r="M519" s="53">
        <f t="shared" si="125"/>
        <v>-3.3923931645783716E-2</v>
      </c>
      <c r="N519" s="57">
        <f t="shared" si="136"/>
        <v>7.6836883803168068E-3</v>
      </c>
      <c r="O519" s="57">
        <f t="shared" si="126"/>
        <v>0</v>
      </c>
      <c r="P519">
        <f t="shared" si="137"/>
        <v>5.9039067125815514E-5</v>
      </c>
      <c r="Q519">
        <f t="shared" si="137"/>
        <v>0</v>
      </c>
      <c r="R519">
        <f t="shared" si="128"/>
        <v>4.5363779405937264E-7</v>
      </c>
      <c r="S519">
        <f t="shared" si="129"/>
        <v>0</v>
      </c>
      <c r="T519" s="57">
        <f t="shared" si="138"/>
        <v>0</v>
      </c>
      <c r="U519" s="57">
        <f t="shared" si="127"/>
        <v>3.9539316261168328E-2</v>
      </c>
      <c r="V519">
        <f t="shared" si="139"/>
        <v>132.61709243342787</v>
      </c>
      <c r="W519">
        <f t="shared" si="132"/>
        <v>-3.9338232733060724E-2</v>
      </c>
      <c r="Z519" s="57"/>
    </row>
    <row r="520" spans="5:26">
      <c r="E520" s="49">
        <f t="shared" si="131"/>
        <v>7</v>
      </c>
      <c r="F520" s="49">
        <v>517</v>
      </c>
      <c r="G520" s="49">
        <v>0.47504861913639707</v>
      </c>
      <c r="H520" s="49">
        <f t="shared" si="133"/>
        <v>-6.2584668467586133E-2</v>
      </c>
      <c r="I520" s="49">
        <f t="shared" si="134"/>
        <v>127.3939375109362</v>
      </c>
      <c r="J520" s="49">
        <f t="shared" si="135"/>
        <v>-4.892480455161448E-5</v>
      </c>
      <c r="K520" s="49">
        <f t="shared" si="124"/>
        <v>-2.0884887778525461E-2</v>
      </c>
      <c r="L520" s="53">
        <f t="shared" si="130"/>
        <v>-8.7386343013152936E-5</v>
      </c>
      <c r="M520" s="53">
        <f t="shared" si="125"/>
        <v>-2.1269503163140847E-2</v>
      </c>
      <c r="N520" s="57">
        <f t="shared" si="136"/>
        <v>0</v>
      </c>
      <c r="O520" s="57">
        <f t="shared" si="126"/>
        <v>0</v>
      </c>
      <c r="P520">
        <f t="shared" si="137"/>
        <v>0</v>
      </c>
      <c r="Q520">
        <f t="shared" si="137"/>
        <v>0</v>
      </c>
      <c r="R520">
        <f t="shared" si="128"/>
        <v>0</v>
      </c>
      <c r="S520">
        <f t="shared" si="129"/>
        <v>0</v>
      </c>
      <c r="T520" s="57">
        <f t="shared" si="138"/>
        <v>6.489248045516144E-4</v>
      </c>
      <c r="U520" s="57">
        <f t="shared" si="127"/>
        <v>2.6884887778525459E-2</v>
      </c>
      <c r="V520">
        <f t="shared" si="139"/>
        <v>132.61709243342787</v>
      </c>
      <c r="W520">
        <f t="shared" si="132"/>
        <v>-3.9385231772545701E-2</v>
      </c>
      <c r="Z520" s="57"/>
    </row>
    <row r="521" spans="5:26">
      <c r="E521" s="49">
        <f t="shared" si="131"/>
        <v>8</v>
      </c>
      <c r="F521" s="49">
        <v>518</v>
      </c>
      <c r="G521" s="49">
        <v>0.50087438970454701</v>
      </c>
      <c r="H521" s="49">
        <f t="shared" si="133"/>
        <v>2.191771711291101E-3</v>
      </c>
      <c r="I521" s="49">
        <f t="shared" si="134"/>
        <v>127.47022619763062</v>
      </c>
      <c r="J521" s="49">
        <f t="shared" si="135"/>
        <v>5.9866156043910431E-4</v>
      </c>
      <c r="K521" s="49">
        <f t="shared" si="124"/>
        <v>-1.861255194431358E-2</v>
      </c>
      <c r="L521" s="53">
        <f t="shared" si="130"/>
        <v>5.6020002197756588E-4</v>
      </c>
      <c r="M521" s="53">
        <f t="shared" si="125"/>
        <v>-1.8997167328928966E-2</v>
      </c>
      <c r="N521" s="57">
        <f t="shared" si="136"/>
        <v>0</v>
      </c>
      <c r="O521" s="57">
        <f t="shared" si="126"/>
        <v>0</v>
      </c>
      <c r="P521">
        <f t="shared" si="137"/>
        <v>0</v>
      </c>
      <c r="Q521">
        <f t="shared" si="137"/>
        <v>0</v>
      </c>
      <c r="R521">
        <f t="shared" si="128"/>
        <v>0</v>
      </c>
      <c r="S521">
        <f t="shared" si="129"/>
        <v>0</v>
      </c>
      <c r="T521" s="57">
        <f t="shared" si="138"/>
        <v>1.3384395608956367E-6</v>
      </c>
      <c r="U521" s="57">
        <f t="shared" si="127"/>
        <v>2.4612551944313579E-2</v>
      </c>
      <c r="V521">
        <f t="shared" si="139"/>
        <v>132.61709243342787</v>
      </c>
      <c r="W521">
        <f t="shared" si="132"/>
        <v>-3.8809976461977633E-2</v>
      </c>
      <c r="Z521" s="57"/>
    </row>
    <row r="522" spans="5:26">
      <c r="E522" s="49">
        <f t="shared" si="131"/>
        <v>9</v>
      </c>
      <c r="F522" s="49">
        <v>519</v>
      </c>
      <c r="G522" s="49">
        <v>0.37055854244200148</v>
      </c>
      <c r="H522" s="49">
        <f t="shared" si="133"/>
        <v>-0.33037439678394742</v>
      </c>
      <c r="I522" s="49">
        <f t="shared" si="134"/>
        <v>127.12263772186508</v>
      </c>
      <c r="J522" s="49">
        <f t="shared" si="135"/>
        <v>-2.7305454393271177E-3</v>
      </c>
      <c r="K522" s="49">
        <f t="shared" si="124"/>
        <v>-1.9126332765452492E-2</v>
      </c>
      <c r="L522" s="53">
        <f t="shared" si="130"/>
        <v>-2.7690069777886561E-3</v>
      </c>
      <c r="M522" s="53">
        <f t="shared" si="125"/>
        <v>-1.9510948150067878E-2</v>
      </c>
      <c r="N522" s="57">
        <f t="shared" si="136"/>
        <v>0</v>
      </c>
      <c r="O522" s="57">
        <f t="shared" si="126"/>
        <v>0</v>
      </c>
      <c r="P522">
        <f t="shared" si="137"/>
        <v>0</v>
      </c>
      <c r="Q522">
        <f t="shared" si="137"/>
        <v>0</v>
      </c>
      <c r="R522">
        <f t="shared" si="128"/>
        <v>0</v>
      </c>
      <c r="S522">
        <f t="shared" si="129"/>
        <v>0</v>
      </c>
      <c r="T522" s="57">
        <f t="shared" si="138"/>
        <v>3.3305454393271175E-3</v>
      </c>
      <c r="U522" s="57">
        <f t="shared" si="127"/>
        <v>2.5126332765452491E-2</v>
      </c>
      <c r="V522">
        <f t="shared" si="139"/>
        <v>132.61709243342787</v>
      </c>
      <c r="W522">
        <f t="shared" si="132"/>
        <v>-4.1430969498301613E-2</v>
      </c>
      <c r="Z522" s="57"/>
    </row>
    <row r="523" spans="5:26">
      <c r="E523" s="49">
        <f t="shared" si="131"/>
        <v>0</v>
      </c>
      <c r="F523" s="49">
        <v>520</v>
      </c>
      <c r="G523" s="49">
        <v>0.46775820070082552</v>
      </c>
      <c r="H523" s="49">
        <f t="shared" si="133"/>
        <v>-8.0906385902474134E-2</v>
      </c>
      <c r="I523" s="49">
        <f t="shared" si="134"/>
        <v>127.09312737332148</v>
      </c>
      <c r="J523" s="49">
        <f t="shared" si="135"/>
        <v>-2.3216773094381898E-4</v>
      </c>
      <c r="K523" s="49">
        <f t="shared" si="124"/>
        <v>-2.6666590136985607E-2</v>
      </c>
      <c r="L523" s="53">
        <f t="shared" si="130"/>
        <v>-2.7062926940535744E-4</v>
      </c>
      <c r="M523" s="53">
        <f t="shared" si="125"/>
        <v>-2.7051205521600993E-2</v>
      </c>
      <c r="N523" s="57">
        <f t="shared" si="136"/>
        <v>0</v>
      </c>
      <c r="O523" s="57">
        <f t="shared" si="126"/>
        <v>0</v>
      </c>
      <c r="P523">
        <f t="shared" si="137"/>
        <v>0</v>
      </c>
      <c r="Q523">
        <f t="shared" si="137"/>
        <v>0</v>
      </c>
      <c r="R523">
        <f t="shared" si="128"/>
        <v>0</v>
      </c>
      <c r="S523">
        <f t="shared" si="129"/>
        <v>0</v>
      </c>
      <c r="T523" s="57">
        <f t="shared" si="138"/>
        <v>8.321677309438189E-4</v>
      </c>
      <c r="U523" s="57">
        <f t="shared" si="127"/>
        <v>3.2666590136985606E-2</v>
      </c>
      <c r="V523">
        <f t="shared" si="139"/>
        <v>132.61709243342787</v>
      </c>
      <c r="W523">
        <f t="shared" si="132"/>
        <v>-4.1653492462740825E-2</v>
      </c>
      <c r="Z523" s="57"/>
    </row>
    <row r="524" spans="5:26">
      <c r="E524" s="49">
        <f t="shared" si="131"/>
        <v>1</v>
      </c>
      <c r="F524" s="49">
        <v>521</v>
      </c>
      <c r="G524" s="49">
        <v>0.54449032759846872</v>
      </c>
      <c r="H524" s="49">
        <f t="shared" si="133"/>
        <v>0.111752886192641</v>
      </c>
      <c r="I524" s="49">
        <f t="shared" si="134"/>
        <v>127.30848056941366</v>
      </c>
      <c r="J524" s="49">
        <f t="shared" si="135"/>
        <v>1.6930179747899339E-3</v>
      </c>
      <c r="K524" s="49">
        <f t="shared" si="124"/>
        <v>-1.5366397140456355E-2</v>
      </c>
      <c r="L524" s="53">
        <f t="shared" si="130"/>
        <v>1.6545564363283955E-3</v>
      </c>
      <c r="M524" s="53">
        <f t="shared" si="125"/>
        <v>-1.5751012525071741E-2</v>
      </c>
      <c r="N524" s="57">
        <f t="shared" si="136"/>
        <v>1.093017974789934E-3</v>
      </c>
      <c r="O524" s="57">
        <f t="shared" si="126"/>
        <v>0</v>
      </c>
      <c r="P524">
        <f t="shared" si="137"/>
        <v>1.1946882932138889E-6</v>
      </c>
      <c r="Q524">
        <f t="shared" si="137"/>
        <v>0</v>
      </c>
      <c r="R524">
        <f t="shared" si="128"/>
        <v>1.3058157787538877E-9</v>
      </c>
      <c r="S524">
        <f t="shared" si="129"/>
        <v>0</v>
      </c>
      <c r="T524" s="57">
        <f t="shared" si="138"/>
        <v>0</v>
      </c>
      <c r="U524" s="57">
        <f t="shared" si="127"/>
        <v>2.1366397140456354E-2</v>
      </c>
      <c r="V524">
        <f t="shared" si="139"/>
        <v>132.61709243342787</v>
      </c>
      <c r="W524">
        <f t="shared" si="132"/>
        <v>-4.0029620364954596E-2</v>
      </c>
      <c r="Z524" s="57"/>
    </row>
    <row r="525" spans="5:26">
      <c r="E525" s="49">
        <f t="shared" si="131"/>
        <v>2</v>
      </c>
      <c r="F525" s="49">
        <v>522</v>
      </c>
      <c r="G525" s="49">
        <v>0.15061802366863974</v>
      </c>
      <c r="H525" s="49">
        <f t="shared" si="133"/>
        <v>-1.0337863648910208</v>
      </c>
      <c r="I525" s="49">
        <f t="shared" si="134"/>
        <v>126.06583005626563</v>
      </c>
      <c r="J525" s="49">
        <f t="shared" si="135"/>
        <v>-9.8088908339862505E-3</v>
      </c>
      <c r="K525" s="49">
        <f t="shared" si="124"/>
        <v>-3.3176462111861468E-2</v>
      </c>
      <c r="L525" s="53">
        <f t="shared" si="130"/>
        <v>-9.8473523724477898E-3</v>
      </c>
      <c r="M525" s="53">
        <f t="shared" si="125"/>
        <v>-3.3561077496476854E-2</v>
      </c>
      <c r="N525" s="57">
        <f t="shared" si="136"/>
        <v>0</v>
      </c>
      <c r="O525" s="57">
        <f t="shared" si="126"/>
        <v>0</v>
      </c>
      <c r="P525">
        <f t="shared" si="137"/>
        <v>0</v>
      </c>
      <c r="Q525">
        <f t="shared" si="137"/>
        <v>0</v>
      </c>
      <c r="R525">
        <f t="shared" si="128"/>
        <v>0</v>
      </c>
      <c r="S525">
        <f t="shared" si="129"/>
        <v>0</v>
      </c>
      <c r="T525" s="57">
        <f t="shared" si="138"/>
        <v>1.040889083398625E-2</v>
      </c>
      <c r="U525" s="57">
        <f t="shared" si="127"/>
        <v>3.9176462111861467E-2</v>
      </c>
      <c r="V525">
        <f t="shared" si="139"/>
        <v>132.61709243342787</v>
      </c>
      <c r="W525">
        <f t="shared" si="132"/>
        <v>-4.9399834191440277E-2</v>
      </c>
      <c r="Z525" s="57"/>
    </row>
    <row r="526" spans="5:26">
      <c r="E526" s="49">
        <f t="shared" si="131"/>
        <v>3</v>
      </c>
      <c r="F526" s="49">
        <v>523</v>
      </c>
      <c r="G526" s="49">
        <v>0.37839060325242868</v>
      </c>
      <c r="H526" s="49">
        <f t="shared" si="133"/>
        <v>-0.30971038269416207</v>
      </c>
      <c r="I526" s="49">
        <f t="shared" si="134"/>
        <v>125.7481213781227</v>
      </c>
      <c r="J526" s="49">
        <f t="shared" si="135"/>
        <v>-2.5233617511140481E-3</v>
      </c>
      <c r="K526" s="49">
        <f t="shared" si="124"/>
        <v>-1.9015041077673402E-2</v>
      </c>
      <c r="L526" s="53">
        <f t="shared" si="130"/>
        <v>-2.5618232895755866E-3</v>
      </c>
      <c r="M526" s="53">
        <f t="shared" si="125"/>
        <v>-1.9399656462288788E-2</v>
      </c>
      <c r="N526" s="57">
        <f t="shared" si="136"/>
        <v>0</v>
      </c>
      <c r="O526" s="57">
        <f t="shared" si="126"/>
        <v>0</v>
      </c>
      <c r="P526">
        <f t="shared" si="137"/>
        <v>0</v>
      </c>
      <c r="Q526">
        <f t="shared" si="137"/>
        <v>0</v>
      </c>
      <c r="R526">
        <f t="shared" si="128"/>
        <v>0</v>
      </c>
      <c r="S526">
        <f t="shared" si="129"/>
        <v>0</v>
      </c>
      <c r="T526" s="57">
        <f t="shared" si="138"/>
        <v>3.123361751114048E-3</v>
      </c>
      <c r="U526" s="57">
        <f t="shared" si="127"/>
        <v>2.5015041077673401E-2</v>
      </c>
      <c r="V526">
        <f t="shared" si="139"/>
        <v>132.61709243342787</v>
      </c>
      <c r="W526">
        <f t="shared" si="132"/>
        <v>-5.1795518430275529E-2</v>
      </c>
      <c r="Z526" s="57"/>
    </row>
    <row r="527" spans="5:26">
      <c r="E527" s="49">
        <f t="shared" si="131"/>
        <v>4</v>
      </c>
      <c r="F527" s="49">
        <v>524</v>
      </c>
      <c r="G527" s="49">
        <v>0.77582139239234993</v>
      </c>
      <c r="H527" s="49">
        <f t="shared" si="133"/>
        <v>0.75815664016403295</v>
      </c>
      <c r="I527" s="49">
        <f t="shared" si="134"/>
        <v>126.77403610333522</v>
      </c>
      <c r="J527" s="49">
        <f t="shared" si="135"/>
        <v>8.1253889151392412E-3</v>
      </c>
      <c r="K527" s="49">
        <f t="shared" ref="K527:K590" si="140">LN(I527/I517)</f>
        <v>-1.086684870955737E-2</v>
      </c>
      <c r="L527" s="53">
        <f t="shared" si="130"/>
        <v>8.0869273766777019E-3</v>
      </c>
      <c r="M527" s="53">
        <f t="shared" ref="M527:M590" si="141">K527-$B$8*10</f>
        <v>-1.1251464094172754E-2</v>
      </c>
      <c r="N527" s="57">
        <f t="shared" si="136"/>
        <v>7.5253889151392413E-3</v>
      </c>
      <c r="O527" s="57">
        <f t="shared" ref="O527:O590" si="142">MAX(0,K527-$B$11*10)</f>
        <v>0</v>
      </c>
      <c r="P527">
        <f t="shared" si="137"/>
        <v>5.663147832410057E-5</v>
      </c>
      <c r="Q527">
        <f t="shared" si="137"/>
        <v>0</v>
      </c>
      <c r="R527">
        <f t="shared" si="128"/>
        <v>4.2617389922813463E-7</v>
      </c>
      <c r="S527">
        <f t="shared" si="129"/>
        <v>0</v>
      </c>
      <c r="T527" s="57">
        <f t="shared" si="138"/>
        <v>0</v>
      </c>
      <c r="U527" s="57">
        <f t="shared" si="127"/>
        <v>1.6866848709557368E-2</v>
      </c>
      <c r="V527">
        <f t="shared" si="139"/>
        <v>132.61709243342787</v>
      </c>
      <c r="W527">
        <f t="shared" si="132"/>
        <v>-4.4059602143862356E-2</v>
      </c>
      <c r="Z527" s="57"/>
    </row>
    <row r="528" spans="5:26">
      <c r="E528" s="49">
        <f t="shared" si="131"/>
        <v>5</v>
      </c>
      <c r="F528" s="49">
        <v>525</v>
      </c>
      <c r="G528" s="49">
        <v>0.6724870901993687</v>
      </c>
      <c r="H528" s="49">
        <f t="shared" si="133"/>
        <v>0.44679120844268894</v>
      </c>
      <c r="I528" s="49">
        <f t="shared" si="134"/>
        <v>127.41359021821557</v>
      </c>
      <c r="J528" s="49">
        <f t="shared" si="135"/>
        <v>5.0321526167945727E-3</v>
      </c>
      <c r="K528" s="49">
        <f t="shared" si="140"/>
        <v>8.3890188875567189E-3</v>
      </c>
      <c r="L528" s="53">
        <f t="shared" si="130"/>
        <v>4.9936910783330343E-3</v>
      </c>
      <c r="M528" s="53">
        <f t="shared" si="141"/>
        <v>8.0044035029413346E-3</v>
      </c>
      <c r="N528" s="57">
        <f t="shared" si="136"/>
        <v>4.4321526167945728E-3</v>
      </c>
      <c r="O528" s="57">
        <f t="shared" si="142"/>
        <v>2.3890188875567197E-3</v>
      </c>
      <c r="P528">
        <f t="shared" si="137"/>
        <v>1.9643976818558981E-5</v>
      </c>
      <c r="Q528">
        <f t="shared" si="137"/>
        <v>5.7074112451027466E-6</v>
      </c>
      <c r="R528">
        <f t="shared" si="128"/>
        <v>8.7065103260628116E-8</v>
      </c>
      <c r="S528">
        <f t="shared" si="129"/>
        <v>1.3635113263604075E-8</v>
      </c>
      <c r="T528" s="57">
        <f t="shared" si="138"/>
        <v>0</v>
      </c>
      <c r="U528" s="57">
        <f t="shared" ref="U528:U591" si="143">MAX(0,$B$11*10-K528)</f>
        <v>0</v>
      </c>
      <c r="V528">
        <f t="shared" si="139"/>
        <v>132.61709243342787</v>
      </c>
      <c r="W528">
        <f t="shared" si="132"/>
        <v>-3.9237040412602842E-2</v>
      </c>
      <c r="Z528" s="57"/>
    </row>
    <row r="529" spans="5:26">
      <c r="E529" s="49">
        <f t="shared" si="131"/>
        <v>6</v>
      </c>
      <c r="F529" s="49">
        <v>526</v>
      </c>
      <c r="G529" s="49">
        <v>5.0687358877865241E-2</v>
      </c>
      <c r="H529" s="49">
        <f t="shared" si="133"/>
        <v>-1.6382252329561224</v>
      </c>
      <c r="I529" s="49">
        <f t="shared" si="134"/>
        <v>125.39977647355595</v>
      </c>
      <c r="J529" s="49">
        <f t="shared" si="135"/>
        <v>-1.5931565371501557E-2</v>
      </c>
      <c r="K529" s="49">
        <f t="shared" si="140"/>
        <v>-1.5826234864261674E-2</v>
      </c>
      <c r="L529" s="53">
        <f t="shared" si="130"/>
        <v>-1.5970026909963096E-2</v>
      </c>
      <c r="M529" s="53">
        <f t="shared" si="141"/>
        <v>-1.621085024887706E-2</v>
      </c>
      <c r="N529" s="57">
        <f t="shared" si="136"/>
        <v>0</v>
      </c>
      <c r="O529" s="57">
        <f t="shared" si="142"/>
        <v>0</v>
      </c>
      <c r="P529">
        <f t="shared" si="137"/>
        <v>0</v>
      </c>
      <c r="Q529">
        <f t="shared" si="137"/>
        <v>0</v>
      </c>
      <c r="R529">
        <f t="shared" si="128"/>
        <v>0</v>
      </c>
      <c r="S529">
        <f t="shared" si="129"/>
        <v>0</v>
      </c>
      <c r="T529" s="57">
        <f t="shared" si="138"/>
        <v>1.6531565371501557E-2</v>
      </c>
      <c r="U529" s="57">
        <f t="shared" si="143"/>
        <v>2.1826234864261673E-2</v>
      </c>
      <c r="V529">
        <f t="shared" si="139"/>
        <v>132.61709243342787</v>
      </c>
      <c r="W529">
        <f t="shared" si="132"/>
        <v>-5.4422215322620864E-2</v>
      </c>
      <c r="Z529" s="57"/>
    </row>
    <row r="530" spans="5:26">
      <c r="E530" s="49">
        <f t="shared" si="131"/>
        <v>7</v>
      </c>
      <c r="F530" s="49">
        <v>527</v>
      </c>
      <c r="G530" s="49">
        <v>0.32816905282528352</v>
      </c>
      <c r="H530" s="49">
        <f t="shared" si="133"/>
        <v>-0.44497460605139971</v>
      </c>
      <c r="I530" s="49">
        <f t="shared" si="134"/>
        <v>124.91412533709199</v>
      </c>
      <c r="J530" s="49">
        <f t="shared" si="135"/>
        <v>-3.8803417814489323E-3</v>
      </c>
      <c r="K530" s="49">
        <f t="shared" si="140"/>
        <v>-1.9657651841159026E-2</v>
      </c>
      <c r="L530" s="53">
        <f t="shared" si="130"/>
        <v>-3.9188033199104707E-3</v>
      </c>
      <c r="M530" s="53">
        <f t="shared" si="141"/>
        <v>-2.0042267225774412E-2</v>
      </c>
      <c r="N530" s="57">
        <f t="shared" si="136"/>
        <v>0</v>
      </c>
      <c r="O530" s="57">
        <f t="shared" si="142"/>
        <v>0</v>
      </c>
      <c r="P530">
        <f t="shared" si="137"/>
        <v>0</v>
      </c>
      <c r="Q530">
        <f t="shared" si="137"/>
        <v>0</v>
      </c>
      <c r="R530">
        <f t="shared" si="128"/>
        <v>0</v>
      </c>
      <c r="S530">
        <f t="shared" si="129"/>
        <v>0</v>
      </c>
      <c r="T530" s="57">
        <f t="shared" si="138"/>
        <v>4.4803417814489321E-3</v>
      </c>
      <c r="U530" s="57">
        <f t="shared" si="143"/>
        <v>2.5657651841159024E-2</v>
      </c>
      <c r="V530">
        <f t="shared" si="139"/>
        <v>132.61709243342787</v>
      </c>
      <c r="W530">
        <f t="shared" si="132"/>
        <v>-5.8084270699892443E-2</v>
      </c>
      <c r="Z530" s="57"/>
    </row>
    <row r="531" spans="5:26">
      <c r="E531" s="49">
        <f t="shared" si="131"/>
        <v>8</v>
      </c>
      <c r="F531" s="49">
        <v>528</v>
      </c>
      <c r="G531" s="49">
        <v>0.47393825947367585</v>
      </c>
      <c r="H531" s="49">
        <f t="shared" si="133"/>
        <v>-6.5373630527472387E-2</v>
      </c>
      <c r="I531" s="49">
        <f t="shared" si="134"/>
        <v>124.90453027985811</v>
      </c>
      <c r="J531" s="49">
        <f t="shared" si="135"/>
        <v>-7.681617863884191E-5</v>
      </c>
      <c r="K531" s="49">
        <f t="shared" si="140"/>
        <v>-2.0333129580237006E-2</v>
      </c>
      <c r="L531" s="53">
        <f t="shared" si="130"/>
        <v>-1.1527771710038038E-4</v>
      </c>
      <c r="M531" s="53">
        <f t="shared" si="141"/>
        <v>-2.0717744964852392E-2</v>
      </c>
      <c r="N531" s="57">
        <f t="shared" si="136"/>
        <v>0</v>
      </c>
      <c r="O531" s="57">
        <f t="shared" si="142"/>
        <v>0</v>
      </c>
      <c r="P531">
        <f t="shared" si="137"/>
        <v>0</v>
      </c>
      <c r="Q531">
        <f t="shared" si="137"/>
        <v>0</v>
      </c>
      <c r="R531">
        <f t="shared" si="128"/>
        <v>0</v>
      </c>
      <c r="S531">
        <f t="shared" si="129"/>
        <v>0</v>
      </c>
      <c r="T531" s="57">
        <f t="shared" si="138"/>
        <v>6.768161786388419E-4</v>
      </c>
      <c r="U531" s="57">
        <f t="shared" si="143"/>
        <v>2.6333129580237005E-2</v>
      </c>
      <c r="V531">
        <f t="shared" si="139"/>
        <v>132.61709243342787</v>
      </c>
      <c r="W531">
        <f t="shared" si="132"/>
        <v>-5.8156622287895303E-2</v>
      </c>
      <c r="Z531" s="57"/>
    </row>
    <row r="532" spans="5:26">
      <c r="E532" s="49">
        <f t="shared" si="131"/>
        <v>9</v>
      </c>
      <c r="F532" s="49">
        <v>529</v>
      </c>
      <c r="G532" s="49">
        <v>0.48689366131430656</v>
      </c>
      <c r="H532" s="49">
        <f t="shared" si="133"/>
        <v>-3.2858631022841964E-2</v>
      </c>
      <c r="I532" s="49">
        <f t="shared" si="134"/>
        <v>124.93554866705331</v>
      </c>
      <c r="J532" s="49">
        <f t="shared" si="135"/>
        <v>2.4830593622383136E-4</v>
      </c>
      <c r="K532" s="49">
        <f t="shared" si="140"/>
        <v>-1.7354278204686033E-2</v>
      </c>
      <c r="L532" s="53">
        <f t="shared" si="130"/>
        <v>2.098443977622929E-4</v>
      </c>
      <c r="M532" s="53">
        <f t="shared" si="141"/>
        <v>-1.7738893589301419E-2</v>
      </c>
      <c r="N532" s="57">
        <f t="shared" si="136"/>
        <v>0</v>
      </c>
      <c r="O532" s="57">
        <f t="shared" si="142"/>
        <v>0</v>
      </c>
      <c r="P532">
        <f t="shared" si="137"/>
        <v>0</v>
      </c>
      <c r="Q532">
        <f t="shared" si="137"/>
        <v>0</v>
      </c>
      <c r="R532">
        <f t="shared" ref="R532:R595" si="144">N532^3</f>
        <v>0</v>
      </c>
      <c r="S532">
        <f t="shared" ref="S532:S595" si="145">O532^3</f>
        <v>0</v>
      </c>
      <c r="T532" s="57">
        <f t="shared" si="138"/>
        <v>3.5169406377616859E-4</v>
      </c>
      <c r="U532" s="57">
        <f t="shared" si="143"/>
        <v>2.3354278204686031E-2</v>
      </c>
      <c r="V532">
        <f t="shared" si="139"/>
        <v>132.61709243342787</v>
      </c>
      <c r="W532">
        <f t="shared" si="132"/>
        <v>-5.7922727948741592E-2</v>
      </c>
      <c r="Z532" s="57"/>
    </row>
    <row r="533" spans="5:26">
      <c r="E533" s="49">
        <f t="shared" si="131"/>
        <v>0</v>
      </c>
      <c r="F533" s="49">
        <v>530</v>
      </c>
      <c r="G533" s="49">
        <v>0.15926654181911637</v>
      </c>
      <c r="H533" s="49">
        <f t="shared" si="133"/>
        <v>-0.99747689440780984</v>
      </c>
      <c r="I533" s="49">
        <f t="shared" si="134"/>
        <v>123.7614236373519</v>
      </c>
      <c r="J533" s="49">
        <f t="shared" si="135"/>
        <v>-9.4422842565251072E-3</v>
      </c>
      <c r="K533" s="49">
        <f t="shared" si="140"/>
        <v>-2.6564394730267289E-2</v>
      </c>
      <c r="L533" s="53">
        <f t="shared" si="130"/>
        <v>-9.4807457949866464E-3</v>
      </c>
      <c r="M533" s="53">
        <f t="shared" si="141"/>
        <v>-2.6949010114882675E-2</v>
      </c>
      <c r="N533" s="57">
        <f t="shared" si="136"/>
        <v>0</v>
      </c>
      <c r="O533" s="57">
        <f t="shared" si="142"/>
        <v>0</v>
      </c>
      <c r="P533">
        <f t="shared" si="137"/>
        <v>0</v>
      </c>
      <c r="Q533">
        <f t="shared" si="137"/>
        <v>0</v>
      </c>
      <c r="R533">
        <f t="shared" si="144"/>
        <v>0</v>
      </c>
      <c r="S533">
        <f t="shared" si="145"/>
        <v>0</v>
      </c>
      <c r="T533" s="57">
        <f t="shared" si="138"/>
        <v>1.0042284256525107E-2</v>
      </c>
      <c r="U533" s="57">
        <f t="shared" si="143"/>
        <v>3.2564394730267288E-2</v>
      </c>
      <c r="V533">
        <f t="shared" si="139"/>
        <v>132.61709243342787</v>
      </c>
      <c r="W533">
        <f t="shared" si="132"/>
        <v>-6.6776224946429208E-2</v>
      </c>
      <c r="Z533" s="57"/>
    </row>
    <row r="534" spans="5:26">
      <c r="E534" s="49">
        <f t="shared" si="131"/>
        <v>1</v>
      </c>
      <c r="F534" s="49">
        <v>531</v>
      </c>
      <c r="G534" s="49">
        <v>0.67973609744025199</v>
      </c>
      <c r="H534" s="49">
        <f t="shared" si="133"/>
        <v>0.46696096641553148</v>
      </c>
      <c r="I534" s="49">
        <f t="shared" si="134"/>
        <v>124.41074199854775</v>
      </c>
      <c r="J534" s="49">
        <f t="shared" si="135"/>
        <v>5.2328176384185791E-3</v>
      </c>
      <c r="K534" s="49">
        <f t="shared" si="140"/>
        <v>-2.3024595066638568E-2</v>
      </c>
      <c r="L534" s="53">
        <f t="shared" si="130"/>
        <v>5.1943560999570407E-3</v>
      </c>
      <c r="M534" s="53">
        <f t="shared" si="141"/>
        <v>-2.3409210451253954E-2</v>
      </c>
      <c r="N534" s="57">
        <f t="shared" si="136"/>
        <v>4.6328176384185793E-3</v>
      </c>
      <c r="O534" s="57">
        <f t="shared" si="142"/>
        <v>0</v>
      </c>
      <c r="P534">
        <f t="shared" si="137"/>
        <v>2.1462999270842303E-5</v>
      </c>
      <c r="Q534">
        <f t="shared" si="137"/>
        <v>0</v>
      </c>
      <c r="R534">
        <f t="shared" si="144"/>
        <v>9.9434161595323333E-8</v>
      </c>
      <c r="S534">
        <f t="shared" si="145"/>
        <v>0</v>
      </c>
      <c r="T534" s="57">
        <f t="shared" si="138"/>
        <v>0</v>
      </c>
      <c r="U534" s="57">
        <f t="shared" si="143"/>
        <v>2.9024595066638566E-2</v>
      </c>
      <c r="V534">
        <f t="shared" si="139"/>
        <v>132.61709243342787</v>
      </c>
      <c r="W534">
        <f t="shared" si="132"/>
        <v>-6.1880035855857773E-2</v>
      </c>
      <c r="Z534" s="57"/>
    </row>
    <row r="535" spans="5:26">
      <c r="E535" s="49">
        <f t="shared" si="131"/>
        <v>2</v>
      </c>
      <c r="F535" s="49">
        <v>532</v>
      </c>
      <c r="G535" s="49">
        <v>0.60602875549922175</v>
      </c>
      <c r="H535" s="49">
        <f t="shared" si="133"/>
        <v>0.26898335833340731</v>
      </c>
      <c r="I535" s="49">
        <f t="shared" si="134"/>
        <v>124.81716161857904</v>
      </c>
      <c r="J535" s="49">
        <f t="shared" si="135"/>
        <v>3.2614324029360351E-3</v>
      </c>
      <c r="K535" s="49">
        <f t="shared" si="140"/>
        <v>-9.9542718297163015E-3</v>
      </c>
      <c r="L535" s="53">
        <f t="shared" si="130"/>
        <v>3.2229708644744967E-3</v>
      </c>
      <c r="M535" s="53">
        <f t="shared" si="141"/>
        <v>-1.0338887214331686E-2</v>
      </c>
      <c r="N535" s="57">
        <f t="shared" si="136"/>
        <v>2.6614324029360353E-3</v>
      </c>
      <c r="O535" s="57">
        <f t="shared" si="142"/>
        <v>0</v>
      </c>
      <c r="P535">
        <f t="shared" si="137"/>
        <v>7.0832224353978789E-6</v>
      </c>
      <c r="Q535">
        <f t="shared" si="137"/>
        <v>0</v>
      </c>
      <c r="R535">
        <f t="shared" si="144"/>
        <v>1.8851517706771412E-8</v>
      </c>
      <c r="S535">
        <f t="shared" si="145"/>
        <v>0</v>
      </c>
      <c r="T535" s="57">
        <f t="shared" si="138"/>
        <v>0</v>
      </c>
      <c r="U535" s="57">
        <f t="shared" si="143"/>
        <v>1.5954271829716302E-2</v>
      </c>
      <c r="V535">
        <f t="shared" si="139"/>
        <v>132.61709243342787</v>
      </c>
      <c r="W535">
        <f t="shared" si="132"/>
        <v>-5.881542621486973E-2</v>
      </c>
      <c r="Z535" s="57"/>
    </row>
    <row r="536" spans="5:26">
      <c r="E536" s="49">
        <f t="shared" si="131"/>
        <v>3</v>
      </c>
      <c r="F536" s="49">
        <v>533</v>
      </c>
      <c r="G536" s="49">
        <v>0.82376173494710181</v>
      </c>
      <c r="H536" s="49">
        <f t="shared" si="133"/>
        <v>0.9297963623901957</v>
      </c>
      <c r="I536" s="49">
        <f t="shared" si="134"/>
        <v>126.04971694788105</v>
      </c>
      <c r="J536" s="49">
        <f t="shared" si="135"/>
        <v>9.8264486264432026E-3</v>
      </c>
      <c r="K536" s="49">
        <f t="shared" si="140"/>
        <v>2.3955385478410087E-3</v>
      </c>
      <c r="L536" s="53">
        <f t="shared" si="130"/>
        <v>9.7879870879816634E-3</v>
      </c>
      <c r="M536" s="53">
        <f t="shared" si="141"/>
        <v>2.010923163225624E-3</v>
      </c>
      <c r="N536" s="57">
        <f t="shared" si="136"/>
        <v>9.2264486264432028E-3</v>
      </c>
      <c r="O536" s="57">
        <f t="shared" si="142"/>
        <v>0</v>
      </c>
      <c r="P536">
        <f t="shared" si="137"/>
        <v>8.5127354256395662E-5</v>
      </c>
      <c r="Q536">
        <f t="shared" si="137"/>
        <v>0</v>
      </c>
      <c r="R536">
        <f t="shared" si="144"/>
        <v>7.854231607516657E-7</v>
      </c>
      <c r="S536">
        <f t="shared" si="145"/>
        <v>0</v>
      </c>
      <c r="T536" s="57">
        <f t="shared" si="138"/>
        <v>0</v>
      </c>
      <c r="U536" s="57">
        <f t="shared" si="143"/>
        <v>3.6044614521589906E-3</v>
      </c>
      <c r="V536">
        <f t="shared" si="139"/>
        <v>132.61709243342787</v>
      </c>
      <c r="W536">
        <f t="shared" si="132"/>
        <v>-4.9521335184177409E-2</v>
      </c>
      <c r="Z536" s="57"/>
    </row>
    <row r="537" spans="5:26">
      <c r="E537" s="49">
        <f t="shared" si="131"/>
        <v>4</v>
      </c>
      <c r="F537" s="49">
        <v>534</v>
      </c>
      <c r="G537" s="49">
        <v>0.86446763458745191</v>
      </c>
      <c r="H537" s="49">
        <f t="shared" si="133"/>
        <v>1.1006139056822044</v>
      </c>
      <c r="I537" s="49">
        <f t="shared" si="134"/>
        <v>127.50975865122935</v>
      </c>
      <c r="J537" s="49">
        <f t="shared" si="135"/>
        <v>1.1516492033466238E-2</v>
      </c>
      <c r="K537" s="49">
        <f t="shared" si="140"/>
        <v>5.7866416661680933E-3</v>
      </c>
      <c r="L537" s="53">
        <f t="shared" si="130"/>
        <v>1.1478030495004699E-2</v>
      </c>
      <c r="M537" s="53">
        <f t="shared" si="141"/>
        <v>5.402026281552709E-3</v>
      </c>
      <c r="N537" s="57">
        <f t="shared" si="136"/>
        <v>1.0916492033466238E-2</v>
      </c>
      <c r="O537" s="57">
        <f t="shared" si="142"/>
        <v>0</v>
      </c>
      <c r="P537">
        <f t="shared" si="137"/>
        <v>1.1916979831673185E-4</v>
      </c>
      <c r="Q537">
        <f t="shared" si="137"/>
        <v>0</v>
      </c>
      <c r="R537">
        <f t="shared" si="144"/>
        <v>1.3009161539543816E-6</v>
      </c>
      <c r="S537">
        <f t="shared" si="145"/>
        <v>0</v>
      </c>
      <c r="T537" s="57">
        <f t="shared" si="138"/>
        <v>0</v>
      </c>
      <c r="U537" s="57">
        <f t="shared" si="143"/>
        <v>2.1335833383190599E-4</v>
      </c>
      <c r="V537">
        <f t="shared" si="139"/>
        <v>132.61709243342787</v>
      </c>
      <c r="W537">
        <f t="shared" si="132"/>
        <v>-3.8511881752816599E-2</v>
      </c>
      <c r="Z537" s="57"/>
    </row>
    <row r="538" spans="5:26">
      <c r="E538" s="49">
        <f t="shared" si="131"/>
        <v>5</v>
      </c>
      <c r="F538" s="49">
        <v>535</v>
      </c>
      <c r="G538" s="49">
        <v>2.780671680701241E-2</v>
      </c>
      <c r="H538" s="49">
        <f t="shared" si="133"/>
        <v>-1.9140526120842694</v>
      </c>
      <c r="I538" s="49">
        <f t="shared" si="134"/>
        <v>125.14271810740192</v>
      </c>
      <c r="J538" s="49">
        <f t="shared" si="135"/>
        <v>-1.8738069244028925E-2</v>
      </c>
      <c r="K538" s="49">
        <f t="shared" si="140"/>
        <v>-1.7983580194655548E-2</v>
      </c>
      <c r="L538" s="53">
        <f t="shared" si="130"/>
        <v>-1.8776530782490464E-2</v>
      </c>
      <c r="M538" s="53">
        <f t="shared" si="141"/>
        <v>-1.8368195579270934E-2</v>
      </c>
      <c r="N538" s="57">
        <f t="shared" si="136"/>
        <v>0</v>
      </c>
      <c r="O538" s="57">
        <f t="shared" si="142"/>
        <v>0</v>
      </c>
      <c r="P538">
        <f t="shared" si="137"/>
        <v>0</v>
      </c>
      <c r="Q538">
        <f t="shared" si="137"/>
        <v>0</v>
      </c>
      <c r="R538">
        <f t="shared" si="144"/>
        <v>0</v>
      </c>
      <c r="S538">
        <f t="shared" si="145"/>
        <v>0</v>
      </c>
      <c r="T538" s="57">
        <f t="shared" si="138"/>
        <v>1.9338069244028925E-2</v>
      </c>
      <c r="U538" s="57">
        <f t="shared" si="143"/>
        <v>2.3983580194655546E-2</v>
      </c>
      <c r="V538">
        <f t="shared" si="139"/>
        <v>132.61709243342787</v>
      </c>
      <c r="W538">
        <f t="shared" si="132"/>
        <v>-5.6360565511402651E-2</v>
      </c>
      <c r="Z538" s="57"/>
    </row>
    <row r="539" spans="5:26">
      <c r="E539" s="49">
        <f t="shared" si="131"/>
        <v>6</v>
      </c>
      <c r="F539" s="49">
        <v>536</v>
      </c>
      <c r="G539" s="49">
        <v>6.8914495167827994E-2</v>
      </c>
      <c r="H539" s="49">
        <f t="shared" si="133"/>
        <v>-1.4839243530848689</v>
      </c>
      <c r="I539" s="49">
        <f t="shared" si="134"/>
        <v>123.35789255927887</v>
      </c>
      <c r="J539" s="49">
        <f t="shared" si="135"/>
        <v>-1.4365004860890691E-2</v>
      </c>
      <c r="K539" s="49">
        <f t="shared" si="140"/>
        <v>-1.6417019684044735E-2</v>
      </c>
      <c r="L539" s="53">
        <f t="shared" si="130"/>
        <v>-1.440346639935223E-2</v>
      </c>
      <c r="M539" s="53">
        <f t="shared" si="141"/>
        <v>-1.6801635068660122E-2</v>
      </c>
      <c r="N539" s="57">
        <f t="shared" si="136"/>
        <v>0</v>
      </c>
      <c r="O539" s="57">
        <f t="shared" si="142"/>
        <v>0</v>
      </c>
      <c r="P539">
        <f t="shared" si="137"/>
        <v>0</v>
      </c>
      <c r="Q539">
        <f t="shared" si="137"/>
        <v>0</v>
      </c>
      <c r="R539">
        <f t="shared" si="144"/>
        <v>0</v>
      </c>
      <c r="S539">
        <f t="shared" si="145"/>
        <v>0</v>
      </c>
      <c r="T539" s="57">
        <f t="shared" si="138"/>
        <v>1.4965004860890691E-2</v>
      </c>
      <c r="U539" s="57">
        <f t="shared" si="143"/>
        <v>2.2417019684044734E-2</v>
      </c>
      <c r="V539">
        <f t="shared" si="139"/>
        <v>132.61709243342787</v>
      </c>
      <c r="W539">
        <f t="shared" si="132"/>
        <v>-6.981905351904022E-2</v>
      </c>
      <c r="Z539" s="57"/>
    </row>
    <row r="540" spans="5:26">
      <c r="E540" s="49">
        <f t="shared" si="131"/>
        <v>7</v>
      </c>
      <c r="F540" s="49">
        <v>537</v>
      </c>
      <c r="G540" s="49">
        <v>0.69234540430153957</v>
      </c>
      <c r="H540" s="49">
        <f t="shared" si="133"/>
        <v>0.50250947177514715</v>
      </c>
      <c r="I540" s="49">
        <f t="shared" si="134"/>
        <v>124.04894566850949</v>
      </c>
      <c r="J540" s="49">
        <f t="shared" si="135"/>
        <v>5.5863848498374676E-3</v>
      </c>
      <c r="K540" s="49">
        <f t="shared" si="140"/>
        <v>-6.9502930527582949E-3</v>
      </c>
      <c r="L540" s="53">
        <f t="shared" si="130"/>
        <v>5.5479233113759291E-3</v>
      </c>
      <c r="M540" s="53">
        <f t="shared" si="141"/>
        <v>-7.3349084373736792E-3</v>
      </c>
      <c r="N540" s="57">
        <f t="shared" si="136"/>
        <v>4.9863848498374677E-3</v>
      </c>
      <c r="O540" s="57">
        <f t="shared" si="142"/>
        <v>0</v>
      </c>
      <c r="P540">
        <f t="shared" si="137"/>
        <v>2.4864033870688624E-5</v>
      </c>
      <c r="Q540">
        <f t="shared" si="137"/>
        <v>0</v>
      </c>
      <c r="R540">
        <f t="shared" si="144"/>
        <v>1.2398164179864741E-7</v>
      </c>
      <c r="S540">
        <f t="shared" si="145"/>
        <v>0</v>
      </c>
      <c r="T540" s="57">
        <f t="shared" si="138"/>
        <v>0</v>
      </c>
      <c r="U540" s="57">
        <f t="shared" si="143"/>
        <v>1.2950293052758294E-2</v>
      </c>
      <c r="V540">
        <f t="shared" si="139"/>
        <v>132.61709243342787</v>
      </c>
      <c r="W540">
        <f t="shared" si="132"/>
        <v>-6.4608163304586727E-2</v>
      </c>
      <c r="Z540" s="57"/>
    </row>
    <row r="541" spans="5:26">
      <c r="E541" s="49">
        <f t="shared" si="131"/>
        <v>8</v>
      </c>
      <c r="F541" s="49">
        <v>538</v>
      </c>
      <c r="G541" s="49">
        <v>0.40334689195184315</v>
      </c>
      <c r="H541" s="49">
        <f t="shared" si="133"/>
        <v>-0.24469347084149579</v>
      </c>
      <c r="I541" s="49">
        <f t="shared" si="134"/>
        <v>123.81697269723507</v>
      </c>
      <c r="J541" s="49">
        <f t="shared" si="135"/>
        <v>-1.8717622860796184E-3</v>
      </c>
      <c r="K541" s="49">
        <f t="shared" si="140"/>
        <v>-8.7452391601990261E-3</v>
      </c>
      <c r="L541" s="53">
        <f t="shared" si="130"/>
        <v>-1.9102238245411569E-3</v>
      </c>
      <c r="M541" s="53">
        <f t="shared" si="141"/>
        <v>-9.1298545448144103E-3</v>
      </c>
      <c r="N541" s="57">
        <f t="shared" si="136"/>
        <v>0</v>
      </c>
      <c r="O541" s="57">
        <f t="shared" si="142"/>
        <v>0</v>
      </c>
      <c r="P541">
        <f t="shared" si="137"/>
        <v>0</v>
      </c>
      <c r="Q541">
        <f t="shared" si="137"/>
        <v>0</v>
      </c>
      <c r="R541">
        <f t="shared" si="144"/>
        <v>0</v>
      </c>
      <c r="S541">
        <f t="shared" si="145"/>
        <v>0</v>
      </c>
      <c r="T541" s="57">
        <f t="shared" si="138"/>
        <v>2.4717622860796185E-3</v>
      </c>
      <c r="U541" s="57">
        <f t="shared" si="143"/>
        <v>1.4745239160199024E-2</v>
      </c>
      <c r="V541">
        <f t="shared" si="139"/>
        <v>132.61709243342787</v>
      </c>
      <c r="W541">
        <f t="shared" si="132"/>
        <v>-6.6357356919209701E-2</v>
      </c>
      <c r="Z541" s="57"/>
    </row>
    <row r="542" spans="5:26">
      <c r="E542" s="49">
        <f t="shared" si="131"/>
        <v>9</v>
      </c>
      <c r="F542" s="49">
        <v>539</v>
      </c>
      <c r="G542" s="49">
        <v>0.52462862404357224</v>
      </c>
      <c r="H542" s="49">
        <f t="shared" si="133"/>
        <v>6.1774071593402882E-2</v>
      </c>
      <c r="I542" s="49">
        <f t="shared" si="134"/>
        <v>123.96489235145764</v>
      </c>
      <c r="J542" s="49">
        <f t="shared" si="135"/>
        <v>1.1939507499092877E-3</v>
      </c>
      <c r="K542" s="49">
        <f t="shared" si="140"/>
        <v>-7.7995943465134568E-3</v>
      </c>
      <c r="L542" s="53">
        <f t="shared" si="130"/>
        <v>1.1554892114477493E-3</v>
      </c>
      <c r="M542" s="53">
        <f t="shared" si="141"/>
        <v>-8.1842097311288411E-3</v>
      </c>
      <c r="N542" s="57">
        <f t="shared" si="136"/>
        <v>5.9395074990928776E-4</v>
      </c>
      <c r="O542" s="57">
        <f t="shared" si="142"/>
        <v>0</v>
      </c>
      <c r="P542">
        <f t="shared" si="137"/>
        <v>3.527774933178053E-7</v>
      </c>
      <c r="Q542">
        <f t="shared" si="137"/>
        <v>0</v>
      </c>
      <c r="R542">
        <f t="shared" si="144"/>
        <v>2.0953245670722921E-10</v>
      </c>
      <c r="S542">
        <f t="shared" si="145"/>
        <v>0</v>
      </c>
      <c r="T542" s="57">
        <f t="shared" si="138"/>
        <v>0</v>
      </c>
      <c r="U542" s="57">
        <f t="shared" si="143"/>
        <v>1.3799594346513455E-2</v>
      </c>
      <c r="V542">
        <f t="shared" si="139"/>
        <v>132.61709243342787</v>
      </c>
      <c r="W542">
        <f t="shared" si="132"/>
        <v>-6.5241967858053682E-2</v>
      </c>
      <c r="Z542" s="57"/>
    </row>
    <row r="543" spans="5:26">
      <c r="E543" s="49">
        <f t="shared" si="131"/>
        <v>0</v>
      </c>
      <c r="F543" s="49">
        <v>540</v>
      </c>
      <c r="G543" s="49">
        <v>0.67810749381504976</v>
      </c>
      <c r="H543" s="49">
        <f t="shared" si="133"/>
        <v>0.46241323174258031</v>
      </c>
      <c r="I543" s="49">
        <f t="shared" si="134"/>
        <v>124.60964062353206</v>
      </c>
      <c r="J543" s="49">
        <f t="shared" si="135"/>
        <v>5.1875766214373965E-3</v>
      </c>
      <c r="K543" s="49">
        <f t="shared" si="140"/>
        <v>6.8302665314488274E-3</v>
      </c>
      <c r="L543" s="53">
        <f t="shared" si="130"/>
        <v>5.1491150829758581E-3</v>
      </c>
      <c r="M543" s="53">
        <f t="shared" si="141"/>
        <v>6.4456511468334431E-3</v>
      </c>
      <c r="N543" s="57">
        <f t="shared" si="136"/>
        <v>4.5875766214373967E-3</v>
      </c>
      <c r="O543" s="57">
        <f t="shared" si="142"/>
        <v>8.3026653144882816E-4</v>
      </c>
      <c r="P543">
        <f t="shared" si="137"/>
        <v>2.1045859257558961E-5</v>
      </c>
      <c r="Q543">
        <f t="shared" si="137"/>
        <v>6.8934251324406795E-7</v>
      </c>
      <c r="R543">
        <f t="shared" si="144"/>
        <v>9.6549491908039298E-8</v>
      </c>
      <c r="S543">
        <f t="shared" si="145"/>
        <v>5.7233801745137018E-10</v>
      </c>
      <c r="T543" s="57">
        <f t="shared" si="138"/>
        <v>0</v>
      </c>
      <c r="U543" s="57">
        <f t="shared" si="143"/>
        <v>0</v>
      </c>
      <c r="V543">
        <f t="shared" si="139"/>
        <v>132.61709243342787</v>
      </c>
      <c r="W543">
        <f t="shared" si="132"/>
        <v>-6.0380239552570901E-2</v>
      </c>
      <c r="Z543" s="57"/>
    </row>
    <row r="544" spans="5:26">
      <c r="E544" s="49">
        <f t="shared" si="131"/>
        <v>1</v>
      </c>
      <c r="F544" s="49">
        <v>541</v>
      </c>
      <c r="G544" s="49">
        <v>0.42791185891070904</v>
      </c>
      <c r="H544" s="49">
        <f t="shared" si="133"/>
        <v>-0.18169292597802952</v>
      </c>
      <c r="I544" s="49">
        <f t="shared" si="134"/>
        <v>124.45512389871526</v>
      </c>
      <c r="J544" s="49">
        <f t="shared" si="135"/>
        <v>-1.2407756266664995E-3</v>
      </c>
      <c r="K544" s="49">
        <f t="shared" si="140"/>
        <v>3.5667326636368204E-4</v>
      </c>
      <c r="L544" s="53">
        <f t="shared" si="130"/>
        <v>-1.2792371651280379E-3</v>
      </c>
      <c r="M544" s="53">
        <f t="shared" si="141"/>
        <v>-2.7942118251702576E-5</v>
      </c>
      <c r="N544" s="57">
        <f t="shared" si="136"/>
        <v>0</v>
      </c>
      <c r="O544" s="57">
        <f t="shared" si="142"/>
        <v>0</v>
      </c>
      <c r="P544">
        <f t="shared" si="137"/>
        <v>0</v>
      </c>
      <c r="Q544">
        <f t="shared" si="137"/>
        <v>0</v>
      </c>
      <c r="R544">
        <f t="shared" si="144"/>
        <v>0</v>
      </c>
      <c r="S544">
        <f t="shared" si="145"/>
        <v>0</v>
      </c>
      <c r="T544" s="57">
        <f t="shared" si="138"/>
        <v>1.8407756266664993E-3</v>
      </c>
      <c r="U544" s="57">
        <f t="shared" si="143"/>
        <v>5.6433267336363172E-3</v>
      </c>
      <c r="V544">
        <f t="shared" si="139"/>
        <v>132.61709243342787</v>
      </c>
      <c r="W544">
        <f t="shared" si="132"/>
        <v>-6.1545373865060572E-2</v>
      </c>
      <c r="Z544" s="57"/>
    </row>
    <row r="545" spans="5:26">
      <c r="E545" s="49">
        <f t="shared" si="131"/>
        <v>2</v>
      </c>
      <c r="F545" s="49">
        <v>542</v>
      </c>
      <c r="G545" s="49">
        <v>0.63803903051489141</v>
      </c>
      <c r="H545" s="49">
        <f t="shared" si="133"/>
        <v>0.35322210267406912</v>
      </c>
      <c r="I545" s="49">
        <f t="shared" si="134"/>
        <v>124.96652793725441</v>
      </c>
      <c r="J545" s="49">
        <f t="shared" si="135"/>
        <v>4.1007246277107463E-3</v>
      </c>
      <c r="K545" s="49">
        <f t="shared" si="140"/>
        <v>1.1959654911384125E-3</v>
      </c>
      <c r="L545" s="53">
        <f t="shared" si="130"/>
        <v>4.0622630892492078E-3</v>
      </c>
      <c r="M545" s="53">
        <f t="shared" si="141"/>
        <v>8.1135010652302788E-4</v>
      </c>
      <c r="N545" s="57">
        <f t="shared" si="136"/>
        <v>3.5007246277107464E-3</v>
      </c>
      <c r="O545" s="57">
        <f t="shared" si="142"/>
        <v>0</v>
      </c>
      <c r="P545">
        <f t="shared" si="137"/>
        <v>1.2255072919060544E-5</v>
      </c>
      <c r="Q545">
        <f t="shared" si="137"/>
        <v>0</v>
      </c>
      <c r="R545">
        <f t="shared" si="144"/>
        <v>4.2901635582146272E-8</v>
      </c>
      <c r="S545">
        <f t="shared" si="145"/>
        <v>0</v>
      </c>
      <c r="T545" s="57">
        <f t="shared" si="138"/>
        <v>0</v>
      </c>
      <c r="U545" s="57">
        <f t="shared" si="143"/>
        <v>4.804034508861587E-3</v>
      </c>
      <c r="V545">
        <f t="shared" si="139"/>
        <v>132.61709243342787</v>
      </c>
      <c r="W545">
        <f t="shared" si="132"/>
        <v>-5.7689128571522162E-2</v>
      </c>
      <c r="Z545" s="57"/>
    </row>
    <row r="546" spans="5:26">
      <c r="E546" s="49">
        <f t="shared" si="131"/>
        <v>3</v>
      </c>
      <c r="F546" s="49">
        <v>543</v>
      </c>
      <c r="G546" s="49">
        <v>1.348385059991597E-2</v>
      </c>
      <c r="H546" s="49">
        <f t="shared" si="133"/>
        <v>-2.2119850026971393</v>
      </c>
      <c r="I546" s="49">
        <f t="shared" si="134"/>
        <v>122.27438315470097</v>
      </c>
      <c r="J546" s="49">
        <f t="shared" si="135"/>
        <v>-2.1778363266784798E-2</v>
      </c>
      <c r="K546" s="49">
        <f t="shared" si="140"/>
        <v>-3.0408846402089469E-2</v>
      </c>
      <c r="L546" s="53">
        <f t="shared" si="130"/>
        <v>-2.1816824805246337E-2</v>
      </c>
      <c r="M546" s="53">
        <f t="shared" si="141"/>
        <v>-3.0793461786704855E-2</v>
      </c>
      <c r="N546" s="57">
        <f t="shared" si="136"/>
        <v>0</v>
      </c>
      <c r="O546" s="57">
        <f t="shared" si="142"/>
        <v>0</v>
      </c>
      <c r="P546">
        <f t="shared" si="137"/>
        <v>0</v>
      </c>
      <c r="Q546">
        <f t="shared" si="137"/>
        <v>0</v>
      </c>
      <c r="R546">
        <f t="shared" si="144"/>
        <v>0</v>
      </c>
      <c r="S546">
        <f t="shared" si="145"/>
        <v>0</v>
      </c>
      <c r="T546" s="57">
        <f t="shared" si="138"/>
        <v>2.2378363266784797E-2</v>
      </c>
      <c r="U546" s="57">
        <f t="shared" si="143"/>
        <v>3.6408846402089468E-2</v>
      </c>
      <c r="V546">
        <f t="shared" si="139"/>
        <v>132.61709243342787</v>
      </c>
      <c r="W546">
        <f t="shared" si="132"/>
        <v>-7.7989262838942211E-2</v>
      </c>
      <c r="Z546" s="57"/>
    </row>
    <row r="547" spans="5:26">
      <c r="E547" s="49">
        <f t="shared" si="131"/>
        <v>4</v>
      </c>
      <c r="F547" s="49">
        <v>544</v>
      </c>
      <c r="G547" s="49">
        <v>0.30818826888860751</v>
      </c>
      <c r="H547" s="49">
        <f t="shared" si="133"/>
        <v>-0.50099230603230149</v>
      </c>
      <c r="I547" s="49">
        <f t="shared" si="134"/>
        <v>121.73234081620593</v>
      </c>
      <c r="J547" s="49">
        <f t="shared" si="135"/>
        <v>-4.4428548630652083E-3</v>
      </c>
      <c r="K547" s="49">
        <f t="shared" si="140"/>
        <v>-4.6368193298620949E-2</v>
      </c>
      <c r="L547" s="53">
        <f t="shared" si="130"/>
        <v>-4.4813164015267467E-3</v>
      </c>
      <c r="M547" s="53">
        <f t="shared" si="141"/>
        <v>-4.6752808683236335E-2</v>
      </c>
      <c r="N547" s="57">
        <f t="shared" si="136"/>
        <v>0</v>
      </c>
      <c r="O547" s="57">
        <f t="shared" si="142"/>
        <v>0</v>
      </c>
      <c r="P547">
        <f t="shared" si="137"/>
        <v>0</v>
      </c>
      <c r="Q547">
        <f t="shared" si="137"/>
        <v>0</v>
      </c>
      <c r="R547">
        <f t="shared" si="144"/>
        <v>0</v>
      </c>
      <c r="S547">
        <f t="shared" si="145"/>
        <v>0</v>
      </c>
      <c r="T547" s="57">
        <f t="shared" si="138"/>
        <v>5.0428548630652081E-3</v>
      </c>
      <c r="U547" s="57">
        <f t="shared" si="143"/>
        <v>5.2368193298620948E-2</v>
      </c>
      <c r="V547">
        <f t="shared" si="139"/>
        <v>132.61709243342787</v>
      </c>
      <c r="W547">
        <f t="shared" si="132"/>
        <v>-8.2076536421471821E-2</v>
      </c>
      <c r="Z547" s="57"/>
    </row>
    <row r="548" spans="5:26">
      <c r="E548" s="49">
        <f t="shared" si="131"/>
        <v>5</v>
      </c>
      <c r="F548" s="49">
        <v>545</v>
      </c>
      <c r="G548" s="49">
        <v>0.148756390679605</v>
      </c>
      <c r="H548" s="49">
        <f t="shared" si="133"/>
        <v>-1.0417819566841444</v>
      </c>
      <c r="I548" s="49">
        <f t="shared" si="134"/>
        <v>120.53438545075818</v>
      </c>
      <c r="J548" s="49">
        <f t="shared" si="135"/>
        <v>-9.8896381498250197E-3</v>
      </c>
      <c r="K548" s="49">
        <f t="shared" si="140"/>
        <v>-3.7519762204416995E-2</v>
      </c>
      <c r="L548" s="53">
        <f t="shared" si="130"/>
        <v>-9.9280996882865589E-3</v>
      </c>
      <c r="M548" s="53">
        <f t="shared" si="141"/>
        <v>-3.7904377589032381E-2</v>
      </c>
      <c r="N548" s="57">
        <f t="shared" si="136"/>
        <v>0</v>
      </c>
      <c r="O548" s="57">
        <f t="shared" si="142"/>
        <v>0</v>
      </c>
      <c r="P548">
        <f t="shared" si="137"/>
        <v>0</v>
      </c>
      <c r="Q548">
        <f t="shared" si="137"/>
        <v>0</v>
      </c>
      <c r="R548">
        <f t="shared" si="144"/>
        <v>0</v>
      </c>
      <c r="S548">
        <f t="shared" si="145"/>
        <v>0</v>
      </c>
      <c r="T548" s="57">
        <f t="shared" si="138"/>
        <v>1.0489638149825019E-2</v>
      </c>
      <c r="U548" s="57">
        <f t="shared" si="143"/>
        <v>4.3519762204416994E-2</v>
      </c>
      <c r="V548">
        <f t="shared" si="139"/>
        <v>132.61709243342787</v>
      </c>
      <c r="W548">
        <f t="shared" si="132"/>
        <v>-9.1109726212215511E-2</v>
      </c>
      <c r="Z548" s="57"/>
    </row>
    <row r="549" spans="5:26">
      <c r="E549" s="49">
        <f t="shared" si="131"/>
        <v>6</v>
      </c>
      <c r="F549" s="49">
        <v>546</v>
      </c>
      <c r="G549" s="49">
        <v>3.9756792755494597E-2</v>
      </c>
      <c r="H549" s="49">
        <f t="shared" si="133"/>
        <v>-1.7535153588836188</v>
      </c>
      <c r="I549" s="49">
        <f t="shared" si="134"/>
        <v>118.49033555767244</v>
      </c>
      <c r="J549" s="49">
        <f t="shared" si="135"/>
        <v>-1.7103667888194715E-2</v>
      </c>
      <c r="K549" s="49">
        <f t="shared" si="140"/>
        <v>-4.0258425231721004E-2</v>
      </c>
      <c r="L549" s="53">
        <f t="shared" si="130"/>
        <v>-1.7142129426656254E-2</v>
      </c>
      <c r="M549" s="53">
        <f t="shared" si="141"/>
        <v>-4.064304061633639E-2</v>
      </c>
      <c r="N549" s="57">
        <f t="shared" si="136"/>
        <v>0</v>
      </c>
      <c r="O549" s="57">
        <f t="shared" si="142"/>
        <v>0</v>
      </c>
      <c r="P549">
        <f t="shared" si="137"/>
        <v>0</v>
      </c>
      <c r="Q549">
        <f t="shared" si="137"/>
        <v>0</v>
      </c>
      <c r="R549">
        <f t="shared" si="144"/>
        <v>0</v>
      </c>
      <c r="S549">
        <f t="shared" si="145"/>
        <v>0</v>
      </c>
      <c r="T549" s="57">
        <f t="shared" si="138"/>
        <v>1.7703667888194715E-2</v>
      </c>
      <c r="U549" s="57">
        <f t="shared" si="143"/>
        <v>4.6258425231721002E-2</v>
      </c>
      <c r="V549">
        <f t="shared" si="139"/>
        <v>132.61709243342787</v>
      </c>
      <c r="W549">
        <f t="shared" si="132"/>
        <v>-0.10652289698514457</v>
      </c>
      <c r="Z549" s="57"/>
    </row>
    <row r="550" spans="5:26">
      <c r="E550" s="49">
        <f t="shared" si="131"/>
        <v>7</v>
      </c>
      <c r="F550" s="49">
        <v>547</v>
      </c>
      <c r="G550" s="49">
        <v>0.54466980392662334</v>
      </c>
      <c r="H550" s="49">
        <f t="shared" si="133"/>
        <v>0.11220559610012282</v>
      </c>
      <c r="I550" s="49">
        <f t="shared" si="134"/>
        <v>118.69164815398153</v>
      </c>
      <c r="J550" s="49">
        <f t="shared" si="135"/>
        <v>1.6975374056762828E-3</v>
      </c>
      <c r="K550" s="49">
        <f t="shared" si="140"/>
        <v>-4.4147272675882109E-2</v>
      </c>
      <c r="L550" s="53">
        <f t="shared" si="130"/>
        <v>1.6590758672147443E-3</v>
      </c>
      <c r="M550" s="53">
        <f t="shared" si="141"/>
        <v>-4.4531888060497495E-2</v>
      </c>
      <c r="N550" s="57">
        <f t="shared" si="136"/>
        <v>1.0975374056762829E-3</v>
      </c>
      <c r="O550" s="57">
        <f t="shared" si="142"/>
        <v>0</v>
      </c>
      <c r="P550">
        <f t="shared" si="137"/>
        <v>1.2045883568586256E-6</v>
      </c>
      <c r="Q550">
        <f t="shared" si="137"/>
        <v>0</v>
      </c>
      <c r="R550">
        <f t="shared" si="144"/>
        <v>1.3220807800944725E-9</v>
      </c>
      <c r="S550">
        <f t="shared" si="145"/>
        <v>0</v>
      </c>
      <c r="T550" s="57">
        <f t="shared" si="138"/>
        <v>0</v>
      </c>
      <c r="U550" s="57">
        <f t="shared" si="143"/>
        <v>5.0147272675882107E-2</v>
      </c>
      <c r="V550">
        <f t="shared" si="139"/>
        <v>132.61709243342787</v>
      </c>
      <c r="W550">
        <f t="shared" si="132"/>
        <v>-0.10500489811625706</v>
      </c>
      <c r="Z550" s="57"/>
    </row>
    <row r="551" spans="5:26">
      <c r="E551" s="49">
        <f t="shared" si="131"/>
        <v>8</v>
      </c>
      <c r="F551" s="49">
        <v>548</v>
      </c>
      <c r="G551" s="49">
        <v>1.8452814948569096E-2</v>
      </c>
      <c r="H551" s="49">
        <f t="shared" si="133"/>
        <v>-2.0868064938888038</v>
      </c>
      <c r="I551" s="49">
        <f t="shared" si="134"/>
        <v>116.28325908345866</v>
      </c>
      <c r="J551" s="49">
        <f t="shared" si="135"/>
        <v>-2.0499834988191492E-2</v>
      </c>
      <c r="K551" s="49">
        <f t="shared" si="140"/>
        <v>-6.2775345377994035E-2</v>
      </c>
      <c r="L551" s="53">
        <f t="shared" si="130"/>
        <v>-2.0538296526653031E-2</v>
      </c>
      <c r="M551" s="53">
        <f t="shared" si="141"/>
        <v>-6.3159960762609421E-2</v>
      </c>
      <c r="N551" s="57">
        <f t="shared" si="136"/>
        <v>0</v>
      </c>
      <c r="O551" s="57">
        <f t="shared" si="142"/>
        <v>0</v>
      </c>
      <c r="P551">
        <f t="shared" si="137"/>
        <v>0</v>
      </c>
      <c r="Q551">
        <f t="shared" si="137"/>
        <v>0</v>
      </c>
      <c r="R551">
        <f t="shared" si="144"/>
        <v>0</v>
      </c>
      <c r="S551">
        <f t="shared" si="145"/>
        <v>0</v>
      </c>
      <c r="T551" s="57">
        <f t="shared" si="138"/>
        <v>2.1099834988191492E-2</v>
      </c>
      <c r="U551" s="57">
        <f t="shared" si="143"/>
        <v>6.877534537799404E-2</v>
      </c>
      <c r="V551">
        <f t="shared" si="139"/>
        <v>132.61709243342787</v>
      </c>
      <c r="W551">
        <f t="shared" si="132"/>
        <v>-0.12316537069434388</v>
      </c>
      <c r="Z551" s="57"/>
    </row>
    <row r="552" spans="5:26">
      <c r="E552" s="49">
        <f t="shared" si="131"/>
        <v>9</v>
      </c>
      <c r="F552" s="49">
        <v>549</v>
      </c>
      <c r="G552" s="49">
        <v>0.70739510526179683</v>
      </c>
      <c r="H552" s="49">
        <f t="shared" si="133"/>
        <v>0.54579073966809299</v>
      </c>
      <c r="I552" s="49">
        <f t="shared" si="134"/>
        <v>116.9850088389455</v>
      </c>
      <c r="J552" s="49">
        <f t="shared" si="135"/>
        <v>6.0166938153752283E-3</v>
      </c>
      <c r="K552" s="49">
        <f t="shared" si="140"/>
        <v>-5.7952602312528162E-2</v>
      </c>
      <c r="L552" s="53">
        <f t="shared" si="130"/>
        <v>5.9782322769136899E-3</v>
      </c>
      <c r="M552" s="53">
        <f t="shared" si="141"/>
        <v>-5.8337217697143548E-2</v>
      </c>
      <c r="N552" s="57">
        <f t="shared" si="136"/>
        <v>5.4166938153752285E-3</v>
      </c>
      <c r="O552" s="57">
        <f t="shared" si="142"/>
        <v>0</v>
      </c>
      <c r="P552">
        <f t="shared" si="137"/>
        <v>2.9340571889524249E-5</v>
      </c>
      <c r="Q552">
        <f t="shared" si="137"/>
        <v>0</v>
      </c>
      <c r="R552">
        <f t="shared" si="144"/>
        <v>1.5892889429355829E-7</v>
      </c>
      <c r="S552">
        <f t="shared" si="145"/>
        <v>0</v>
      </c>
      <c r="T552" s="57">
        <f t="shared" si="138"/>
        <v>0</v>
      </c>
      <c r="U552" s="57">
        <f t="shared" si="143"/>
        <v>6.3952602312528167E-2</v>
      </c>
      <c r="V552">
        <f t="shared" si="139"/>
        <v>132.61709243342787</v>
      </c>
      <c r="W552">
        <f t="shared" si="132"/>
        <v>-0.11787382235309886</v>
      </c>
      <c r="Z552" s="57"/>
    </row>
    <row r="553" spans="5:26">
      <c r="E553" s="49">
        <f t="shared" si="131"/>
        <v>0</v>
      </c>
      <c r="F553" s="49">
        <v>550</v>
      </c>
      <c r="G553" s="49">
        <v>0.52906665475345849</v>
      </c>
      <c r="H553" s="49">
        <f t="shared" si="133"/>
        <v>7.2923880687605511E-2</v>
      </c>
      <c r="I553" s="49">
        <f t="shared" si="134"/>
        <v>117.13781019846684</v>
      </c>
      <c r="J553" s="49">
        <f t="shared" si="135"/>
        <v>1.3053095964351718E-3</v>
      </c>
      <c r="K553" s="49">
        <f t="shared" si="140"/>
        <v>-6.1834869337530234E-2</v>
      </c>
      <c r="L553" s="53">
        <f t="shared" si="130"/>
        <v>1.2668480579736334E-3</v>
      </c>
      <c r="M553" s="53">
        <f t="shared" si="141"/>
        <v>-6.221948472214562E-2</v>
      </c>
      <c r="N553" s="57">
        <f t="shared" si="136"/>
        <v>7.0530959643517186E-4</v>
      </c>
      <c r="O553" s="57">
        <f t="shared" si="142"/>
        <v>0</v>
      </c>
      <c r="P553">
        <f t="shared" si="137"/>
        <v>4.9746162682354497E-7</v>
      </c>
      <c r="Q553">
        <f t="shared" si="137"/>
        <v>0</v>
      </c>
      <c r="R553">
        <f t="shared" si="144"/>
        <v>3.5086445925689855E-10</v>
      </c>
      <c r="S553">
        <f t="shared" si="145"/>
        <v>0</v>
      </c>
      <c r="T553" s="57">
        <f t="shared" si="138"/>
        <v>0</v>
      </c>
      <c r="U553" s="57">
        <f t="shared" si="143"/>
        <v>6.7834869337530232E-2</v>
      </c>
      <c r="V553">
        <f t="shared" si="139"/>
        <v>132.61709243342787</v>
      </c>
      <c r="W553">
        <f t="shared" si="132"/>
        <v>-0.11672162276315506</v>
      </c>
      <c r="Z553" s="57"/>
    </row>
    <row r="554" spans="5:26">
      <c r="E554" s="49">
        <f t="shared" si="131"/>
        <v>1</v>
      </c>
      <c r="F554" s="49">
        <v>551</v>
      </c>
      <c r="G554" s="49">
        <v>2.4386183004223128E-2</v>
      </c>
      <c r="H554" s="49">
        <f t="shared" si="133"/>
        <v>-1.9705762448543842</v>
      </c>
      <c r="I554" s="49">
        <f t="shared" si="134"/>
        <v>114.89709984283697</v>
      </c>
      <c r="J554" s="49">
        <f t="shared" si="135"/>
        <v>-1.9314162773454688E-2</v>
      </c>
      <c r="K554" s="49">
        <f t="shared" si="140"/>
        <v>-7.9908256484318374E-2</v>
      </c>
      <c r="L554" s="53">
        <f t="shared" si="130"/>
        <v>-1.9352624311916228E-2</v>
      </c>
      <c r="M554" s="53">
        <f t="shared" si="141"/>
        <v>-8.029287186893376E-2</v>
      </c>
      <c r="N554" s="57">
        <f t="shared" si="136"/>
        <v>0</v>
      </c>
      <c r="O554" s="57">
        <f t="shared" si="142"/>
        <v>0</v>
      </c>
      <c r="P554">
        <f t="shared" si="137"/>
        <v>0</v>
      </c>
      <c r="Q554">
        <f t="shared" si="137"/>
        <v>0</v>
      </c>
      <c r="R554">
        <f t="shared" si="144"/>
        <v>0</v>
      </c>
      <c r="S554">
        <f t="shared" si="145"/>
        <v>0</v>
      </c>
      <c r="T554" s="57">
        <f t="shared" si="138"/>
        <v>1.9914162773454688E-2</v>
      </c>
      <c r="U554" s="57">
        <f t="shared" si="143"/>
        <v>8.5908256484318379E-2</v>
      </c>
      <c r="V554">
        <f t="shared" si="139"/>
        <v>132.61709243342787</v>
      </c>
      <c r="W554">
        <f t="shared" si="132"/>
        <v>-0.13361771296174452</v>
      </c>
      <c r="Z554" s="57"/>
    </row>
    <row r="555" spans="5:26">
      <c r="E555" s="49">
        <f t="shared" si="131"/>
        <v>2</v>
      </c>
      <c r="F555" s="49">
        <v>552</v>
      </c>
      <c r="G555" s="49">
        <v>0.63763222423828902</v>
      </c>
      <c r="H555" s="49">
        <f t="shared" si="133"/>
        <v>0.35213695962984692</v>
      </c>
      <c r="I555" s="49">
        <f t="shared" si="134"/>
        <v>115.36798178529727</v>
      </c>
      <c r="J555" s="49">
        <f t="shared" si="135"/>
        <v>4.0899175464863711E-3</v>
      </c>
      <c r="K555" s="49">
        <f t="shared" si="140"/>
        <v>-7.9919063565542792E-2</v>
      </c>
      <c r="L555" s="53">
        <f t="shared" si="130"/>
        <v>4.0514560080248327E-3</v>
      </c>
      <c r="M555" s="53">
        <f t="shared" si="141"/>
        <v>-8.0303678950158178E-2</v>
      </c>
      <c r="N555" s="57">
        <f t="shared" si="136"/>
        <v>3.4899175464863713E-3</v>
      </c>
      <c r="O555" s="57">
        <f t="shared" si="142"/>
        <v>0</v>
      </c>
      <c r="P555">
        <f t="shared" si="137"/>
        <v>1.2179524481273453E-5</v>
      </c>
      <c r="Q555">
        <f t="shared" si="137"/>
        <v>0</v>
      </c>
      <c r="R555">
        <f t="shared" si="144"/>
        <v>4.2505536195056542E-8</v>
      </c>
      <c r="S555">
        <f t="shared" si="145"/>
        <v>0</v>
      </c>
      <c r="T555" s="57">
        <f t="shared" si="138"/>
        <v>0</v>
      </c>
      <c r="U555" s="57">
        <f t="shared" si="143"/>
        <v>8.5919063565542797E-2</v>
      </c>
      <c r="V555">
        <f t="shared" si="139"/>
        <v>132.61709243342787</v>
      </c>
      <c r="W555">
        <f t="shared" si="132"/>
        <v>-0.13006702478256665</v>
      </c>
      <c r="Z555" s="57"/>
    </row>
    <row r="556" spans="5:26">
      <c r="E556" s="49">
        <f t="shared" si="131"/>
        <v>3</v>
      </c>
      <c r="F556" s="49">
        <v>553</v>
      </c>
      <c r="G556" s="49">
        <v>0.11890801880156332</v>
      </c>
      <c r="H556" s="49">
        <f t="shared" si="133"/>
        <v>-1.1804632021580901</v>
      </c>
      <c r="I556" s="49">
        <f t="shared" si="134"/>
        <v>114.07266366427937</v>
      </c>
      <c r="J556" s="49">
        <f t="shared" si="135"/>
        <v>-1.1291215471374667E-2</v>
      </c>
      <c r="K556" s="49">
        <f t="shared" si="140"/>
        <v>-6.9431915770132677E-2</v>
      </c>
      <c r="L556" s="53">
        <f t="shared" si="130"/>
        <v>-1.1329677009836206E-2</v>
      </c>
      <c r="M556" s="53">
        <f t="shared" si="141"/>
        <v>-6.9816531154748063E-2</v>
      </c>
      <c r="N556" s="57">
        <f t="shared" si="136"/>
        <v>0</v>
      </c>
      <c r="O556" s="57">
        <f t="shared" si="142"/>
        <v>0</v>
      </c>
      <c r="P556">
        <f t="shared" si="137"/>
        <v>0</v>
      </c>
      <c r="Q556">
        <f t="shared" si="137"/>
        <v>0</v>
      </c>
      <c r="R556">
        <f t="shared" si="144"/>
        <v>0</v>
      </c>
      <c r="S556">
        <f t="shared" si="145"/>
        <v>0</v>
      </c>
      <c r="T556" s="57">
        <f t="shared" si="138"/>
        <v>1.1891215471374667E-2</v>
      </c>
      <c r="U556" s="57">
        <f t="shared" si="143"/>
        <v>7.5431915770132682E-2</v>
      </c>
      <c r="V556">
        <f t="shared" si="139"/>
        <v>132.61709243342787</v>
      </c>
      <c r="W556">
        <f t="shared" si="132"/>
        <v>-0.13983437902966819</v>
      </c>
      <c r="Z556" s="57"/>
    </row>
    <row r="557" spans="5:26">
      <c r="E557" s="49">
        <f t="shared" si="131"/>
        <v>4</v>
      </c>
      <c r="F557" s="49">
        <v>554</v>
      </c>
      <c r="G557" s="49">
        <v>0.73425436771563934</v>
      </c>
      <c r="H557" s="49">
        <f t="shared" si="133"/>
        <v>0.62573120093299051</v>
      </c>
      <c r="I557" s="49">
        <f t="shared" si="134"/>
        <v>114.85226306467612</v>
      </c>
      <c r="J557" s="49">
        <f t="shared" si="135"/>
        <v>6.8109875609104918E-3</v>
      </c>
      <c r="K557" s="49">
        <f t="shared" si="140"/>
        <v>-5.8178073346157003E-2</v>
      </c>
      <c r="L557" s="53">
        <f t="shared" si="130"/>
        <v>6.7725260224489534E-3</v>
      </c>
      <c r="M557" s="53">
        <f t="shared" si="141"/>
        <v>-5.8562688730772389E-2</v>
      </c>
      <c r="N557" s="57">
        <f t="shared" si="136"/>
        <v>6.2109875609104919E-3</v>
      </c>
      <c r="O557" s="57">
        <f t="shared" si="142"/>
        <v>0</v>
      </c>
      <c r="P557">
        <f t="shared" si="137"/>
        <v>3.8576366481784859E-5</v>
      </c>
      <c r="Q557">
        <f t="shared" si="137"/>
        <v>0</v>
      </c>
      <c r="R557">
        <f t="shared" si="144"/>
        <v>2.3959733236349017E-7</v>
      </c>
      <c r="S557">
        <f t="shared" si="145"/>
        <v>0</v>
      </c>
      <c r="T557" s="57">
        <f t="shared" si="138"/>
        <v>0</v>
      </c>
      <c r="U557" s="57">
        <f t="shared" si="143"/>
        <v>6.4178073346157008E-2</v>
      </c>
      <c r="V557">
        <f t="shared" si="139"/>
        <v>132.61709243342787</v>
      </c>
      <c r="W557">
        <f t="shared" si="132"/>
        <v>-0.13395580496284423</v>
      </c>
      <c r="Z557" s="57"/>
    </row>
    <row r="558" spans="5:26">
      <c r="E558" s="49">
        <f t="shared" si="131"/>
        <v>5</v>
      </c>
      <c r="F558" s="49">
        <v>555</v>
      </c>
      <c r="G558" s="49">
        <v>0.44258583635330673</v>
      </c>
      <c r="H558" s="49">
        <f t="shared" si="133"/>
        <v>-0.14441639306726431</v>
      </c>
      <c r="I558" s="49">
        <f t="shared" si="134"/>
        <v>114.75265849000084</v>
      </c>
      <c r="J558" s="49">
        <f t="shared" si="135"/>
        <v>-8.6761712465950125E-4</v>
      </c>
      <c r="K558" s="49">
        <f t="shared" si="140"/>
        <v>-4.9156052320991392E-2</v>
      </c>
      <c r="L558" s="53">
        <f t="shared" si="130"/>
        <v>-9.0607866312103968E-4</v>
      </c>
      <c r="M558" s="53">
        <f t="shared" si="141"/>
        <v>-4.9540667705606778E-2</v>
      </c>
      <c r="N558" s="57">
        <f t="shared" si="136"/>
        <v>0</v>
      </c>
      <c r="O558" s="57">
        <f t="shared" si="142"/>
        <v>0</v>
      </c>
      <c r="P558">
        <f t="shared" si="137"/>
        <v>0</v>
      </c>
      <c r="Q558">
        <f t="shared" si="137"/>
        <v>0</v>
      </c>
      <c r="R558">
        <f t="shared" si="144"/>
        <v>0</v>
      </c>
      <c r="S558">
        <f t="shared" si="145"/>
        <v>0</v>
      </c>
      <c r="T558" s="57">
        <f t="shared" si="138"/>
        <v>1.4676171246595011E-3</v>
      </c>
      <c r="U558" s="57">
        <f t="shared" si="143"/>
        <v>5.515605232099139E-2</v>
      </c>
      <c r="V558">
        <f t="shared" si="139"/>
        <v>132.61709243342787</v>
      </c>
      <c r="W558">
        <f t="shared" si="132"/>
        <v>-0.13470687386993313</v>
      </c>
      <c r="Z558" s="57"/>
    </row>
    <row r="559" spans="5:26">
      <c r="E559" s="49">
        <f t="shared" si="131"/>
        <v>6</v>
      </c>
      <c r="F559" s="49">
        <v>556</v>
      </c>
      <c r="G559" s="49">
        <v>0.43282222273151583</v>
      </c>
      <c r="H559" s="49">
        <f t="shared" si="133"/>
        <v>-0.16919349602181546</v>
      </c>
      <c r="I559" s="49">
        <f t="shared" si="134"/>
        <v>114.62470791214479</v>
      </c>
      <c r="J559" s="49">
        <f t="shared" si="135"/>
        <v>-1.1156339715118766E-3</v>
      </c>
      <c r="K559" s="49">
        <f t="shared" si="140"/>
        <v>-3.316801840430858E-2</v>
      </c>
      <c r="L559" s="53">
        <f t="shared" si="130"/>
        <v>-1.154095509973415E-3</v>
      </c>
      <c r="M559" s="53">
        <f t="shared" si="141"/>
        <v>-3.3552633788923966E-2</v>
      </c>
      <c r="N559" s="57">
        <f t="shared" si="136"/>
        <v>0</v>
      </c>
      <c r="O559" s="57">
        <f t="shared" si="142"/>
        <v>0</v>
      </c>
      <c r="P559">
        <f t="shared" si="137"/>
        <v>0</v>
      </c>
      <c r="Q559">
        <f t="shared" si="137"/>
        <v>0</v>
      </c>
      <c r="R559">
        <f t="shared" si="144"/>
        <v>0</v>
      </c>
      <c r="S559">
        <f t="shared" si="145"/>
        <v>0</v>
      </c>
      <c r="T559" s="57">
        <f t="shared" si="138"/>
        <v>1.7156339715118764E-3</v>
      </c>
      <c r="U559" s="57">
        <f t="shared" si="143"/>
        <v>3.9168018404308579E-2</v>
      </c>
      <c r="V559">
        <f t="shared" si="139"/>
        <v>132.61709243342787</v>
      </c>
      <c r="W559">
        <f t="shared" si="132"/>
        <v>-0.1356716859881017</v>
      </c>
      <c r="Z559" s="57"/>
    </row>
    <row r="560" spans="5:26">
      <c r="E560" s="49">
        <f t="shared" si="131"/>
        <v>7</v>
      </c>
      <c r="F560" s="49">
        <v>557</v>
      </c>
      <c r="G560" s="49">
        <v>1.1928923571209449E-2</v>
      </c>
      <c r="H560" s="49">
        <f t="shared" si="133"/>
        <v>-2.2594107369094107</v>
      </c>
      <c r="I560" s="49">
        <f t="shared" si="134"/>
        <v>112.10099459360681</v>
      </c>
      <c r="J560" s="49">
        <f t="shared" si="135"/>
        <v>-2.2263179952579551E-2</v>
      </c>
      <c r="K560" s="49">
        <f t="shared" si="140"/>
        <v>-5.7128735762564491E-2</v>
      </c>
      <c r="L560" s="53">
        <f t="shared" si="130"/>
        <v>-2.230164149104109E-2</v>
      </c>
      <c r="M560" s="53">
        <f t="shared" si="141"/>
        <v>-5.7513351147179877E-2</v>
      </c>
      <c r="N560" s="57">
        <f t="shared" si="136"/>
        <v>0</v>
      </c>
      <c r="O560" s="57">
        <f t="shared" si="142"/>
        <v>0</v>
      </c>
      <c r="P560">
        <f t="shared" si="137"/>
        <v>0</v>
      </c>
      <c r="Q560">
        <f t="shared" si="137"/>
        <v>0</v>
      </c>
      <c r="R560">
        <f t="shared" si="144"/>
        <v>0</v>
      </c>
      <c r="S560">
        <f t="shared" si="145"/>
        <v>0</v>
      </c>
      <c r="T560" s="57">
        <f t="shared" si="138"/>
        <v>2.2863179952579551E-2</v>
      </c>
      <c r="U560" s="57">
        <f t="shared" si="143"/>
        <v>6.3128735762564489E-2</v>
      </c>
      <c r="V560">
        <f t="shared" si="139"/>
        <v>132.61709243342787</v>
      </c>
      <c r="W560">
        <f t="shared" si="132"/>
        <v>-0.15470176176664319</v>
      </c>
      <c r="Z560" s="57"/>
    </row>
    <row r="561" spans="5:26">
      <c r="E561" s="49">
        <f t="shared" si="131"/>
        <v>8</v>
      </c>
      <c r="F561" s="49">
        <v>558</v>
      </c>
      <c r="G561" s="49">
        <v>0.81986170919893353</v>
      </c>
      <c r="H561" s="49">
        <f t="shared" si="133"/>
        <v>0.91483819206552619</v>
      </c>
      <c r="I561" s="49">
        <f t="shared" si="134"/>
        <v>113.19121095656152</v>
      </c>
      <c r="J561" s="49">
        <f t="shared" si="135"/>
        <v>9.6783186112698906E-3</v>
      </c>
      <c r="K561" s="49">
        <f t="shared" si="140"/>
        <v>-2.6950582163103136E-2</v>
      </c>
      <c r="L561" s="53">
        <f t="shared" si="130"/>
        <v>9.6398570728083513E-3</v>
      </c>
      <c r="M561" s="53">
        <f t="shared" si="141"/>
        <v>-2.7335197547718522E-2</v>
      </c>
      <c r="N561" s="57">
        <f t="shared" si="136"/>
        <v>9.0783186112698908E-3</v>
      </c>
      <c r="O561" s="57">
        <f t="shared" si="142"/>
        <v>0</v>
      </c>
      <c r="P561">
        <f t="shared" si="137"/>
        <v>8.2415868807729281E-5</v>
      </c>
      <c r="Q561">
        <f t="shared" si="137"/>
        <v>0</v>
      </c>
      <c r="R561">
        <f t="shared" si="144"/>
        <v>7.4819751566118638E-7</v>
      </c>
      <c r="S561">
        <f t="shared" si="145"/>
        <v>0</v>
      </c>
      <c r="T561" s="57">
        <f t="shared" si="138"/>
        <v>0</v>
      </c>
      <c r="U561" s="57">
        <f t="shared" si="143"/>
        <v>3.2950582163103134E-2</v>
      </c>
      <c r="V561">
        <f t="shared" si="139"/>
        <v>132.61709243342787</v>
      </c>
      <c r="W561">
        <f t="shared" si="132"/>
        <v>-0.14648097858590817</v>
      </c>
      <c r="Z561" s="57"/>
    </row>
    <row r="562" spans="5:26">
      <c r="E562" s="49">
        <f t="shared" si="131"/>
        <v>9</v>
      </c>
      <c r="F562" s="49">
        <v>559</v>
      </c>
      <c r="G562" s="49">
        <v>1.6105078275691742E-2</v>
      </c>
      <c r="H562" s="49">
        <f t="shared" si="133"/>
        <v>-2.1417928313374253</v>
      </c>
      <c r="I562" s="49">
        <f t="shared" si="134"/>
        <v>110.83219233629556</v>
      </c>
      <c r="J562" s="49">
        <f t="shared" si="135"/>
        <v>-2.1061244363626344E-2</v>
      </c>
      <c r="K562" s="49">
        <f t="shared" si="140"/>
        <v>-5.4028520342104674E-2</v>
      </c>
      <c r="L562" s="53">
        <f t="shared" si="130"/>
        <v>-2.1099705902087883E-2</v>
      </c>
      <c r="M562" s="53">
        <f t="shared" si="141"/>
        <v>-5.441313572672006E-2</v>
      </c>
      <c r="N562" s="57">
        <f t="shared" si="136"/>
        <v>0</v>
      </c>
      <c r="O562" s="57">
        <f t="shared" si="142"/>
        <v>0</v>
      </c>
      <c r="P562">
        <f t="shared" si="137"/>
        <v>0</v>
      </c>
      <c r="Q562">
        <f t="shared" si="137"/>
        <v>0</v>
      </c>
      <c r="R562">
        <f t="shared" si="144"/>
        <v>0</v>
      </c>
      <c r="S562">
        <f t="shared" si="145"/>
        <v>0</v>
      </c>
      <c r="T562" s="57">
        <f t="shared" si="138"/>
        <v>2.1661244363626344E-2</v>
      </c>
      <c r="U562" s="57">
        <f t="shared" si="143"/>
        <v>6.0028520342104673E-2</v>
      </c>
      <c r="V562">
        <f t="shared" si="139"/>
        <v>132.61709243342787</v>
      </c>
      <c r="W562">
        <f t="shared" si="132"/>
        <v>-0.16426917298061</v>
      </c>
      <c r="Z562" s="57"/>
    </row>
    <row r="563" spans="5:26">
      <c r="E563" s="49">
        <f t="shared" si="131"/>
        <v>0</v>
      </c>
      <c r="F563" s="49">
        <v>560</v>
      </c>
      <c r="G563" s="49">
        <v>0.24536837346301743</v>
      </c>
      <c r="H563" s="49">
        <f t="shared" si="133"/>
        <v>-0.68913749426606863</v>
      </c>
      <c r="I563" s="49">
        <f t="shared" si="134"/>
        <v>110.13234779261384</v>
      </c>
      <c r="J563" s="49">
        <f t="shared" si="135"/>
        <v>-6.3344723402998489E-3</v>
      </c>
      <c r="K563" s="49">
        <f t="shared" si="140"/>
        <v>-6.1668302278839751E-2</v>
      </c>
      <c r="L563" s="53">
        <f t="shared" si="130"/>
        <v>-6.3729338787613873E-3</v>
      </c>
      <c r="M563" s="53">
        <f t="shared" si="141"/>
        <v>-6.2052917663455137E-2</v>
      </c>
      <c r="N563" s="57">
        <f t="shared" si="136"/>
        <v>0</v>
      </c>
      <c r="O563" s="57">
        <f t="shared" si="142"/>
        <v>0</v>
      </c>
      <c r="P563">
        <f t="shared" si="137"/>
        <v>0</v>
      </c>
      <c r="Q563">
        <f t="shared" si="137"/>
        <v>0</v>
      </c>
      <c r="R563">
        <f t="shared" si="144"/>
        <v>0</v>
      </c>
      <c r="S563">
        <f t="shared" si="145"/>
        <v>0</v>
      </c>
      <c r="T563" s="57">
        <f t="shared" si="138"/>
        <v>6.9344723402998487E-3</v>
      </c>
      <c r="U563" s="57">
        <f t="shared" si="143"/>
        <v>6.7668302278839756E-2</v>
      </c>
      <c r="V563">
        <f t="shared" si="139"/>
        <v>132.61709243342787</v>
      </c>
      <c r="W563">
        <f t="shared" si="132"/>
        <v>-0.16954635506053709</v>
      </c>
      <c r="Z563" s="57"/>
    </row>
    <row r="564" spans="5:26">
      <c r="E564" s="49">
        <f t="shared" si="131"/>
        <v>1</v>
      </c>
      <c r="F564" s="49">
        <v>561</v>
      </c>
      <c r="G564" s="49">
        <v>0.70597665155368772</v>
      </c>
      <c r="H564" s="49">
        <f t="shared" si="133"/>
        <v>0.54166878535181862</v>
      </c>
      <c r="I564" s="49">
        <f t="shared" si="134"/>
        <v>110.79243823613881</v>
      </c>
      <c r="J564" s="49">
        <f t="shared" si="135"/>
        <v>5.9757206936039264E-3</v>
      </c>
      <c r="K564" s="49">
        <f t="shared" si="140"/>
        <v>-3.6378418811781173E-2</v>
      </c>
      <c r="L564" s="53">
        <f t="shared" si="130"/>
        <v>5.9372591551423879E-3</v>
      </c>
      <c r="M564" s="53">
        <f t="shared" si="141"/>
        <v>-3.6763034196396559E-2</v>
      </c>
      <c r="N564" s="57">
        <f t="shared" si="136"/>
        <v>5.3757206936039265E-3</v>
      </c>
      <c r="O564" s="57">
        <f t="shared" si="142"/>
        <v>0</v>
      </c>
      <c r="P564">
        <f t="shared" si="137"/>
        <v>2.8898372975641481E-5</v>
      </c>
      <c r="Q564">
        <f t="shared" si="137"/>
        <v>0</v>
      </c>
      <c r="R564">
        <f t="shared" si="144"/>
        <v>1.553495816166404E-7</v>
      </c>
      <c r="S564">
        <f t="shared" si="145"/>
        <v>0</v>
      </c>
      <c r="T564" s="57">
        <f t="shared" si="138"/>
        <v>0</v>
      </c>
      <c r="U564" s="57">
        <f t="shared" si="143"/>
        <v>4.2378418811781171E-2</v>
      </c>
      <c r="V564">
        <f t="shared" si="139"/>
        <v>132.61709243342787</v>
      </c>
      <c r="W564">
        <f t="shared" si="132"/>
        <v>-0.16456893901700317</v>
      </c>
      <c r="Z564" s="57"/>
    </row>
    <row r="565" spans="5:26">
      <c r="E565" s="49">
        <f t="shared" si="131"/>
        <v>2</v>
      </c>
      <c r="F565" s="49">
        <v>562</v>
      </c>
      <c r="G565" s="49">
        <v>0.10414604441125097</v>
      </c>
      <c r="H565" s="49">
        <f t="shared" si="133"/>
        <v>-1.2582756372358295</v>
      </c>
      <c r="I565" s="49">
        <f t="shared" si="134"/>
        <v>109.46228269228092</v>
      </c>
      <c r="J565" s="49">
        <f t="shared" si="135"/>
        <v>-1.2078485396876153E-2</v>
      </c>
      <c r="K565" s="49">
        <f t="shared" si="140"/>
        <v>-5.254682175514367E-2</v>
      </c>
      <c r="L565" s="53">
        <f t="shared" si="130"/>
        <v>-1.2116946935337693E-2</v>
      </c>
      <c r="M565" s="53">
        <f t="shared" si="141"/>
        <v>-5.2931437139759056E-2</v>
      </c>
      <c r="N565" s="57">
        <f t="shared" si="136"/>
        <v>0</v>
      </c>
      <c r="O565" s="57">
        <f t="shared" si="142"/>
        <v>0</v>
      </c>
      <c r="P565">
        <f t="shared" si="137"/>
        <v>0</v>
      </c>
      <c r="Q565">
        <f t="shared" si="137"/>
        <v>0</v>
      </c>
      <c r="R565">
        <f t="shared" si="144"/>
        <v>0</v>
      </c>
      <c r="S565">
        <f t="shared" si="145"/>
        <v>0</v>
      </c>
      <c r="T565" s="57">
        <f t="shared" si="138"/>
        <v>1.2678485396876153E-2</v>
      </c>
      <c r="U565" s="57">
        <f t="shared" si="143"/>
        <v>5.8546821755143669E-2</v>
      </c>
      <c r="V565">
        <f t="shared" si="139"/>
        <v>132.61709243342787</v>
      </c>
      <c r="W565">
        <f t="shared" si="132"/>
        <v>-0.17459898506499361</v>
      </c>
      <c r="Z565" s="57"/>
    </row>
    <row r="566" spans="5:26">
      <c r="E566" s="49">
        <f t="shared" si="131"/>
        <v>3</v>
      </c>
      <c r="F566" s="49">
        <v>563</v>
      </c>
      <c r="G566" s="49">
        <v>0.66425231398025353</v>
      </c>
      <c r="H566" s="49">
        <f t="shared" si="133"/>
        <v>0.42409659035150959</v>
      </c>
      <c r="I566" s="49">
        <f t="shared" si="134"/>
        <v>109.98965981783768</v>
      </c>
      <c r="J566" s="49">
        <f t="shared" si="135"/>
        <v>4.8063200968416356E-3</v>
      </c>
      <c r="K566" s="49">
        <f t="shared" si="140"/>
        <v>-3.6449286186927318E-2</v>
      </c>
      <c r="L566" s="53">
        <f t="shared" si="130"/>
        <v>4.7678585583800972E-3</v>
      </c>
      <c r="M566" s="53">
        <f t="shared" si="141"/>
        <v>-3.6833901571542704E-2</v>
      </c>
      <c r="N566" s="57">
        <f t="shared" si="136"/>
        <v>4.2063200968416358E-3</v>
      </c>
      <c r="O566" s="57">
        <f t="shared" si="142"/>
        <v>0</v>
      </c>
      <c r="P566">
        <f t="shared" si="137"/>
        <v>1.7693128757093828E-5</v>
      </c>
      <c r="Q566">
        <f t="shared" si="137"/>
        <v>0</v>
      </c>
      <c r="R566">
        <f t="shared" si="144"/>
        <v>7.4422963066970437E-8</v>
      </c>
      <c r="S566">
        <f t="shared" si="145"/>
        <v>0</v>
      </c>
      <c r="T566" s="57">
        <f t="shared" si="138"/>
        <v>0</v>
      </c>
      <c r="U566" s="57">
        <f t="shared" si="143"/>
        <v>4.2449286186927317E-2</v>
      </c>
      <c r="V566">
        <f t="shared" si="139"/>
        <v>132.61709243342787</v>
      </c>
      <c r="W566">
        <f t="shared" si="132"/>
        <v>-0.1706222946106957</v>
      </c>
      <c r="Z566" s="57"/>
    </row>
    <row r="567" spans="5:26">
      <c r="E567" s="49">
        <f t="shared" si="131"/>
        <v>4</v>
      </c>
      <c r="F567" s="49">
        <v>564</v>
      </c>
      <c r="G567" s="49">
        <v>0.12716904281033148</v>
      </c>
      <c r="H567" s="49">
        <f t="shared" si="133"/>
        <v>-1.1398757107772843</v>
      </c>
      <c r="I567" s="49">
        <f t="shared" si="134"/>
        <v>108.79936997417941</v>
      </c>
      <c r="J567" s="49">
        <f t="shared" si="135"/>
        <v>-1.0880815991384419E-2</v>
      </c>
      <c r="K567" s="49">
        <f t="shared" si="140"/>
        <v>-5.4141089739222228E-2</v>
      </c>
      <c r="L567" s="53">
        <f t="shared" si="130"/>
        <v>-1.0919277529845959E-2</v>
      </c>
      <c r="M567" s="53">
        <f t="shared" si="141"/>
        <v>-5.4525705123837614E-2</v>
      </c>
      <c r="N567" s="57">
        <f t="shared" si="136"/>
        <v>0</v>
      </c>
      <c r="O567" s="57">
        <f t="shared" si="142"/>
        <v>0</v>
      </c>
      <c r="P567">
        <f t="shared" si="137"/>
        <v>0</v>
      </c>
      <c r="Q567">
        <f t="shared" si="137"/>
        <v>0</v>
      </c>
      <c r="R567">
        <f t="shared" si="144"/>
        <v>0</v>
      </c>
      <c r="S567">
        <f t="shared" si="145"/>
        <v>0</v>
      </c>
      <c r="T567" s="57">
        <f t="shared" si="138"/>
        <v>1.1480815991384419E-2</v>
      </c>
      <c r="U567" s="57">
        <f t="shared" si="143"/>
        <v>6.0141089739222227E-2</v>
      </c>
      <c r="V567">
        <f t="shared" si="139"/>
        <v>132.61709243342787</v>
      </c>
      <c r="W567">
        <f t="shared" si="132"/>
        <v>-0.17959768248730576</v>
      </c>
      <c r="Z567" s="57"/>
    </row>
    <row r="568" spans="5:26">
      <c r="E568" s="49">
        <f t="shared" si="131"/>
        <v>5</v>
      </c>
      <c r="F568" s="49">
        <v>565</v>
      </c>
      <c r="G568" s="49">
        <v>1.8841193871612094E-2</v>
      </c>
      <c r="H568" s="49">
        <f t="shared" si="133"/>
        <v>-2.0782929244868082</v>
      </c>
      <c r="I568" s="49">
        <f t="shared" si="134"/>
        <v>106.6009692334126</v>
      </c>
      <c r="J568" s="49">
        <f t="shared" si="135"/>
        <v>-2.0412939790271381E-2</v>
      </c>
      <c r="K568" s="49">
        <f t="shared" si="140"/>
        <v>-7.3686412404834145E-2</v>
      </c>
      <c r="L568" s="53">
        <f t="shared" si="130"/>
        <v>-2.045140132873292E-2</v>
      </c>
      <c r="M568" s="53">
        <f t="shared" si="141"/>
        <v>-7.4071027789449531E-2</v>
      </c>
      <c r="N568" s="57">
        <f t="shared" si="136"/>
        <v>0</v>
      </c>
      <c r="O568" s="57">
        <f t="shared" si="142"/>
        <v>0</v>
      </c>
      <c r="P568">
        <f t="shared" si="137"/>
        <v>0</v>
      </c>
      <c r="Q568">
        <f t="shared" si="137"/>
        <v>0</v>
      </c>
      <c r="R568">
        <f t="shared" si="144"/>
        <v>0</v>
      </c>
      <c r="S568">
        <f t="shared" si="145"/>
        <v>0</v>
      </c>
      <c r="T568" s="57">
        <f t="shared" si="138"/>
        <v>2.1012939790271381E-2</v>
      </c>
      <c r="U568" s="57">
        <f t="shared" si="143"/>
        <v>7.968641240483415E-2</v>
      </c>
      <c r="V568">
        <f t="shared" si="139"/>
        <v>132.61709243342787</v>
      </c>
      <c r="W568">
        <f t="shared" si="132"/>
        <v>-0.19617473677516375</v>
      </c>
      <c r="Z568" s="57"/>
    </row>
    <row r="569" spans="5:26">
      <c r="E569" s="49">
        <f t="shared" si="131"/>
        <v>6</v>
      </c>
      <c r="F569" s="49">
        <v>566</v>
      </c>
      <c r="G569" s="49">
        <v>0.69866464729664668</v>
      </c>
      <c r="H569" s="49">
        <f t="shared" si="133"/>
        <v>0.5205637528521142</v>
      </c>
      <c r="I569" s="49">
        <f t="shared" si="134"/>
        <v>107.2173957986039</v>
      </c>
      <c r="J569" s="49">
        <f t="shared" si="135"/>
        <v>5.7659057760625406E-3</v>
      </c>
      <c r="K569" s="49">
        <f t="shared" si="140"/>
        <v>-6.6804872657259762E-2</v>
      </c>
      <c r="L569" s="53">
        <f t="shared" si="130"/>
        <v>5.7274442376010022E-3</v>
      </c>
      <c r="M569" s="53">
        <f t="shared" si="141"/>
        <v>-6.7189488041875148E-2</v>
      </c>
      <c r="N569" s="57">
        <f t="shared" si="136"/>
        <v>5.1659057760625408E-3</v>
      </c>
      <c r="O569" s="57">
        <f t="shared" si="142"/>
        <v>0</v>
      </c>
      <c r="P569">
        <f t="shared" si="137"/>
        <v>2.6686582487156323E-5</v>
      </c>
      <c r="Q569">
        <f t="shared" si="137"/>
        <v>0</v>
      </c>
      <c r="R569">
        <f t="shared" si="144"/>
        <v>1.378603706137703E-7</v>
      </c>
      <c r="S569">
        <f t="shared" si="145"/>
        <v>0</v>
      </c>
      <c r="T569" s="57">
        <f t="shared" si="138"/>
        <v>0</v>
      </c>
      <c r="U569" s="57">
        <f t="shared" si="143"/>
        <v>7.2804872657259767E-2</v>
      </c>
      <c r="V569">
        <f t="shared" si="139"/>
        <v>132.61709243342787</v>
      </c>
      <c r="W569">
        <f t="shared" si="132"/>
        <v>-0.19152656847437896</v>
      </c>
      <c r="Z569" s="57"/>
    </row>
    <row r="570" spans="5:26">
      <c r="E570" s="49">
        <f t="shared" si="131"/>
        <v>7</v>
      </c>
      <c r="F570" s="49">
        <v>567</v>
      </c>
      <c r="G570" s="49">
        <v>0.55912298806481542</v>
      </c>
      <c r="H570" s="49">
        <f t="shared" si="133"/>
        <v>0.14874604859461418</v>
      </c>
      <c r="I570" s="49">
        <f t="shared" si="134"/>
        <v>107.43873362814416</v>
      </c>
      <c r="J570" s="49">
        <f t="shared" si="135"/>
        <v>2.0622556511691397E-3</v>
      </c>
      <c r="K570" s="49">
        <f t="shared" si="140"/>
        <v>-4.2479437053511045E-2</v>
      </c>
      <c r="L570" s="53">
        <f t="shared" si="130"/>
        <v>2.0237941127076013E-3</v>
      </c>
      <c r="M570" s="53">
        <f t="shared" si="141"/>
        <v>-4.2864052438126431E-2</v>
      </c>
      <c r="N570" s="57">
        <f t="shared" si="136"/>
        <v>1.4622556511691399E-3</v>
      </c>
      <c r="O570" s="57">
        <f t="shared" si="142"/>
        <v>0</v>
      </c>
      <c r="P570">
        <f t="shared" si="137"/>
        <v>2.1381915893760852E-6</v>
      </c>
      <c r="Q570">
        <f t="shared" si="137"/>
        <v>0</v>
      </c>
      <c r="R570">
        <f t="shared" si="144"/>
        <v>3.1265827348475056E-9</v>
      </c>
      <c r="S570">
        <f t="shared" si="145"/>
        <v>0</v>
      </c>
      <c r="T570" s="57">
        <f t="shared" si="138"/>
        <v>0</v>
      </c>
      <c r="U570" s="57">
        <f t="shared" si="143"/>
        <v>4.8479437053511043E-2</v>
      </c>
      <c r="V570">
        <f t="shared" si="139"/>
        <v>132.61709243342787</v>
      </c>
      <c r="W570">
        <f t="shared" si="132"/>
        <v>-0.18985756921132116</v>
      </c>
      <c r="Z570" s="57"/>
    </row>
    <row r="571" spans="5:26">
      <c r="E571" s="49">
        <f t="shared" si="131"/>
        <v>8</v>
      </c>
      <c r="F571" s="49">
        <v>568</v>
      </c>
      <c r="G571" s="49">
        <v>0.63507018091450962</v>
      </c>
      <c r="H571" s="49">
        <f t="shared" si="133"/>
        <v>0.34531225012762679</v>
      </c>
      <c r="I571" s="49">
        <f t="shared" si="134"/>
        <v>107.87171662152959</v>
      </c>
      <c r="J571" s="49">
        <f t="shared" si="135"/>
        <v>4.021946696467789E-3</v>
      </c>
      <c r="K571" s="49">
        <f t="shared" si="140"/>
        <v>-4.8135808968313196E-2</v>
      </c>
      <c r="L571" s="53">
        <f t="shared" si="130"/>
        <v>3.9834851580062506E-3</v>
      </c>
      <c r="M571" s="53">
        <f t="shared" si="141"/>
        <v>-4.8520424352928582E-2</v>
      </c>
      <c r="N571" s="57">
        <f t="shared" si="136"/>
        <v>3.4219466964677892E-3</v>
      </c>
      <c r="O571" s="57">
        <f t="shared" si="142"/>
        <v>0</v>
      </c>
      <c r="P571">
        <f t="shared" si="137"/>
        <v>1.1709719193466815E-5</v>
      </c>
      <c r="Q571">
        <f t="shared" si="137"/>
        <v>0</v>
      </c>
      <c r="R571">
        <f t="shared" si="144"/>
        <v>4.0070034910649236E-8</v>
      </c>
      <c r="S571">
        <f t="shared" si="145"/>
        <v>0</v>
      </c>
      <c r="T571" s="57">
        <f t="shared" si="138"/>
        <v>0</v>
      </c>
      <c r="U571" s="57">
        <f t="shared" si="143"/>
        <v>5.4135808968313194E-2</v>
      </c>
      <c r="V571">
        <f t="shared" si="139"/>
        <v>132.61709243342787</v>
      </c>
      <c r="W571">
        <f t="shared" si="132"/>
        <v>-0.18659265829040969</v>
      </c>
      <c r="Z571" s="57"/>
    </row>
    <row r="572" spans="5:26">
      <c r="E572" s="49">
        <f t="shared" si="131"/>
        <v>9</v>
      </c>
      <c r="F572" s="49">
        <v>569</v>
      </c>
      <c r="G572" s="49">
        <v>0.68545072648140448</v>
      </c>
      <c r="H572" s="49">
        <f t="shared" si="133"/>
        <v>0.48299604132374452</v>
      </c>
      <c r="I572" s="49">
        <f t="shared" si="134"/>
        <v>108.45496642518579</v>
      </c>
      <c r="J572" s="49">
        <f t="shared" si="135"/>
        <v>5.3923187718585251E-3</v>
      </c>
      <c r="K572" s="49">
        <f t="shared" si="140"/>
        <v>-2.1682245832828451E-2</v>
      </c>
      <c r="L572" s="53">
        <f t="shared" si="130"/>
        <v>5.3538572333969867E-3</v>
      </c>
      <c r="M572" s="53">
        <f t="shared" si="141"/>
        <v>-2.2066861217443837E-2</v>
      </c>
      <c r="N572" s="57">
        <f t="shared" si="136"/>
        <v>4.7923187718585253E-3</v>
      </c>
      <c r="O572" s="57">
        <f t="shared" si="142"/>
        <v>0</v>
      </c>
      <c r="P572">
        <f t="shared" si="137"/>
        <v>2.2966319211107603E-5</v>
      </c>
      <c r="Q572">
        <f t="shared" si="137"/>
        <v>0</v>
      </c>
      <c r="R572">
        <f t="shared" si="144"/>
        <v>1.1006192267588604E-7</v>
      </c>
      <c r="S572">
        <f t="shared" si="145"/>
        <v>0</v>
      </c>
      <c r="T572" s="57">
        <f t="shared" si="138"/>
        <v>0</v>
      </c>
      <c r="U572" s="57">
        <f t="shared" si="143"/>
        <v>2.768224583282845E-2</v>
      </c>
      <c r="V572">
        <f t="shared" si="139"/>
        <v>132.61709243342787</v>
      </c>
      <c r="W572">
        <f t="shared" si="132"/>
        <v>-0.18219465956374492</v>
      </c>
      <c r="Z572" s="57"/>
    </row>
    <row r="573" spans="5:26">
      <c r="E573" s="49">
        <f t="shared" si="131"/>
        <v>0</v>
      </c>
      <c r="F573" s="49">
        <v>570</v>
      </c>
      <c r="G573" s="49">
        <v>0.56996395867628868</v>
      </c>
      <c r="H573" s="49">
        <f t="shared" si="133"/>
        <v>0.17628240716163956</v>
      </c>
      <c r="I573" s="49">
        <f t="shared" si="134"/>
        <v>108.70872362362405</v>
      </c>
      <c r="J573" s="49">
        <f t="shared" si="135"/>
        <v>2.337014202285125E-3</v>
      </c>
      <c r="K573" s="49">
        <f t="shared" si="140"/>
        <v>-1.3010759290243366E-2</v>
      </c>
      <c r="L573" s="53">
        <f t="shared" si="130"/>
        <v>2.2985526638235865E-3</v>
      </c>
      <c r="M573" s="53">
        <f t="shared" si="141"/>
        <v>-1.339537467485875E-2</v>
      </c>
      <c r="N573" s="57">
        <f t="shared" si="136"/>
        <v>1.7370142022851251E-3</v>
      </c>
      <c r="O573" s="57">
        <f t="shared" si="142"/>
        <v>0</v>
      </c>
      <c r="P573">
        <f t="shared" si="137"/>
        <v>3.0172183389402294E-6</v>
      </c>
      <c r="Q573">
        <f t="shared" si="137"/>
        <v>0</v>
      </c>
      <c r="R573">
        <f t="shared" si="144"/>
        <v>5.2409511061343124E-9</v>
      </c>
      <c r="S573">
        <f t="shared" si="145"/>
        <v>0</v>
      </c>
      <c r="T573" s="57">
        <f t="shared" si="138"/>
        <v>0</v>
      </c>
      <c r="U573" s="57">
        <f t="shared" si="143"/>
        <v>1.9010759290243366E-2</v>
      </c>
      <c r="V573">
        <f t="shared" si="139"/>
        <v>132.61709243342787</v>
      </c>
      <c r="W573">
        <f t="shared" si="132"/>
        <v>-0.18028120185039889</v>
      </c>
      <c r="Z573" s="57"/>
    </row>
    <row r="574" spans="5:26">
      <c r="E574" s="49">
        <f t="shared" si="131"/>
        <v>1</v>
      </c>
      <c r="F574" s="49">
        <v>571</v>
      </c>
      <c r="G574" s="49">
        <v>0.45019477280824605</v>
      </c>
      <c r="H574" s="49">
        <f t="shared" si="133"/>
        <v>-0.12516926905398987</v>
      </c>
      <c r="I574" s="49">
        <f t="shared" si="134"/>
        <v>108.63537028018776</v>
      </c>
      <c r="J574" s="49">
        <f t="shared" si="135"/>
        <v>-6.7499737309517616E-4</v>
      </c>
      <c r="K574" s="49">
        <f t="shared" si="140"/>
        <v>-1.9661477356942382E-2</v>
      </c>
      <c r="L574" s="53">
        <f t="shared" si="130"/>
        <v>-7.1345891155671459E-4</v>
      </c>
      <c r="M574" s="53">
        <f t="shared" si="141"/>
        <v>-2.0046092741557768E-2</v>
      </c>
      <c r="N574" s="57">
        <f t="shared" si="136"/>
        <v>0</v>
      </c>
      <c r="O574" s="57">
        <f t="shared" si="142"/>
        <v>0</v>
      </c>
      <c r="P574">
        <f t="shared" si="137"/>
        <v>0</v>
      </c>
      <c r="Q574">
        <f t="shared" si="137"/>
        <v>0</v>
      </c>
      <c r="R574">
        <f t="shared" si="144"/>
        <v>0</v>
      </c>
      <c r="S574">
        <f t="shared" si="145"/>
        <v>0</v>
      </c>
      <c r="T574" s="57">
        <f t="shared" si="138"/>
        <v>1.2749973730951762E-3</v>
      </c>
      <c r="U574" s="57">
        <f t="shared" si="143"/>
        <v>2.566147735694238E-2</v>
      </c>
      <c r="V574">
        <f t="shared" si="139"/>
        <v>132.61709243342787</v>
      </c>
      <c r="W574">
        <f t="shared" si="132"/>
        <v>-0.18083432318710077</v>
      </c>
      <c r="Z574" s="57"/>
    </row>
    <row r="575" spans="5:26">
      <c r="E575" s="49">
        <f t="shared" si="131"/>
        <v>2</v>
      </c>
      <c r="F575" s="49">
        <v>572</v>
      </c>
      <c r="G575" s="49">
        <v>0.59206137192986819</v>
      </c>
      <c r="H575" s="49">
        <f t="shared" si="133"/>
        <v>0.2328508104063543</v>
      </c>
      <c r="I575" s="49">
        <f t="shared" si="134"/>
        <v>108.95100287235785</v>
      </c>
      <c r="J575" s="49">
        <f t="shared" si="135"/>
        <v>2.9012185734678484E-3</v>
      </c>
      <c r="K575" s="49">
        <f t="shared" si="140"/>
        <v>-4.6817733865983664E-3</v>
      </c>
      <c r="L575" s="53">
        <f t="shared" si="130"/>
        <v>2.86275703500631E-3</v>
      </c>
      <c r="M575" s="53">
        <f t="shared" si="141"/>
        <v>-5.0663887712137506E-3</v>
      </c>
      <c r="N575" s="57">
        <f t="shared" si="136"/>
        <v>2.3012185734678486E-3</v>
      </c>
      <c r="O575" s="57">
        <f t="shared" si="142"/>
        <v>0</v>
      </c>
      <c r="P575">
        <f t="shared" si="137"/>
        <v>5.2956069228734003E-6</v>
      </c>
      <c r="Q575">
        <f t="shared" si="137"/>
        <v>0</v>
      </c>
      <c r="R575">
        <f t="shared" si="144"/>
        <v>1.218634900870119E-8</v>
      </c>
      <c r="S575">
        <f t="shared" si="145"/>
        <v>0</v>
      </c>
      <c r="T575" s="57">
        <f t="shared" si="138"/>
        <v>0</v>
      </c>
      <c r="U575" s="57">
        <f t="shared" si="143"/>
        <v>1.0681773386598366E-2</v>
      </c>
      <c r="V575">
        <f t="shared" si="139"/>
        <v>132.61709243342787</v>
      </c>
      <c r="W575">
        <f t="shared" si="132"/>
        <v>-0.17845429368729454</v>
      </c>
      <c r="Z575" s="57"/>
    </row>
    <row r="576" spans="5:26">
      <c r="E576" s="49">
        <f t="shared" si="131"/>
        <v>3</v>
      </c>
      <c r="F576" s="49">
        <v>573</v>
      </c>
      <c r="G576" s="49">
        <v>0.91596297118249248</v>
      </c>
      <c r="H576" s="49">
        <f t="shared" si="133"/>
        <v>1.3784186852868754</v>
      </c>
      <c r="I576" s="49">
        <f t="shared" si="134"/>
        <v>110.51566020156883</v>
      </c>
      <c r="J576" s="49">
        <f t="shared" si="135"/>
        <v>1.4258965962938892E-2</v>
      </c>
      <c r="K576" s="49">
        <f t="shared" si="140"/>
        <v>4.7708724794988631E-3</v>
      </c>
      <c r="L576" s="53">
        <f t="shared" si="130"/>
        <v>1.4220504424477353E-2</v>
      </c>
      <c r="M576" s="53">
        <f t="shared" si="141"/>
        <v>4.3862570948834789E-3</v>
      </c>
      <c r="N576" s="57">
        <f t="shared" si="136"/>
        <v>1.3658965962938892E-2</v>
      </c>
      <c r="O576" s="57">
        <f t="shared" si="142"/>
        <v>0</v>
      </c>
      <c r="P576">
        <f t="shared" si="137"/>
        <v>1.8656735117672318E-4</v>
      </c>
      <c r="Q576">
        <f t="shared" si="137"/>
        <v>0</v>
      </c>
      <c r="R576">
        <f t="shared" si="144"/>
        <v>2.5483170995185291E-6</v>
      </c>
      <c r="S576">
        <f t="shared" si="145"/>
        <v>0</v>
      </c>
      <c r="T576" s="57">
        <f t="shared" si="138"/>
        <v>0</v>
      </c>
      <c r="U576" s="57">
        <f t="shared" si="143"/>
        <v>1.2291275205011361E-3</v>
      </c>
      <c r="V576">
        <f t="shared" si="139"/>
        <v>132.61709243342787</v>
      </c>
      <c r="W576">
        <f t="shared" si="132"/>
        <v>-0.16665598548658936</v>
      </c>
      <c r="Z576" s="57"/>
    </row>
    <row r="577" spans="5:26">
      <c r="E577" s="49">
        <f t="shared" si="131"/>
        <v>4</v>
      </c>
      <c r="F577" s="49">
        <v>574</v>
      </c>
      <c r="G577" s="49">
        <v>0.10992303037724405</v>
      </c>
      <c r="H577" s="49">
        <f t="shared" si="133"/>
        <v>-1.2269375582846027</v>
      </c>
      <c r="I577" s="49">
        <f t="shared" si="134"/>
        <v>109.22346109350127</v>
      </c>
      <c r="J577" s="49">
        <f t="shared" si="135"/>
        <v>-1.1761346783993952E-2</v>
      </c>
      <c r="K577" s="49">
        <f t="shared" si="140"/>
        <v>3.890341686889392E-3</v>
      </c>
      <c r="L577" s="53">
        <f t="shared" si="130"/>
        <v>-1.1799808322455491E-2</v>
      </c>
      <c r="M577" s="53">
        <f t="shared" si="141"/>
        <v>3.5057263022740073E-3</v>
      </c>
      <c r="N577" s="57">
        <f t="shared" si="136"/>
        <v>0</v>
      </c>
      <c r="O577" s="57">
        <f t="shared" si="142"/>
        <v>0</v>
      </c>
      <c r="P577">
        <f t="shared" si="137"/>
        <v>0</v>
      </c>
      <c r="Q577">
        <f t="shared" si="137"/>
        <v>0</v>
      </c>
      <c r="R577">
        <f t="shared" si="144"/>
        <v>0</v>
      </c>
      <c r="S577">
        <f t="shared" si="145"/>
        <v>0</v>
      </c>
      <c r="T577" s="57">
        <f t="shared" si="138"/>
        <v>1.2361346783993952E-2</v>
      </c>
      <c r="U577" s="57">
        <f t="shared" si="143"/>
        <v>2.1096583131106073E-3</v>
      </c>
      <c r="V577">
        <f t="shared" si="139"/>
        <v>132.61709243342787</v>
      </c>
      <c r="W577">
        <f t="shared" si="132"/>
        <v>-0.17639982079738259</v>
      </c>
      <c r="Z577" s="57"/>
    </row>
    <row r="578" spans="5:26">
      <c r="E578" s="49">
        <f t="shared" si="131"/>
        <v>5</v>
      </c>
      <c r="F578" s="49">
        <v>575</v>
      </c>
      <c r="G578" s="49">
        <v>0.83724886991614211</v>
      </c>
      <c r="H578" s="49">
        <f t="shared" si="133"/>
        <v>0.98321372704361354</v>
      </c>
      <c r="I578" s="49">
        <f t="shared" si="134"/>
        <v>110.36037469137096</v>
      </c>
      <c r="J578" s="49">
        <f t="shared" si="135"/>
        <v>1.0355259103567294E-2</v>
      </c>
      <c r="K578" s="49">
        <f t="shared" si="140"/>
        <v>3.4658540580728044E-2</v>
      </c>
      <c r="L578" s="53">
        <f t="shared" si="130"/>
        <v>1.0316797565105755E-2</v>
      </c>
      <c r="M578" s="53">
        <f t="shared" si="141"/>
        <v>3.4273925196112658E-2</v>
      </c>
      <c r="N578" s="57">
        <f t="shared" si="136"/>
        <v>9.7552591035672941E-3</v>
      </c>
      <c r="O578" s="57">
        <f t="shared" si="142"/>
        <v>2.8658540580728045E-2</v>
      </c>
      <c r="P578">
        <f t="shared" si="137"/>
        <v>9.5165080177732564E-5</v>
      </c>
      <c r="Q578">
        <f t="shared" si="137"/>
        <v>8.213119482172362E-4</v>
      </c>
      <c r="R578">
        <f t="shared" si="144"/>
        <v>9.2836001474553699E-7</v>
      </c>
      <c r="S578">
        <f t="shared" si="145"/>
        <v>2.3537601797420475E-5</v>
      </c>
      <c r="T578" s="57">
        <f t="shared" si="138"/>
        <v>0</v>
      </c>
      <c r="U578" s="57">
        <f t="shared" si="143"/>
        <v>0</v>
      </c>
      <c r="V578">
        <f t="shared" si="139"/>
        <v>132.61709243342787</v>
      </c>
      <c r="W578">
        <f t="shared" si="132"/>
        <v>-0.1678269168299667</v>
      </c>
      <c r="Z578" s="57"/>
    </row>
    <row r="579" spans="5:26">
      <c r="E579" s="49">
        <f t="shared" si="131"/>
        <v>6</v>
      </c>
      <c r="F579" s="49">
        <v>576</v>
      </c>
      <c r="G579" s="49">
        <v>0.85320912968651386</v>
      </c>
      <c r="H579" s="49">
        <f t="shared" si="133"/>
        <v>1.0502966593380187</v>
      </c>
      <c r="I579" s="49">
        <f t="shared" si="134"/>
        <v>111.58315546692468</v>
      </c>
      <c r="J579" s="49">
        <f t="shared" si="135"/>
        <v>1.1018957361787258E-2</v>
      </c>
      <c r="K579" s="49">
        <f t="shared" si="140"/>
        <v>3.9911592166452729E-2</v>
      </c>
      <c r="L579" s="53">
        <f t="shared" ref="L579:L642" si="146">J579-$B$8</f>
        <v>1.0980495823325718E-2</v>
      </c>
      <c r="M579" s="53">
        <f t="shared" si="141"/>
        <v>3.9526976781837343E-2</v>
      </c>
      <c r="N579" s="57">
        <f t="shared" si="136"/>
        <v>1.0418957361787258E-2</v>
      </c>
      <c r="O579" s="57">
        <f t="shared" si="142"/>
        <v>3.3911592166452731E-2</v>
      </c>
      <c r="P579">
        <f t="shared" si="137"/>
        <v>1.0855467250674089E-4</v>
      </c>
      <c r="Q579">
        <f t="shared" si="137"/>
        <v>1.1499960832638183E-3</v>
      </c>
      <c r="R579">
        <f t="shared" si="144"/>
        <v>1.1310265042705127E-6</v>
      </c>
      <c r="S579">
        <f t="shared" si="145"/>
        <v>3.8998198168660621E-5</v>
      </c>
      <c r="T579" s="57">
        <f t="shared" si="138"/>
        <v>0</v>
      </c>
      <c r="U579" s="57">
        <f t="shared" si="143"/>
        <v>0</v>
      </c>
      <c r="V579">
        <f t="shared" si="139"/>
        <v>132.61709243342787</v>
      </c>
      <c r="W579">
        <f t="shared" si="132"/>
        <v>-0.15860653088184667</v>
      </c>
      <c r="Z579" s="57"/>
    </row>
    <row r="580" spans="5:26">
      <c r="E580" s="49">
        <f t="shared" ref="E580:E643" si="147">MOD(F580,10)</f>
        <v>7</v>
      </c>
      <c r="F580" s="49">
        <v>577</v>
      </c>
      <c r="G580" s="49">
        <v>0.27313434083781973</v>
      </c>
      <c r="H580" s="49">
        <f t="shared" si="133"/>
        <v>-0.60336081847092815</v>
      </c>
      <c r="I580" s="49">
        <f t="shared" si="134"/>
        <v>110.9742813242085</v>
      </c>
      <c r="J580" s="49">
        <f t="shared" si="135"/>
        <v>-5.4716271949345778E-3</v>
      </c>
      <c r="K580" s="49">
        <f t="shared" si="140"/>
        <v>3.2377709320348981E-2</v>
      </c>
      <c r="L580" s="53">
        <f t="shared" si="146"/>
        <v>-5.5100887333961162E-3</v>
      </c>
      <c r="M580" s="53">
        <f t="shared" si="141"/>
        <v>3.1993093935733595E-2</v>
      </c>
      <c r="N580" s="57">
        <f t="shared" si="136"/>
        <v>0</v>
      </c>
      <c r="O580" s="57">
        <f t="shared" si="142"/>
        <v>2.6377709320348983E-2</v>
      </c>
      <c r="P580">
        <f t="shared" si="137"/>
        <v>0</v>
      </c>
      <c r="Q580">
        <f t="shared" si="137"/>
        <v>6.9578354898882559E-4</v>
      </c>
      <c r="R580">
        <f t="shared" si="144"/>
        <v>0</v>
      </c>
      <c r="S580">
        <f t="shared" si="145"/>
        <v>1.8353176205108039E-5</v>
      </c>
      <c r="T580" s="57">
        <f t="shared" si="138"/>
        <v>6.0716271949345776E-3</v>
      </c>
      <c r="U580" s="57">
        <f t="shared" si="143"/>
        <v>0</v>
      </c>
      <c r="V580">
        <f t="shared" si="139"/>
        <v>132.61709243342787</v>
      </c>
      <c r="W580">
        <f t="shared" ref="W580:W643" si="148">MIN(0,(I580-V580)/V580)</f>
        <v>-0.16319775009457238</v>
      </c>
      <c r="Z580" s="57"/>
    </row>
    <row r="581" spans="5:26">
      <c r="E581" s="49">
        <f t="shared" si="147"/>
        <v>8</v>
      </c>
      <c r="F581" s="49">
        <v>578</v>
      </c>
      <c r="G581" s="49">
        <v>0.92999276281771259</v>
      </c>
      <c r="H581" s="49">
        <f t="shared" ref="H581:H644" si="149">_xlfn.NORM.INV(G581,0,1)</f>
        <v>1.4757371292675627</v>
      </c>
      <c r="I581" s="49">
        <f t="shared" ref="I581:I644" si="150">I580*(1+$B$2*$B$4+$B$5*SQRT($B$2)*H581)</f>
        <v>112.67599362148857</v>
      </c>
      <c r="J581" s="49">
        <f t="shared" ref="J581:J644" si="151">LN(I581/I580)</f>
        <v>1.5217912327326399E-2</v>
      </c>
      <c r="K581" s="49">
        <f t="shared" si="140"/>
        <v>4.3573674951207543E-2</v>
      </c>
      <c r="L581" s="53">
        <f t="shared" si="146"/>
        <v>1.5179450788864859E-2</v>
      </c>
      <c r="M581" s="53">
        <f t="shared" si="141"/>
        <v>4.3189059566592157E-2</v>
      </c>
      <c r="N581" s="57">
        <f t="shared" ref="N581:N644" si="152">MAX(0,J581-$B$11)</f>
        <v>1.4617912327326399E-2</v>
      </c>
      <c r="O581" s="57">
        <f t="shared" si="142"/>
        <v>3.7573674951207545E-2</v>
      </c>
      <c r="P581">
        <f t="shared" ref="P581:Q644" si="153">N581^2</f>
        <v>2.1368336080940109E-4</v>
      </c>
      <c r="Q581">
        <f t="shared" si="153"/>
        <v>1.4117810493390012E-3</v>
      </c>
      <c r="R581">
        <f t="shared" si="144"/>
        <v>3.1236046341202788E-6</v>
      </c>
      <c r="S581">
        <f t="shared" si="145"/>
        <v>5.3045802250138328E-5</v>
      </c>
      <c r="T581" s="57">
        <f t="shared" ref="T581:T644" si="154">MAX(0,$B$11-J581)</f>
        <v>0</v>
      </c>
      <c r="U581" s="57">
        <f t="shared" si="143"/>
        <v>0</v>
      </c>
      <c r="V581">
        <f t="shared" ref="V581:V644" si="155">IF(V580&lt;I581,I581,V580)</f>
        <v>132.61709243342787</v>
      </c>
      <c r="W581">
        <f t="shared" si="148"/>
        <v>-0.15036597806538007</v>
      </c>
      <c r="Z581" s="57"/>
    </row>
    <row r="582" spans="5:26">
      <c r="E582" s="49">
        <f t="shared" si="147"/>
        <v>9</v>
      </c>
      <c r="F582" s="49">
        <v>579</v>
      </c>
      <c r="G582" s="49">
        <v>0.56230351033490211</v>
      </c>
      <c r="H582" s="49">
        <f t="shared" si="149"/>
        <v>0.15681204554660919</v>
      </c>
      <c r="I582" s="49">
        <f t="shared" si="150"/>
        <v>112.91768853286186</v>
      </c>
      <c r="J582" s="49">
        <f t="shared" si="151"/>
        <v>2.1427462111606199E-3</v>
      </c>
      <c r="K582" s="49">
        <f t="shared" si="140"/>
        <v>4.0324102390509653E-2</v>
      </c>
      <c r="L582" s="53">
        <f t="shared" si="146"/>
        <v>2.1042846726990814E-3</v>
      </c>
      <c r="M582" s="53">
        <f t="shared" si="141"/>
        <v>3.9939487005894267E-2</v>
      </c>
      <c r="N582" s="57">
        <f t="shared" si="152"/>
        <v>1.54274621116062E-3</v>
      </c>
      <c r="O582" s="57">
        <f t="shared" si="142"/>
        <v>3.4324102390509655E-2</v>
      </c>
      <c r="P582">
        <f t="shared" si="153"/>
        <v>2.3800658720504486E-6</v>
      </c>
      <c r="Q582">
        <f t="shared" si="153"/>
        <v>1.1781440049141905E-3</v>
      </c>
      <c r="R582">
        <f t="shared" si="144"/>
        <v>3.6718376064185266E-9</v>
      </c>
      <c r="S582">
        <f t="shared" si="145"/>
        <v>4.0438735455439782E-5</v>
      </c>
      <c r="T582" s="57">
        <f t="shared" si="154"/>
        <v>0</v>
      </c>
      <c r="U582" s="57">
        <f t="shared" si="143"/>
        <v>0</v>
      </c>
      <c r="V582">
        <f t="shared" si="155"/>
        <v>132.61709243342787</v>
      </c>
      <c r="W582">
        <f t="shared" si="148"/>
        <v>-0.14854347610173152</v>
      </c>
      <c r="Z582" s="57"/>
    </row>
    <row r="583" spans="5:26">
      <c r="E583" s="49">
        <f t="shared" si="147"/>
        <v>0</v>
      </c>
      <c r="F583" s="49">
        <v>580</v>
      </c>
      <c r="G583" s="49">
        <v>0.72464663225127846</v>
      </c>
      <c r="H583" s="49">
        <f t="shared" si="149"/>
        <v>0.59670143330330405</v>
      </c>
      <c r="I583" s="49">
        <f t="shared" si="150"/>
        <v>113.65661481909783</v>
      </c>
      <c r="J583" s="49">
        <f t="shared" si="151"/>
        <v>6.5226188060743236E-3</v>
      </c>
      <c r="K583" s="49">
        <f t="shared" si="140"/>
        <v>4.4509706994298855E-2</v>
      </c>
      <c r="L583" s="53">
        <f t="shared" si="146"/>
        <v>6.4841572676127852E-3</v>
      </c>
      <c r="M583" s="53">
        <f t="shared" si="141"/>
        <v>4.4125091609683469E-2</v>
      </c>
      <c r="N583" s="57">
        <f t="shared" si="152"/>
        <v>5.9226188060743238E-3</v>
      </c>
      <c r="O583" s="57">
        <f t="shared" si="142"/>
        <v>3.8509706994298856E-2</v>
      </c>
      <c r="P583">
        <f t="shared" si="153"/>
        <v>3.5077413522065246E-5</v>
      </c>
      <c r="Q583">
        <f t="shared" si="153"/>
        <v>1.4829975327867503E-3</v>
      </c>
      <c r="R583">
        <f t="shared" si="144"/>
        <v>2.077501489942294E-7</v>
      </c>
      <c r="S583">
        <f t="shared" si="145"/>
        <v>5.7109800460885866E-5</v>
      </c>
      <c r="T583" s="57">
        <f t="shared" si="154"/>
        <v>0</v>
      </c>
      <c r="U583" s="57">
        <f t="shared" si="143"/>
        <v>0</v>
      </c>
      <c r="V583">
        <f t="shared" si="155"/>
        <v>132.61709243342787</v>
      </c>
      <c r="W583">
        <f t="shared" si="148"/>
        <v>-0.14297159790204245</v>
      </c>
      <c r="Z583" s="57"/>
    </row>
    <row r="584" spans="5:26">
      <c r="E584" s="49">
        <f t="shared" si="147"/>
        <v>1</v>
      </c>
      <c r="F584" s="49">
        <v>581</v>
      </c>
      <c r="G584" s="49">
        <v>0.84302498021323558</v>
      </c>
      <c r="H584" s="49">
        <f t="shared" si="149"/>
        <v>1.0069682342803292</v>
      </c>
      <c r="I584" s="49">
        <f t="shared" si="150"/>
        <v>114.86667195041858</v>
      </c>
      <c r="J584" s="49">
        <f t="shared" si="151"/>
        <v>1.0590329396270746E-2</v>
      </c>
      <c r="K584" s="49">
        <f t="shared" si="140"/>
        <v>5.5775033763664737E-2</v>
      </c>
      <c r="L584" s="53">
        <f t="shared" si="146"/>
        <v>1.0551867857809207E-2</v>
      </c>
      <c r="M584" s="53">
        <f t="shared" si="141"/>
        <v>5.5390418379049351E-2</v>
      </c>
      <c r="N584" s="57">
        <f t="shared" si="152"/>
        <v>9.9903293962707463E-3</v>
      </c>
      <c r="O584" s="57">
        <f t="shared" si="142"/>
        <v>4.9775033763664739E-2</v>
      </c>
      <c r="P584">
        <f t="shared" si="153"/>
        <v>9.9806681445991418E-5</v>
      </c>
      <c r="Q584">
        <f t="shared" si="153"/>
        <v>2.4775539861739649E-3</v>
      </c>
      <c r="R584">
        <f t="shared" si="144"/>
        <v>9.9710162359411824E-7</v>
      </c>
      <c r="S584">
        <f t="shared" si="145"/>
        <v>1.2332033331311127E-4</v>
      </c>
      <c r="T584" s="57">
        <f t="shared" si="154"/>
        <v>0</v>
      </c>
      <c r="U584" s="57">
        <f t="shared" si="143"/>
        <v>0</v>
      </c>
      <c r="V584">
        <f t="shared" si="155"/>
        <v>132.61709243342787</v>
      </c>
      <c r="W584">
        <f t="shared" si="148"/>
        <v>-0.13384715467140695</v>
      </c>
      <c r="Z584" s="57"/>
    </row>
    <row r="585" spans="5:26">
      <c r="E585" s="49">
        <f t="shared" si="147"/>
        <v>2</v>
      </c>
      <c r="F585" s="49">
        <v>582</v>
      </c>
      <c r="G585" s="49">
        <v>0.20927108050918353</v>
      </c>
      <c r="H585" s="49">
        <f t="shared" si="149"/>
        <v>-0.8089530353262383</v>
      </c>
      <c r="I585" s="49">
        <f t="shared" si="150"/>
        <v>114.00372375491497</v>
      </c>
      <c r="J585" s="49">
        <f t="shared" si="151"/>
        <v>-7.5409690468997131E-3</v>
      </c>
      <c r="K585" s="49">
        <f t="shared" si="140"/>
        <v>4.5332846143297197E-2</v>
      </c>
      <c r="L585" s="53">
        <f t="shared" si="146"/>
        <v>-7.5794305853612515E-3</v>
      </c>
      <c r="M585" s="53">
        <f t="shared" si="141"/>
        <v>4.4948230758681811E-2</v>
      </c>
      <c r="N585" s="57">
        <f t="shared" si="152"/>
        <v>0</v>
      </c>
      <c r="O585" s="57">
        <f t="shared" si="142"/>
        <v>3.9332846143297198E-2</v>
      </c>
      <c r="P585">
        <f t="shared" si="153"/>
        <v>0</v>
      </c>
      <c r="Q585">
        <f t="shared" si="153"/>
        <v>1.5470727857322894E-3</v>
      </c>
      <c r="R585">
        <f t="shared" si="144"/>
        <v>0</v>
      </c>
      <c r="S585">
        <f t="shared" si="145"/>
        <v>6.085077585369033E-5</v>
      </c>
      <c r="T585" s="57">
        <f t="shared" si="154"/>
        <v>8.1409690468997129E-3</v>
      </c>
      <c r="U585" s="57">
        <f t="shared" si="143"/>
        <v>0</v>
      </c>
      <c r="V585">
        <f t="shared" si="155"/>
        <v>132.61709243342787</v>
      </c>
      <c r="W585">
        <f t="shared" si="148"/>
        <v>-0.14035422083964461</v>
      </c>
      <c r="Z585" s="57"/>
    </row>
    <row r="586" spans="5:26">
      <c r="E586" s="49">
        <f t="shared" si="147"/>
        <v>3</v>
      </c>
      <c r="F586" s="49">
        <v>583</v>
      </c>
      <c r="G586" s="49">
        <v>0.56296295025212928</v>
      </c>
      <c r="H586" s="49">
        <f t="shared" si="149"/>
        <v>0.1584856854122749</v>
      </c>
      <c r="I586" s="49">
        <f t="shared" si="150"/>
        <v>114.25017471699284</v>
      </c>
      <c r="J586" s="49">
        <f t="shared" si="151"/>
        <v>2.1594466469034915E-3</v>
      </c>
      <c r="K586" s="49">
        <f t="shared" si="140"/>
        <v>3.3233326827261947E-2</v>
      </c>
      <c r="L586" s="53">
        <f t="shared" si="146"/>
        <v>2.120985108441953E-3</v>
      </c>
      <c r="M586" s="53">
        <f t="shared" si="141"/>
        <v>3.2848711442646561E-2</v>
      </c>
      <c r="N586" s="57">
        <f t="shared" si="152"/>
        <v>1.5594466469034916E-3</v>
      </c>
      <c r="O586" s="57">
        <f t="shared" si="142"/>
        <v>2.7233326827261949E-2</v>
      </c>
      <c r="P586">
        <f t="shared" si="153"/>
        <v>2.4318738445385435E-6</v>
      </c>
      <c r="Q586">
        <f t="shared" si="153"/>
        <v>7.4165409008046534E-4</v>
      </c>
      <c r="R586">
        <f t="shared" si="144"/>
        <v>3.7923775125579348E-9</v>
      </c>
      <c r="S586">
        <f t="shared" si="145"/>
        <v>2.0197708227936888E-5</v>
      </c>
      <c r="T586" s="57">
        <f t="shared" si="154"/>
        <v>0</v>
      </c>
      <c r="U586" s="57">
        <f t="shared" si="143"/>
        <v>0</v>
      </c>
      <c r="V586">
        <f t="shared" si="155"/>
        <v>132.61709243342787</v>
      </c>
      <c r="W586">
        <f t="shared" si="148"/>
        <v>-0.13849585584644747</v>
      </c>
      <c r="Z586" s="57"/>
    </row>
    <row r="587" spans="5:26">
      <c r="E587" s="49">
        <f t="shared" si="147"/>
        <v>4</v>
      </c>
      <c r="F587" s="49">
        <v>584</v>
      </c>
      <c r="G587" s="49">
        <v>0.25946066009575064</v>
      </c>
      <c r="H587" s="49">
        <f t="shared" si="149"/>
        <v>-0.64500905120212471</v>
      </c>
      <c r="I587" s="49">
        <f t="shared" si="150"/>
        <v>113.57916431139071</v>
      </c>
      <c r="J587" s="49">
        <f t="shared" si="151"/>
        <v>-5.8904823116903244E-3</v>
      </c>
      <c r="K587" s="49">
        <f t="shared" si="140"/>
        <v>3.9104191299565445E-2</v>
      </c>
      <c r="L587" s="53">
        <f t="shared" si="146"/>
        <v>-5.9289438501518629E-3</v>
      </c>
      <c r="M587" s="53">
        <f t="shared" si="141"/>
        <v>3.8719575914950059E-2</v>
      </c>
      <c r="N587" s="57">
        <f t="shared" si="152"/>
        <v>0</v>
      </c>
      <c r="O587" s="57">
        <f t="shared" si="142"/>
        <v>3.3104191299565447E-2</v>
      </c>
      <c r="P587">
        <f t="shared" si="153"/>
        <v>0</v>
      </c>
      <c r="Q587">
        <f t="shared" si="153"/>
        <v>1.0958874815982247E-3</v>
      </c>
      <c r="R587">
        <f t="shared" si="144"/>
        <v>0</v>
      </c>
      <c r="S587">
        <f t="shared" si="145"/>
        <v>3.6278468833626639E-5</v>
      </c>
      <c r="T587" s="57">
        <f t="shared" si="154"/>
        <v>6.4904823116903243E-3</v>
      </c>
      <c r="U587" s="57">
        <f t="shared" si="143"/>
        <v>0</v>
      </c>
      <c r="V587">
        <f t="shared" si="155"/>
        <v>132.61709243342787</v>
      </c>
      <c r="W587">
        <f t="shared" si="148"/>
        <v>-0.14355561393109234</v>
      </c>
      <c r="Z587" s="57"/>
    </row>
    <row r="588" spans="5:26">
      <c r="E588" s="49">
        <f t="shared" si="147"/>
        <v>5</v>
      </c>
      <c r="F588" s="49">
        <v>585</v>
      </c>
      <c r="G588" s="49">
        <v>0.21070207469113089</v>
      </c>
      <c r="H588" s="49">
        <f t="shared" si="149"/>
        <v>-0.80398757749604399</v>
      </c>
      <c r="I588" s="49">
        <f t="shared" si="150"/>
        <v>112.73152838065218</v>
      </c>
      <c r="J588" s="49">
        <f t="shared" si="151"/>
        <v>-7.4909398610508099E-3</v>
      </c>
      <c r="K588" s="49">
        <f t="shared" si="140"/>
        <v>2.1257992334947275E-2</v>
      </c>
      <c r="L588" s="53">
        <f t="shared" si="146"/>
        <v>-7.5294013995123484E-3</v>
      </c>
      <c r="M588" s="53">
        <f t="shared" si="141"/>
        <v>2.0873376950331889E-2</v>
      </c>
      <c r="N588" s="57">
        <f t="shared" si="152"/>
        <v>0</v>
      </c>
      <c r="O588" s="57">
        <f t="shared" si="142"/>
        <v>1.5257992334947276E-2</v>
      </c>
      <c r="P588">
        <f t="shared" si="153"/>
        <v>0</v>
      </c>
      <c r="Q588">
        <f t="shared" si="153"/>
        <v>2.3280633009330984E-4</v>
      </c>
      <c r="R588">
        <f t="shared" si="144"/>
        <v>0</v>
      </c>
      <c r="S588">
        <f t="shared" si="145"/>
        <v>3.5521572000909271E-6</v>
      </c>
      <c r="T588" s="57">
        <f t="shared" si="154"/>
        <v>8.0909398610508106E-3</v>
      </c>
      <c r="U588" s="57">
        <f t="shared" si="143"/>
        <v>0</v>
      </c>
      <c r="V588">
        <f t="shared" si="155"/>
        <v>132.61709243342787</v>
      </c>
      <c r="W588">
        <f t="shared" si="148"/>
        <v>-0.14994721787282433</v>
      </c>
      <c r="Z588" s="57"/>
    </row>
    <row r="589" spans="5:26">
      <c r="E589" s="49">
        <f t="shared" si="147"/>
        <v>6</v>
      </c>
      <c r="F589" s="49">
        <v>586</v>
      </c>
      <c r="G589" s="49">
        <v>0.28245696512384744</v>
      </c>
      <c r="H589" s="49">
        <f t="shared" si="149"/>
        <v>-0.57555806858247582</v>
      </c>
      <c r="I589" s="49">
        <f t="shared" si="150"/>
        <v>112.1477303934406</v>
      </c>
      <c r="J589" s="49">
        <f t="shared" si="151"/>
        <v>-5.1921133313732985E-3</v>
      </c>
      <c r="K589" s="49">
        <f t="shared" si="140"/>
        <v>5.0469216417868331E-3</v>
      </c>
      <c r="L589" s="53">
        <f t="shared" si="146"/>
        <v>-5.230574869834837E-3</v>
      </c>
      <c r="M589" s="53">
        <f t="shared" si="141"/>
        <v>4.6623062571714488E-3</v>
      </c>
      <c r="N589" s="57">
        <f t="shared" si="152"/>
        <v>0</v>
      </c>
      <c r="O589" s="57">
        <f t="shared" si="142"/>
        <v>0</v>
      </c>
      <c r="P589">
        <f t="shared" si="153"/>
        <v>0</v>
      </c>
      <c r="Q589">
        <f t="shared" si="153"/>
        <v>0</v>
      </c>
      <c r="R589">
        <f t="shared" si="144"/>
        <v>0</v>
      </c>
      <c r="S589">
        <f t="shared" si="145"/>
        <v>0</v>
      </c>
      <c r="T589" s="57">
        <f t="shared" si="154"/>
        <v>5.7921133313732984E-3</v>
      </c>
      <c r="U589" s="57">
        <f t="shared" si="143"/>
        <v>9.5307835821316616E-4</v>
      </c>
      <c r="V589">
        <f t="shared" si="155"/>
        <v>132.61709243342787</v>
      </c>
      <c r="W589">
        <f t="shared" si="148"/>
        <v>-0.15434935018095527</v>
      </c>
      <c r="Z589" s="57"/>
    </row>
    <row r="590" spans="5:26">
      <c r="E590" s="49">
        <f t="shared" si="147"/>
        <v>7</v>
      </c>
      <c r="F590" s="49">
        <v>587</v>
      </c>
      <c r="G590" s="49">
        <v>0.69797044361299732</v>
      </c>
      <c r="H590" s="49">
        <f t="shared" si="149"/>
        <v>0.51857218096346325</v>
      </c>
      <c r="I590" s="49">
        <f t="shared" si="150"/>
        <v>112.79399793853142</v>
      </c>
      <c r="J590" s="49">
        <f t="shared" si="151"/>
        <v>5.7461043628675868E-3</v>
      </c>
      <c r="K590" s="49">
        <f t="shared" si="140"/>
        <v>1.6264653199589141E-2</v>
      </c>
      <c r="L590" s="53">
        <f t="shared" si="146"/>
        <v>5.7076428244060484E-3</v>
      </c>
      <c r="M590" s="53">
        <f t="shared" si="141"/>
        <v>1.5880037814973755E-2</v>
      </c>
      <c r="N590" s="57">
        <f t="shared" si="152"/>
        <v>5.146104362867587E-3</v>
      </c>
      <c r="O590" s="57">
        <f t="shared" si="142"/>
        <v>1.0264653199589142E-2</v>
      </c>
      <c r="P590">
        <f t="shared" si="153"/>
        <v>2.6482390113524812E-5</v>
      </c>
      <c r="Q590">
        <f t="shared" si="153"/>
        <v>1.0536310530783561E-4</v>
      </c>
      <c r="R590">
        <f t="shared" si="144"/>
        <v>1.3628114330237148E-7</v>
      </c>
      <c r="S590">
        <f t="shared" si="145"/>
        <v>1.0815157360167226E-6</v>
      </c>
      <c r="T590" s="57">
        <f t="shared" si="154"/>
        <v>0</v>
      </c>
      <c r="U590" s="57">
        <f t="shared" si="143"/>
        <v>0</v>
      </c>
      <c r="V590">
        <f t="shared" si="155"/>
        <v>132.61709243342787</v>
      </c>
      <c r="W590">
        <f t="shared" si="148"/>
        <v>-0.1494761657879613</v>
      </c>
      <c r="Z590" s="57"/>
    </row>
    <row r="591" spans="5:26">
      <c r="E591" s="49">
        <f t="shared" si="147"/>
        <v>8</v>
      </c>
      <c r="F591" s="49">
        <v>588</v>
      </c>
      <c r="G591" s="49">
        <v>0.60266167779690505</v>
      </c>
      <c r="H591" s="49">
        <f t="shared" si="149"/>
        <v>0.26024260197465526</v>
      </c>
      <c r="I591" s="49">
        <f t="shared" si="150"/>
        <v>113.15260943398704</v>
      </c>
      <c r="J591" s="49">
        <f t="shared" si="151"/>
        <v>3.1743056534140864E-3</v>
      </c>
      <c r="K591" s="49">
        <f t="shared" ref="K591:K654" si="156">LN(I591/I581)</f>
        <v>4.2210465256767131E-3</v>
      </c>
      <c r="L591" s="53">
        <f t="shared" si="146"/>
        <v>3.135844114952548E-3</v>
      </c>
      <c r="M591" s="53">
        <f t="shared" ref="M591:M654" si="157">K591-$B$8*10</f>
        <v>3.8364311410613284E-3</v>
      </c>
      <c r="N591" s="57">
        <f t="shared" si="152"/>
        <v>2.5743056534140865E-3</v>
      </c>
      <c r="O591" s="57">
        <f t="shared" ref="O591:O654" si="158">MAX(0,K591-$B$11*10)</f>
        <v>0</v>
      </c>
      <c r="P591">
        <f t="shared" si="153"/>
        <v>6.6270495971997275E-6</v>
      </c>
      <c r="Q591">
        <f t="shared" si="153"/>
        <v>0</v>
      </c>
      <c r="R591">
        <f t="shared" si="144"/>
        <v>1.7060051243526805E-8</v>
      </c>
      <c r="S591">
        <f t="shared" si="145"/>
        <v>0</v>
      </c>
      <c r="T591" s="57">
        <f t="shared" si="154"/>
        <v>0</v>
      </c>
      <c r="U591" s="57">
        <f t="shared" si="143"/>
        <v>1.7789534743232862E-3</v>
      </c>
      <c r="V591">
        <f t="shared" si="155"/>
        <v>132.61709243342787</v>
      </c>
      <c r="W591">
        <f t="shared" si="148"/>
        <v>-0.14677205360396331</v>
      </c>
      <c r="Z591" s="57"/>
    </row>
    <row r="592" spans="5:26">
      <c r="E592" s="49">
        <f t="shared" si="147"/>
        <v>9</v>
      </c>
      <c r="F592" s="49">
        <v>589</v>
      </c>
      <c r="G592" s="49">
        <v>0.41518865173198705</v>
      </c>
      <c r="H592" s="49">
        <f t="shared" si="149"/>
        <v>-0.21421768766606328</v>
      </c>
      <c r="I592" s="49">
        <f t="shared" si="150"/>
        <v>112.97549688212027</v>
      </c>
      <c r="J592" s="49">
        <f t="shared" si="151"/>
        <v>-1.5664800892696803E-3</v>
      </c>
      <c r="K592" s="49">
        <f t="shared" si="156"/>
        <v>5.1182022524645329E-4</v>
      </c>
      <c r="L592" s="53">
        <f t="shared" si="146"/>
        <v>-1.6049416277312187E-3</v>
      </c>
      <c r="M592" s="53">
        <f t="shared" si="157"/>
        <v>1.2720484063106867E-4</v>
      </c>
      <c r="N592" s="57">
        <f t="shared" si="152"/>
        <v>0</v>
      </c>
      <c r="O592" s="57">
        <f t="shared" si="158"/>
        <v>0</v>
      </c>
      <c r="P592">
        <f t="shared" si="153"/>
        <v>0</v>
      </c>
      <c r="Q592">
        <f t="shared" si="153"/>
        <v>0</v>
      </c>
      <c r="R592">
        <f t="shared" si="144"/>
        <v>0</v>
      </c>
      <c r="S592">
        <f t="shared" si="145"/>
        <v>0</v>
      </c>
      <c r="T592" s="57">
        <f t="shared" si="154"/>
        <v>2.1664800892696803E-3</v>
      </c>
      <c r="U592" s="57">
        <f t="shared" ref="U592:U655" si="159">MAX(0,$B$11*10-K592)</f>
        <v>5.4881797747535462E-3</v>
      </c>
      <c r="V592">
        <f t="shared" si="155"/>
        <v>132.61709243342787</v>
      </c>
      <c r="W592">
        <f t="shared" si="148"/>
        <v>-0.14810757188910201</v>
      </c>
      <c r="Z592" s="57"/>
    </row>
    <row r="593" spans="5:26">
      <c r="E593" s="49">
        <f t="shared" si="147"/>
        <v>0</v>
      </c>
      <c r="F593" s="49">
        <v>590</v>
      </c>
      <c r="G593" s="49">
        <v>0.739342095720806</v>
      </c>
      <c r="H593" s="49">
        <f t="shared" si="149"/>
        <v>0.64131844373050106</v>
      </c>
      <c r="I593" s="49">
        <f t="shared" si="150"/>
        <v>113.76520775179962</v>
      </c>
      <c r="J593" s="49">
        <f t="shared" si="151"/>
        <v>6.9657899684383452E-3</v>
      </c>
      <c r="K593" s="49">
        <f t="shared" si="156"/>
        <v>9.5499138761040263E-4</v>
      </c>
      <c r="L593" s="53">
        <f t="shared" si="146"/>
        <v>6.9273284299768067E-3</v>
      </c>
      <c r="M593" s="53">
        <f t="shared" si="157"/>
        <v>5.7037600299501801E-4</v>
      </c>
      <c r="N593" s="57">
        <f t="shared" si="152"/>
        <v>6.3657899684383453E-3</v>
      </c>
      <c r="O593" s="57">
        <f t="shared" si="158"/>
        <v>0</v>
      </c>
      <c r="P593">
        <f t="shared" si="153"/>
        <v>4.0523281922270269E-5</v>
      </c>
      <c r="Q593">
        <f t="shared" si="153"/>
        <v>0</v>
      </c>
      <c r="R593">
        <f t="shared" si="144"/>
        <v>2.5796270154898701E-7</v>
      </c>
      <c r="S593">
        <f t="shared" si="145"/>
        <v>0</v>
      </c>
      <c r="T593" s="57">
        <f t="shared" si="154"/>
        <v>0</v>
      </c>
      <c r="U593" s="57">
        <f t="shared" si="159"/>
        <v>5.0450086123895966E-3</v>
      </c>
      <c r="V593">
        <f t="shared" si="155"/>
        <v>132.61709243342787</v>
      </c>
      <c r="W593">
        <f t="shared" si="148"/>
        <v>-0.14215275222605006</v>
      </c>
      <c r="Z593" s="57"/>
    </row>
    <row r="594" spans="5:26">
      <c r="E594" s="49">
        <f t="shared" si="147"/>
        <v>1</v>
      </c>
      <c r="F594" s="49">
        <v>591</v>
      </c>
      <c r="G594" s="49">
        <v>0.90620586071262421</v>
      </c>
      <c r="H594" s="49">
        <f t="shared" si="149"/>
        <v>1.3177472291285171</v>
      </c>
      <c r="I594" s="49">
        <f t="shared" si="150"/>
        <v>115.32997939836422</v>
      </c>
      <c r="J594" s="49">
        <f t="shared" si="151"/>
        <v>1.3660662189709676E-2</v>
      </c>
      <c r="K594" s="49">
        <f t="shared" si="156"/>
        <v>4.0253241810492739E-3</v>
      </c>
      <c r="L594" s="53">
        <f t="shared" si="146"/>
        <v>1.3622200651248136E-2</v>
      </c>
      <c r="M594" s="53">
        <f t="shared" si="157"/>
        <v>3.6407087964338892E-3</v>
      </c>
      <c r="N594" s="57">
        <f t="shared" si="152"/>
        <v>1.3060662189709676E-2</v>
      </c>
      <c r="O594" s="57">
        <f t="shared" si="158"/>
        <v>0</v>
      </c>
      <c r="P594">
        <f t="shared" si="153"/>
        <v>1.7058089683371193E-4</v>
      </c>
      <c r="Q594">
        <f t="shared" si="153"/>
        <v>0</v>
      </c>
      <c r="R594">
        <f t="shared" si="144"/>
        <v>2.2278994695628284E-6</v>
      </c>
      <c r="S594">
        <f t="shared" si="145"/>
        <v>0</v>
      </c>
      <c r="T594" s="57">
        <f t="shared" si="154"/>
        <v>0</v>
      </c>
      <c r="U594" s="57">
        <f t="shared" si="159"/>
        <v>1.9746758189507253E-3</v>
      </c>
      <c r="V594">
        <f t="shared" si="155"/>
        <v>132.61709243342787</v>
      </c>
      <c r="W594">
        <f t="shared" si="148"/>
        <v>-0.1303535820146379</v>
      </c>
      <c r="Z594" s="57"/>
    </row>
    <row r="595" spans="5:26">
      <c r="E595" s="49">
        <f t="shared" si="147"/>
        <v>2</v>
      </c>
      <c r="F595" s="49">
        <v>592</v>
      </c>
      <c r="G595" s="49">
        <v>0.32051816438256031</v>
      </c>
      <c r="H595" s="49">
        <f t="shared" si="149"/>
        <v>-0.4662503281730615</v>
      </c>
      <c r="I595" s="49">
        <f t="shared" si="150"/>
        <v>114.8587895175134</v>
      </c>
      <c r="J595" s="49">
        <f t="shared" si="151"/>
        <v>-4.0939489896177931E-3</v>
      </c>
      <c r="K595" s="49">
        <f t="shared" si="156"/>
        <v>7.4723442383311739E-3</v>
      </c>
      <c r="L595" s="53">
        <f t="shared" si="146"/>
        <v>-4.1324105280793316E-3</v>
      </c>
      <c r="M595" s="53">
        <f t="shared" si="157"/>
        <v>7.0877288537157896E-3</v>
      </c>
      <c r="N595" s="57">
        <f t="shared" si="152"/>
        <v>0</v>
      </c>
      <c r="O595" s="57">
        <f t="shared" si="158"/>
        <v>1.4723442383311747E-3</v>
      </c>
      <c r="P595">
        <f t="shared" si="153"/>
        <v>0</v>
      </c>
      <c r="Q595">
        <f t="shared" si="153"/>
        <v>2.1677975561470071E-6</v>
      </c>
      <c r="R595">
        <f t="shared" si="144"/>
        <v>0</v>
      </c>
      <c r="S595">
        <f t="shared" si="145"/>
        <v>3.1917442416614471E-9</v>
      </c>
      <c r="T595" s="57">
        <f t="shared" si="154"/>
        <v>4.693948989617793E-3</v>
      </c>
      <c r="U595" s="57">
        <f t="shared" si="159"/>
        <v>0</v>
      </c>
      <c r="V595">
        <f t="shared" si="155"/>
        <v>132.61709243342787</v>
      </c>
      <c r="W595">
        <f t="shared" si="148"/>
        <v>-0.13390659220514065</v>
      </c>
      <c r="Z595" s="57"/>
    </row>
    <row r="596" spans="5:26">
      <c r="E596" s="49">
        <f t="shared" si="147"/>
        <v>3</v>
      </c>
      <c r="F596" s="49">
        <v>593</v>
      </c>
      <c r="G596" s="49">
        <v>0.49477651099527342</v>
      </c>
      <c r="H596" s="49">
        <f t="shared" si="149"/>
        <v>-1.3093719365031991E-2</v>
      </c>
      <c r="I596" s="49">
        <f t="shared" si="150"/>
        <v>114.91001491620798</v>
      </c>
      <c r="J596" s="49">
        <f t="shared" si="151"/>
        <v>4.4588646112804817E-4</v>
      </c>
      <c r="K596" s="49">
        <f t="shared" si="156"/>
        <v>5.758784052555652E-3</v>
      </c>
      <c r="L596" s="53">
        <f t="shared" si="146"/>
        <v>4.0742492266650969E-4</v>
      </c>
      <c r="M596" s="53">
        <f t="shared" si="157"/>
        <v>5.3741686679402677E-3</v>
      </c>
      <c r="N596" s="57">
        <f t="shared" si="152"/>
        <v>0</v>
      </c>
      <c r="O596" s="57">
        <f t="shared" si="158"/>
        <v>0</v>
      </c>
      <c r="P596">
        <f t="shared" si="153"/>
        <v>0</v>
      </c>
      <c r="Q596">
        <f t="shared" si="153"/>
        <v>0</v>
      </c>
      <c r="R596">
        <f t="shared" ref="R596:R659" si="160">N596^3</f>
        <v>0</v>
      </c>
      <c r="S596">
        <f t="shared" ref="S596:S659" si="161">O596^3</f>
        <v>0</v>
      </c>
      <c r="T596" s="57">
        <f t="shared" si="154"/>
        <v>1.5411353887195177E-4</v>
      </c>
      <c r="U596" s="57">
        <f t="shared" si="159"/>
        <v>2.4121594744434729E-4</v>
      </c>
      <c r="V596">
        <f t="shared" si="155"/>
        <v>132.61709243342787</v>
      </c>
      <c r="W596">
        <f t="shared" si="148"/>
        <v>-0.13352032677166872</v>
      </c>
      <c r="Z596" s="57"/>
    </row>
    <row r="597" spans="5:26">
      <c r="E597" s="49">
        <f t="shared" si="147"/>
        <v>4</v>
      </c>
      <c r="F597" s="49">
        <v>594</v>
      </c>
      <c r="G597" s="49">
        <v>0.37821295232558061</v>
      </c>
      <c r="H597" s="49">
        <f t="shared" si="149"/>
        <v>-0.31017759871394118</v>
      </c>
      <c r="I597" s="49">
        <f t="shared" si="150"/>
        <v>114.61988403063378</v>
      </c>
      <c r="J597" s="49">
        <f t="shared" si="151"/>
        <v>-2.5280457267191909E-3</v>
      </c>
      <c r="K597" s="49">
        <f t="shared" si="156"/>
        <v>9.1212206375268241E-3</v>
      </c>
      <c r="L597" s="53">
        <f t="shared" si="146"/>
        <v>-2.5665072651807294E-3</v>
      </c>
      <c r="M597" s="53">
        <f t="shared" si="157"/>
        <v>8.7366052529114398E-3</v>
      </c>
      <c r="N597" s="57">
        <f t="shared" si="152"/>
        <v>0</v>
      </c>
      <c r="O597" s="57">
        <f t="shared" si="158"/>
        <v>3.1212206375268248E-3</v>
      </c>
      <c r="P597">
        <f t="shared" si="153"/>
        <v>0</v>
      </c>
      <c r="Q597">
        <f t="shared" si="153"/>
        <v>9.7420182681233583E-6</v>
      </c>
      <c r="R597">
        <f t="shared" si="160"/>
        <v>0</v>
      </c>
      <c r="S597">
        <f t="shared" si="161"/>
        <v>3.0406988469629965E-8</v>
      </c>
      <c r="T597" s="57">
        <f t="shared" si="154"/>
        <v>3.1280457267191908E-3</v>
      </c>
      <c r="U597" s="57">
        <f t="shared" si="159"/>
        <v>0</v>
      </c>
      <c r="V597">
        <f t="shared" si="155"/>
        <v>132.61709243342787</v>
      </c>
      <c r="W597">
        <f t="shared" si="148"/>
        <v>-0.13570806049626266</v>
      </c>
      <c r="Z597" s="57"/>
    </row>
    <row r="598" spans="5:26">
      <c r="E598" s="49">
        <f t="shared" si="147"/>
        <v>5</v>
      </c>
      <c r="F598" s="49">
        <v>595</v>
      </c>
      <c r="G598" s="49">
        <v>0.87977180223695917</v>
      </c>
      <c r="H598" s="49">
        <f t="shared" si="149"/>
        <v>1.1738467977545415</v>
      </c>
      <c r="I598" s="49">
        <f t="shared" si="150"/>
        <v>116.03147272508886</v>
      </c>
      <c r="J598" s="49">
        <f t="shared" si="151"/>
        <v>1.2240173551707057E-2</v>
      </c>
      <c r="K598" s="49">
        <f t="shared" si="156"/>
        <v>2.8852334050284804E-2</v>
      </c>
      <c r="L598" s="53">
        <f t="shared" si="146"/>
        <v>1.2201712013245518E-2</v>
      </c>
      <c r="M598" s="53">
        <f t="shared" si="157"/>
        <v>2.8467718665669418E-2</v>
      </c>
      <c r="N598" s="57">
        <f t="shared" si="152"/>
        <v>1.1640173551707057E-2</v>
      </c>
      <c r="O598" s="57">
        <f t="shared" si="158"/>
        <v>2.2852334050284806E-2</v>
      </c>
      <c r="P598">
        <f t="shared" si="153"/>
        <v>1.3549364031386049E-4</v>
      </c>
      <c r="Q598">
        <f t="shared" si="153"/>
        <v>5.2222917154580635E-4</v>
      </c>
      <c r="R598">
        <f t="shared" si="160"/>
        <v>1.5771694884059079E-6</v>
      </c>
      <c r="S598">
        <f t="shared" si="161"/>
        <v>1.1934155478968255E-5</v>
      </c>
      <c r="T598" s="57">
        <f t="shared" si="154"/>
        <v>0</v>
      </c>
      <c r="U598" s="57">
        <f t="shared" si="159"/>
        <v>0</v>
      </c>
      <c r="V598">
        <f t="shared" si="155"/>
        <v>132.61709243342787</v>
      </c>
      <c r="W598">
        <f t="shared" si="148"/>
        <v>-0.12506396727604915</v>
      </c>
      <c r="Z598" s="57"/>
    </row>
    <row r="599" spans="5:26">
      <c r="E599" s="49">
        <f t="shared" si="147"/>
        <v>6</v>
      </c>
      <c r="F599" s="49">
        <v>596</v>
      </c>
      <c r="G599" s="49">
        <v>0.56784635201530531</v>
      </c>
      <c r="H599" s="49">
        <f t="shared" si="149"/>
        <v>0.17089376930462724</v>
      </c>
      <c r="I599" s="49">
        <f t="shared" si="150"/>
        <v>116.29670451667292</v>
      </c>
      <c r="J599" s="49">
        <f t="shared" si="151"/>
        <v>2.2832521647554458E-3</v>
      </c>
      <c r="K599" s="49">
        <f t="shared" si="156"/>
        <v>3.6327699546413503E-2</v>
      </c>
      <c r="L599" s="53">
        <f t="shared" si="146"/>
        <v>2.2447906262939073E-3</v>
      </c>
      <c r="M599" s="53">
        <f t="shared" si="157"/>
        <v>3.5943084161798117E-2</v>
      </c>
      <c r="N599" s="57">
        <f t="shared" si="152"/>
        <v>1.6832521647554459E-3</v>
      </c>
      <c r="O599" s="57">
        <f t="shared" si="158"/>
        <v>3.0327699546413504E-2</v>
      </c>
      <c r="P599">
        <f t="shared" si="153"/>
        <v>2.8333378501538948E-6</v>
      </c>
      <c r="Q599">
        <f t="shared" si="153"/>
        <v>9.1976935977752989E-4</v>
      </c>
      <c r="R599">
        <f t="shared" si="160"/>
        <v>4.7692220697550848E-9</v>
      </c>
      <c r="S599">
        <f t="shared" si="161"/>
        <v>2.7894488795330032E-5</v>
      </c>
      <c r="T599" s="57">
        <f t="shared" si="154"/>
        <v>0</v>
      </c>
      <c r="U599" s="57">
        <f t="shared" si="159"/>
        <v>0</v>
      </c>
      <c r="V599">
        <f t="shared" si="155"/>
        <v>132.61709243342787</v>
      </c>
      <c r="W599">
        <f t="shared" si="148"/>
        <v>-0.1230639853226128</v>
      </c>
      <c r="Z599" s="57"/>
    </row>
    <row r="600" spans="5:26">
      <c r="E600" s="49">
        <f t="shared" si="147"/>
        <v>7</v>
      </c>
      <c r="F600" s="49">
        <v>597</v>
      </c>
      <c r="G600" s="49">
        <v>0.35572151014676934</v>
      </c>
      <c r="H600" s="49">
        <f t="shared" si="149"/>
        <v>-0.36991876357794168</v>
      </c>
      <c r="I600" s="49">
        <f t="shared" si="150"/>
        <v>115.93359543784872</v>
      </c>
      <c r="J600" s="49">
        <f t="shared" si="151"/>
        <v>-3.127148996498194E-3</v>
      </c>
      <c r="K600" s="49">
        <f t="shared" si="156"/>
        <v>2.7454446187047839E-2</v>
      </c>
      <c r="L600" s="53">
        <f t="shared" si="146"/>
        <v>-3.1656105349597325E-3</v>
      </c>
      <c r="M600" s="53">
        <f t="shared" si="157"/>
        <v>2.7069830802432453E-2</v>
      </c>
      <c r="N600" s="57">
        <f t="shared" si="152"/>
        <v>0</v>
      </c>
      <c r="O600" s="57">
        <f t="shared" si="158"/>
        <v>2.1454446187047841E-2</v>
      </c>
      <c r="P600">
        <f t="shared" si="153"/>
        <v>0</v>
      </c>
      <c r="Q600">
        <f t="shared" si="153"/>
        <v>4.6029326119293167E-4</v>
      </c>
      <c r="R600">
        <f t="shared" si="160"/>
        <v>0</v>
      </c>
      <c r="S600">
        <f t="shared" si="161"/>
        <v>9.8753370025245085E-6</v>
      </c>
      <c r="T600" s="57">
        <f t="shared" si="154"/>
        <v>3.7271489964981939E-3</v>
      </c>
      <c r="U600" s="57">
        <f t="shared" si="159"/>
        <v>0</v>
      </c>
      <c r="V600">
        <f t="shared" si="155"/>
        <v>132.61709243342787</v>
      </c>
      <c r="W600">
        <f t="shared" si="148"/>
        <v>-0.12580201156162474</v>
      </c>
      <c r="Z600" s="57"/>
    </row>
    <row r="601" spans="5:26">
      <c r="E601" s="49">
        <f t="shared" si="147"/>
        <v>8</v>
      </c>
      <c r="F601" s="49">
        <v>598</v>
      </c>
      <c r="G601" s="49">
        <v>0.53303241906507626</v>
      </c>
      <c r="H601" s="49">
        <f t="shared" si="149"/>
        <v>8.2894833881687474E-2</v>
      </c>
      <c r="I601" s="49">
        <f t="shared" si="150"/>
        <v>116.09658316579875</v>
      </c>
      <c r="J601" s="49">
        <f t="shared" si="151"/>
        <v>1.404884103768549E-3</v>
      </c>
      <c r="K601" s="49">
        <f t="shared" si="156"/>
        <v>2.5685024637402219E-2</v>
      </c>
      <c r="L601" s="53">
        <f t="shared" si="146"/>
        <v>1.3664225653070106E-3</v>
      </c>
      <c r="M601" s="53">
        <f t="shared" si="157"/>
        <v>2.5300409252786833E-2</v>
      </c>
      <c r="N601" s="57">
        <f t="shared" si="152"/>
        <v>8.0488410376854905E-4</v>
      </c>
      <c r="O601" s="57">
        <f t="shared" si="158"/>
        <v>1.968502463740222E-2</v>
      </c>
      <c r="P601">
        <f t="shared" si="153"/>
        <v>6.478384204993004E-7</v>
      </c>
      <c r="Q601">
        <f t="shared" si="153"/>
        <v>3.8750019497513243E-4</v>
      </c>
      <c r="R601">
        <f t="shared" si="160"/>
        <v>5.2143484647041177E-10</v>
      </c>
      <c r="S601">
        <f t="shared" si="161"/>
        <v>7.6279508850836463E-6</v>
      </c>
      <c r="T601" s="57">
        <f t="shared" si="154"/>
        <v>0</v>
      </c>
      <c r="U601" s="57">
        <f t="shared" si="159"/>
        <v>0</v>
      </c>
      <c r="V601">
        <f t="shared" si="155"/>
        <v>132.61709243342787</v>
      </c>
      <c r="W601">
        <f t="shared" si="148"/>
        <v>-0.1245730015979819</v>
      </c>
      <c r="Z601" s="57"/>
    </row>
    <row r="602" spans="5:26">
      <c r="E602" s="49">
        <f t="shared" si="147"/>
        <v>9</v>
      </c>
      <c r="F602" s="49">
        <v>599</v>
      </c>
      <c r="G602" s="49">
        <v>0.51565028208248831</v>
      </c>
      <c r="H602" s="49">
        <f t="shared" si="149"/>
        <v>3.9239507014585631E-2</v>
      </c>
      <c r="I602" s="49">
        <f t="shared" si="150"/>
        <v>116.20911769067405</v>
      </c>
      <c r="J602" s="49">
        <f t="shared" si="151"/>
        <v>9.6884866159648909E-4</v>
      </c>
      <c r="K602" s="49">
        <f t="shared" si="156"/>
        <v>2.8220353388268463E-2</v>
      </c>
      <c r="L602" s="53">
        <f t="shared" si="146"/>
        <v>9.3038712313495066E-4</v>
      </c>
      <c r="M602" s="53">
        <f t="shared" si="157"/>
        <v>2.7835738003653077E-2</v>
      </c>
      <c r="N602" s="57">
        <f t="shared" si="152"/>
        <v>3.6884866159648914E-4</v>
      </c>
      <c r="O602" s="57">
        <f t="shared" si="158"/>
        <v>2.2220353388268464E-2</v>
      </c>
      <c r="P602">
        <f t="shared" si="153"/>
        <v>1.3604933516152137E-7</v>
      </c>
      <c r="Q602">
        <f t="shared" si="153"/>
        <v>4.9374410469953383E-4</v>
      </c>
      <c r="R602">
        <f t="shared" si="160"/>
        <v>5.0181615185419329E-11</v>
      </c>
      <c r="S602">
        <f t="shared" si="161"/>
        <v>1.0971168489797866E-5</v>
      </c>
      <c r="T602" s="57">
        <f t="shared" si="154"/>
        <v>0</v>
      </c>
      <c r="U602" s="57">
        <f t="shared" si="159"/>
        <v>0</v>
      </c>
      <c r="V602">
        <f t="shared" si="155"/>
        <v>132.61709243342787</v>
      </c>
      <c r="W602">
        <f t="shared" si="148"/>
        <v>-0.12372443432199677</v>
      </c>
      <c r="Z602" s="57"/>
    </row>
    <row r="603" spans="5:26">
      <c r="E603" s="49">
        <f t="shared" si="147"/>
        <v>0</v>
      </c>
      <c r="F603" s="49">
        <v>600</v>
      </c>
      <c r="G603" s="49">
        <v>0.88816013018994955</v>
      </c>
      <c r="H603" s="49">
        <f t="shared" si="149"/>
        <v>1.2168015251464734</v>
      </c>
      <c r="I603" s="49">
        <f t="shared" si="150"/>
        <v>117.69019572883805</v>
      </c>
      <c r="J603" s="49">
        <f t="shared" si="151"/>
        <v>1.2664405140395019E-2</v>
      </c>
      <c r="K603" s="49">
        <f t="shared" si="156"/>
        <v>3.3918968560225159E-2</v>
      </c>
      <c r="L603" s="53">
        <f t="shared" si="146"/>
        <v>1.2625943601933479E-2</v>
      </c>
      <c r="M603" s="53">
        <f t="shared" si="157"/>
        <v>3.3534353175609773E-2</v>
      </c>
      <c r="N603" s="57">
        <f t="shared" si="152"/>
        <v>1.2064405140395019E-2</v>
      </c>
      <c r="O603" s="57">
        <f t="shared" si="158"/>
        <v>2.791896856022516E-2</v>
      </c>
      <c r="P603">
        <f t="shared" si="153"/>
        <v>1.4554987139158974E-4</v>
      </c>
      <c r="Q603">
        <f t="shared" si="153"/>
        <v>7.7946880546684097E-4</v>
      </c>
      <c r="R603">
        <f t="shared" si="160"/>
        <v>1.7559726166005292E-6</v>
      </c>
      <c r="S603">
        <f t="shared" si="161"/>
        <v>2.1761965073504994E-5</v>
      </c>
      <c r="T603" s="57">
        <f t="shared" si="154"/>
        <v>0</v>
      </c>
      <c r="U603" s="57">
        <f t="shared" si="159"/>
        <v>0</v>
      </c>
      <c r="V603">
        <f t="shared" si="155"/>
        <v>132.61709243342787</v>
      </c>
      <c r="W603">
        <f t="shared" si="148"/>
        <v>-0.1125563562787575</v>
      </c>
      <c r="Z603" s="57"/>
    </row>
    <row r="604" spans="5:26">
      <c r="E604" s="49">
        <f t="shared" si="147"/>
        <v>1</v>
      </c>
      <c r="F604" s="49">
        <v>601</v>
      </c>
      <c r="G604" s="49">
        <v>0.74413305636935778</v>
      </c>
      <c r="H604" s="49">
        <f t="shared" si="149"/>
        <v>0.65614025250982211</v>
      </c>
      <c r="I604" s="49">
        <f t="shared" si="150"/>
        <v>118.5303066661161</v>
      </c>
      <c r="J604" s="49">
        <f t="shared" si="151"/>
        <v>7.1129683564931968E-3</v>
      </c>
      <c r="K604" s="49">
        <f t="shared" si="156"/>
        <v>2.7371274727008784E-2</v>
      </c>
      <c r="L604" s="53">
        <f t="shared" si="146"/>
        <v>7.0745068180316584E-3</v>
      </c>
      <c r="M604" s="53">
        <f t="shared" si="157"/>
        <v>2.6986659342393398E-2</v>
      </c>
      <c r="N604" s="57">
        <f t="shared" si="152"/>
        <v>6.512968356493197E-3</v>
      </c>
      <c r="O604" s="57">
        <f t="shared" si="158"/>
        <v>2.1371274727008786E-2</v>
      </c>
      <c r="P604">
        <f t="shared" si="153"/>
        <v>4.2418756812681696E-5</v>
      </c>
      <c r="Q604">
        <f t="shared" si="153"/>
        <v>4.5673138345728447E-4</v>
      </c>
      <c r="R604">
        <f t="shared" si="160"/>
        <v>2.7627202084277612E-7</v>
      </c>
      <c r="S604">
        <f t="shared" si="161"/>
        <v>9.7609318723124218E-6</v>
      </c>
      <c r="T604" s="57">
        <f t="shared" si="154"/>
        <v>0</v>
      </c>
      <c r="U604" s="57">
        <f t="shared" si="159"/>
        <v>0</v>
      </c>
      <c r="V604">
        <f t="shared" si="155"/>
        <v>132.61709243342787</v>
      </c>
      <c r="W604">
        <f t="shared" si="148"/>
        <v>-0.10622149459643114</v>
      </c>
      <c r="Z604" s="57"/>
    </row>
    <row r="605" spans="5:26">
      <c r="E605" s="49">
        <f t="shared" si="147"/>
        <v>2</v>
      </c>
      <c r="F605" s="49">
        <v>602</v>
      </c>
      <c r="G605" s="49">
        <v>0.14033702334162579</v>
      </c>
      <c r="H605" s="49">
        <f t="shared" si="149"/>
        <v>-1.0788063877421343</v>
      </c>
      <c r="I605" s="49">
        <f t="shared" si="150"/>
        <v>117.31997701562214</v>
      </c>
      <c r="J605" s="49">
        <f t="shared" si="151"/>
        <v>-1.0263632135393042E-2</v>
      </c>
      <c r="K605" s="49">
        <f t="shared" si="156"/>
        <v>2.1201591581233317E-2</v>
      </c>
      <c r="L605" s="53">
        <f t="shared" si="146"/>
        <v>-1.0302093673854582E-2</v>
      </c>
      <c r="M605" s="53">
        <f t="shared" si="157"/>
        <v>2.0816976196617931E-2</v>
      </c>
      <c r="N605" s="57">
        <f t="shared" si="152"/>
        <v>0</v>
      </c>
      <c r="O605" s="57">
        <f t="shared" si="158"/>
        <v>1.5201591581233319E-2</v>
      </c>
      <c r="P605">
        <f t="shared" si="153"/>
        <v>0</v>
      </c>
      <c r="Q605">
        <f t="shared" si="153"/>
        <v>2.3108838660262373E-4</v>
      </c>
      <c r="R605">
        <f t="shared" si="160"/>
        <v>0</v>
      </c>
      <c r="S605">
        <f t="shared" si="161"/>
        <v>3.5129112722992352E-6</v>
      </c>
      <c r="T605" s="57">
        <f t="shared" si="154"/>
        <v>1.0863632135393042E-2</v>
      </c>
      <c r="U605" s="57">
        <f t="shared" si="159"/>
        <v>0</v>
      </c>
      <c r="V605">
        <f t="shared" si="155"/>
        <v>132.61709243342787</v>
      </c>
      <c r="W605">
        <f t="shared" si="148"/>
        <v>-0.11534799275956596</v>
      </c>
      <c r="Z605" s="57"/>
    </row>
    <row r="606" spans="5:26">
      <c r="E606" s="49">
        <f t="shared" si="147"/>
        <v>3</v>
      </c>
      <c r="F606" s="49">
        <v>603</v>
      </c>
      <c r="G606" s="49">
        <v>0.994735681036372</v>
      </c>
      <c r="H606" s="49">
        <f t="shared" si="149"/>
        <v>2.557966021536918</v>
      </c>
      <c r="I606" s="49">
        <f t="shared" si="150"/>
        <v>120.38866676628108</v>
      </c>
      <c r="J606" s="49">
        <f t="shared" si="151"/>
        <v>2.5820350398680338E-2</v>
      </c>
      <c r="K606" s="49">
        <f t="shared" si="156"/>
        <v>4.6576055518785769E-2</v>
      </c>
      <c r="L606" s="53">
        <f t="shared" si="146"/>
        <v>2.5781888860218798E-2</v>
      </c>
      <c r="M606" s="53">
        <f t="shared" si="157"/>
        <v>4.6191440134170383E-2</v>
      </c>
      <c r="N606" s="57">
        <f t="shared" si="152"/>
        <v>2.5220350398680338E-2</v>
      </c>
      <c r="O606" s="57">
        <f t="shared" si="158"/>
        <v>4.0576055518785771E-2</v>
      </c>
      <c r="P606">
        <f t="shared" si="153"/>
        <v>6.3606607423221545E-4</v>
      </c>
      <c r="Q606">
        <f t="shared" si="153"/>
        <v>1.6464162814635852E-3</v>
      </c>
      <c r="R606">
        <f t="shared" si="160"/>
        <v>1.6041809268849491E-5</v>
      </c>
      <c r="S606">
        <f t="shared" si="161"/>
        <v>6.6805078443699258E-5</v>
      </c>
      <c r="T606" s="57">
        <f t="shared" si="154"/>
        <v>0</v>
      </c>
      <c r="U606" s="57">
        <f t="shared" si="159"/>
        <v>0</v>
      </c>
      <c r="V606">
        <f t="shared" si="155"/>
        <v>132.61709243342787</v>
      </c>
      <c r="W606">
        <f t="shared" si="148"/>
        <v>-9.2208518847488014E-2</v>
      </c>
      <c r="Z606" s="57"/>
    </row>
    <row r="607" spans="5:26">
      <c r="E607" s="49">
        <f t="shared" si="147"/>
        <v>4</v>
      </c>
      <c r="F607" s="49">
        <v>604</v>
      </c>
      <c r="G607" s="49">
        <v>0.64687569775302367</v>
      </c>
      <c r="H607" s="49">
        <f t="shared" si="149"/>
        <v>0.37689908088518442</v>
      </c>
      <c r="I607" s="49">
        <f t="shared" si="150"/>
        <v>120.91186554487058</v>
      </c>
      <c r="J607" s="49">
        <f t="shared" si="151"/>
        <v>4.3364976735312498E-3</v>
      </c>
      <c r="K607" s="49">
        <f t="shared" si="156"/>
        <v>5.3440598919036054E-2</v>
      </c>
      <c r="L607" s="53">
        <f t="shared" si="146"/>
        <v>4.2980361350697114E-3</v>
      </c>
      <c r="M607" s="53">
        <f t="shared" si="157"/>
        <v>5.3055983534420668E-2</v>
      </c>
      <c r="N607" s="57">
        <f t="shared" si="152"/>
        <v>3.73649767353125E-3</v>
      </c>
      <c r="O607" s="57">
        <f t="shared" si="158"/>
        <v>4.7440598919036056E-2</v>
      </c>
      <c r="P607">
        <f t="shared" si="153"/>
        <v>1.3961414864304444E-5</v>
      </c>
      <c r="Q607">
        <f t="shared" si="153"/>
        <v>2.2506104257968449E-3</v>
      </c>
      <c r="R607">
        <f t="shared" si="160"/>
        <v>5.2166794159678165E-8</v>
      </c>
      <c r="S607">
        <f t="shared" si="161"/>
        <v>1.0677030653322908E-4</v>
      </c>
      <c r="T607" s="57">
        <f t="shared" si="154"/>
        <v>0</v>
      </c>
      <c r="U607" s="57">
        <f t="shared" si="159"/>
        <v>0</v>
      </c>
      <c r="V607">
        <f t="shared" si="155"/>
        <v>132.61709243342787</v>
      </c>
      <c r="W607">
        <f t="shared" si="148"/>
        <v>-8.8263335244159191E-2</v>
      </c>
      <c r="Z607" s="57"/>
    </row>
    <row r="608" spans="5:26">
      <c r="E608" s="49">
        <f t="shared" si="147"/>
        <v>5</v>
      </c>
      <c r="F608" s="49">
        <v>605</v>
      </c>
      <c r="G608" s="49">
        <v>0.25613459614721257</v>
      </c>
      <c r="H608" s="49">
        <f t="shared" si="149"/>
        <v>-0.65530843313824017</v>
      </c>
      <c r="I608" s="49">
        <f t="shared" si="150"/>
        <v>120.18927673879693</v>
      </c>
      <c r="J608" s="49">
        <f t="shared" si="151"/>
        <v>-5.9940899717529509E-3</v>
      </c>
      <c r="K608" s="49">
        <f t="shared" si="156"/>
        <v>3.5206335395576147E-2</v>
      </c>
      <c r="L608" s="53">
        <f t="shared" si="146"/>
        <v>-6.0325515102144893E-3</v>
      </c>
      <c r="M608" s="53">
        <f t="shared" si="157"/>
        <v>3.4821720010960761E-2</v>
      </c>
      <c r="N608" s="57">
        <f t="shared" si="152"/>
        <v>0</v>
      </c>
      <c r="O608" s="57">
        <f t="shared" si="158"/>
        <v>2.9206335395576148E-2</v>
      </c>
      <c r="P608">
        <f t="shared" si="153"/>
        <v>0</v>
      </c>
      <c r="Q608">
        <f t="shared" si="153"/>
        <v>8.5301002723888418E-4</v>
      </c>
      <c r="R608">
        <f t="shared" si="160"/>
        <v>0</v>
      </c>
      <c r="S608">
        <f t="shared" si="161"/>
        <v>2.4913296951328399E-5</v>
      </c>
      <c r="T608" s="57">
        <f t="shared" si="154"/>
        <v>6.5940899717529507E-3</v>
      </c>
      <c r="U608" s="57">
        <f t="shared" si="159"/>
        <v>0</v>
      </c>
      <c r="V608">
        <f t="shared" si="155"/>
        <v>132.61709243342787</v>
      </c>
      <c r="W608">
        <f t="shared" si="148"/>
        <v>-9.3712020574342969E-2</v>
      </c>
      <c r="Z608" s="57"/>
    </row>
    <row r="609" spans="5:26">
      <c r="E609" s="49">
        <f t="shared" si="147"/>
        <v>6</v>
      </c>
      <c r="F609" s="49">
        <v>606</v>
      </c>
      <c r="G609" s="49">
        <v>0.54647340626142815</v>
      </c>
      <c r="H609" s="49">
        <f t="shared" si="149"/>
        <v>0.11675628345989822</v>
      </c>
      <c r="I609" s="49">
        <f t="shared" si="150"/>
        <v>120.3989452387838</v>
      </c>
      <c r="J609" s="49">
        <f t="shared" si="151"/>
        <v>1.7429660632868515E-3</v>
      </c>
      <c r="K609" s="49">
        <f t="shared" si="156"/>
        <v>3.4666049294107611E-2</v>
      </c>
      <c r="L609" s="53">
        <f t="shared" si="146"/>
        <v>1.7045045248253131E-3</v>
      </c>
      <c r="M609" s="53">
        <f t="shared" si="157"/>
        <v>3.4281433909492225E-2</v>
      </c>
      <c r="N609" s="57">
        <f t="shared" si="152"/>
        <v>1.1429660632868515E-3</v>
      </c>
      <c r="O609" s="57">
        <f t="shared" si="158"/>
        <v>2.8666049294107612E-2</v>
      </c>
      <c r="P609">
        <f t="shared" si="153"/>
        <v>1.306371421825443E-6</v>
      </c>
      <c r="Q609">
        <f t="shared" si="153"/>
        <v>8.2174238213220758E-4</v>
      </c>
      <c r="R609">
        <f t="shared" si="160"/>
        <v>1.4931382011942734E-9</v>
      </c>
      <c r="S609">
        <f t="shared" si="161"/>
        <v>2.3556107633259276E-5</v>
      </c>
      <c r="T609" s="57">
        <f t="shared" si="154"/>
        <v>0</v>
      </c>
      <c r="U609" s="57">
        <f t="shared" si="159"/>
        <v>0</v>
      </c>
      <c r="V609">
        <f t="shared" si="155"/>
        <v>132.61709243342787</v>
      </c>
      <c r="W609">
        <f t="shared" si="148"/>
        <v>-9.2131013962453087E-2</v>
      </c>
      <c r="Z609" s="57"/>
    </row>
    <row r="610" spans="5:26">
      <c r="E610" s="49">
        <f t="shared" si="147"/>
        <v>7</v>
      </c>
      <c r="F610" s="49">
        <v>607</v>
      </c>
      <c r="G610" s="49">
        <v>0.73764180461575279</v>
      </c>
      <c r="H610" s="49">
        <f t="shared" si="149"/>
        <v>0.63609210544844708</v>
      </c>
      <c r="I610" s="49">
        <f t="shared" si="150"/>
        <v>121.23425435443633</v>
      </c>
      <c r="J610" s="49">
        <f t="shared" si="151"/>
        <v>6.9138880294542498E-3</v>
      </c>
      <c r="K610" s="49">
        <f t="shared" si="156"/>
        <v>4.470708632006002E-2</v>
      </c>
      <c r="L610" s="53">
        <f t="shared" si="146"/>
        <v>6.8754264909927114E-3</v>
      </c>
      <c r="M610" s="53">
        <f t="shared" si="157"/>
        <v>4.4322470935444634E-2</v>
      </c>
      <c r="N610" s="57">
        <f t="shared" si="152"/>
        <v>6.3138880294542499E-3</v>
      </c>
      <c r="O610" s="57">
        <f t="shared" si="158"/>
        <v>3.8707086320060022E-2</v>
      </c>
      <c r="P610">
        <f t="shared" si="153"/>
        <v>3.9865182048485673E-5</v>
      </c>
      <c r="Q610">
        <f t="shared" si="153"/>
        <v>1.4982385313885777E-3</v>
      </c>
      <c r="R610">
        <f t="shared" si="160"/>
        <v>2.5170429572794814E-7</v>
      </c>
      <c r="S610">
        <f t="shared" si="161"/>
        <v>5.7992448162497635E-5</v>
      </c>
      <c r="T610" s="57">
        <f t="shared" si="154"/>
        <v>0</v>
      </c>
      <c r="U610" s="57">
        <f t="shared" si="159"/>
        <v>0</v>
      </c>
      <c r="V610">
        <f t="shared" si="155"/>
        <v>132.61709243342787</v>
      </c>
      <c r="W610">
        <f t="shared" si="148"/>
        <v>-8.5832360445585718E-2</v>
      </c>
      <c r="Z610" s="57"/>
    </row>
    <row r="611" spans="5:26">
      <c r="E611" s="49">
        <f t="shared" si="147"/>
        <v>8</v>
      </c>
      <c r="F611" s="49">
        <v>608</v>
      </c>
      <c r="G611" s="49">
        <v>0.19229473336914249</v>
      </c>
      <c r="H611" s="49">
        <f t="shared" si="149"/>
        <v>-0.86947117668028584</v>
      </c>
      <c r="I611" s="49">
        <f t="shared" si="150"/>
        <v>120.25010029561187</v>
      </c>
      <c r="J611" s="49">
        <f t="shared" si="151"/>
        <v>-8.150917345918985E-3</v>
      </c>
      <c r="K611" s="49">
        <f t="shared" si="156"/>
        <v>3.5151284870372446E-2</v>
      </c>
      <c r="L611" s="53">
        <f t="shared" si="146"/>
        <v>-8.1893788843805243E-3</v>
      </c>
      <c r="M611" s="53">
        <f t="shared" si="157"/>
        <v>3.476666948575706E-2</v>
      </c>
      <c r="N611" s="57">
        <f t="shared" si="152"/>
        <v>0</v>
      </c>
      <c r="O611" s="57">
        <f t="shared" si="158"/>
        <v>2.9151284870372447E-2</v>
      </c>
      <c r="P611">
        <f t="shared" si="153"/>
        <v>0</v>
      </c>
      <c r="Q611">
        <f t="shared" si="153"/>
        <v>8.4979740959360557E-4</v>
      </c>
      <c r="R611">
        <f t="shared" si="160"/>
        <v>0</v>
      </c>
      <c r="S611">
        <f t="shared" si="161"/>
        <v>2.4772686369167773E-5</v>
      </c>
      <c r="T611" s="57">
        <f t="shared" si="154"/>
        <v>8.7509173459189848E-3</v>
      </c>
      <c r="U611" s="57">
        <f t="shared" si="159"/>
        <v>0</v>
      </c>
      <c r="V611">
        <f t="shared" si="155"/>
        <v>132.61709243342787</v>
      </c>
      <c r="W611">
        <f t="shared" si="148"/>
        <v>-9.3253380170614686E-2</v>
      </c>
      <c r="Z611" s="57"/>
    </row>
    <row r="612" spans="5:26">
      <c r="E612" s="49">
        <f t="shared" si="147"/>
        <v>9</v>
      </c>
      <c r="F612" s="49">
        <v>609</v>
      </c>
      <c r="G612" s="49">
        <v>0.11910595563986615</v>
      </c>
      <c r="H612" s="49">
        <f t="shared" si="149"/>
        <v>-1.1794679005155817</v>
      </c>
      <c r="I612" s="49">
        <f t="shared" si="150"/>
        <v>118.90116402015018</v>
      </c>
      <c r="J612" s="49">
        <f t="shared" si="151"/>
        <v>-1.1281149487101452E-2</v>
      </c>
      <c r="K612" s="49">
        <f t="shared" si="156"/>
        <v>2.2901286721674564E-2</v>
      </c>
      <c r="L612" s="53">
        <f t="shared" si="146"/>
        <v>-1.1319611025562991E-2</v>
      </c>
      <c r="M612" s="53">
        <f t="shared" si="157"/>
        <v>2.2516671337059178E-2</v>
      </c>
      <c r="N612" s="57">
        <f t="shared" si="152"/>
        <v>0</v>
      </c>
      <c r="O612" s="57">
        <f t="shared" si="158"/>
        <v>1.6901286721674565E-2</v>
      </c>
      <c r="P612">
        <f t="shared" si="153"/>
        <v>0</v>
      </c>
      <c r="Q612">
        <f t="shared" si="153"/>
        <v>2.8565349284825296E-4</v>
      </c>
      <c r="R612">
        <f t="shared" si="160"/>
        <v>0</v>
      </c>
      <c r="S612">
        <f t="shared" si="161"/>
        <v>4.8279115856761381E-6</v>
      </c>
      <c r="T612" s="57">
        <f t="shared" si="154"/>
        <v>1.1881149487101452E-2</v>
      </c>
      <c r="U612" s="57">
        <f t="shared" si="159"/>
        <v>0</v>
      </c>
      <c r="V612">
        <f t="shared" si="155"/>
        <v>132.61709243342787</v>
      </c>
      <c r="W612">
        <f t="shared" si="148"/>
        <v>-0.10342504244061089</v>
      </c>
      <c r="Z612" s="57"/>
    </row>
    <row r="613" spans="5:26">
      <c r="E613" s="49">
        <f t="shared" si="147"/>
        <v>0</v>
      </c>
      <c r="F613" s="49">
        <v>610</v>
      </c>
      <c r="G613" s="49">
        <v>0.28768966603841917</v>
      </c>
      <c r="H613" s="49">
        <f t="shared" si="149"/>
        <v>-0.56014676876072778</v>
      </c>
      <c r="I613" s="49">
        <f t="shared" si="150"/>
        <v>118.30373981726865</v>
      </c>
      <c r="J613" s="49">
        <f t="shared" si="151"/>
        <v>-5.0372100782396026E-3</v>
      </c>
      <c r="K613" s="49">
        <f t="shared" si="156"/>
        <v>5.1996715030399035E-3</v>
      </c>
      <c r="L613" s="53">
        <f t="shared" si="146"/>
        <v>-5.075671616701141E-3</v>
      </c>
      <c r="M613" s="53">
        <f t="shared" si="157"/>
        <v>4.8150561184245192E-3</v>
      </c>
      <c r="N613" s="57">
        <f t="shared" si="152"/>
        <v>0</v>
      </c>
      <c r="O613" s="57">
        <f t="shared" si="158"/>
        <v>0</v>
      </c>
      <c r="P613">
        <f t="shared" si="153"/>
        <v>0</v>
      </c>
      <c r="Q613">
        <f t="shared" si="153"/>
        <v>0</v>
      </c>
      <c r="R613">
        <f t="shared" si="160"/>
        <v>0</v>
      </c>
      <c r="S613">
        <f t="shared" si="161"/>
        <v>0</v>
      </c>
      <c r="T613" s="57">
        <f t="shared" si="154"/>
        <v>5.6372100782396024E-3</v>
      </c>
      <c r="U613" s="57">
        <f t="shared" si="159"/>
        <v>8.0032849696009579E-4</v>
      </c>
      <c r="V613">
        <f t="shared" si="155"/>
        <v>132.61709243342787</v>
      </c>
      <c r="W613">
        <f t="shared" si="148"/>
        <v>-0.10792992331169035</v>
      </c>
      <c r="Z613" s="57"/>
    </row>
    <row r="614" spans="5:26">
      <c r="E614" s="49">
        <f t="shared" si="147"/>
        <v>1</v>
      </c>
      <c r="F614" s="49">
        <v>611</v>
      </c>
      <c r="G614" s="49">
        <v>0.44198883016244894</v>
      </c>
      <c r="H614" s="49">
        <f t="shared" si="149"/>
        <v>-0.14592871831605625</v>
      </c>
      <c r="I614" s="49">
        <f t="shared" si="150"/>
        <v>118.19935284362023</v>
      </c>
      <c r="J614" s="49">
        <f t="shared" si="151"/>
        <v>-8.8275361859019969E-4</v>
      </c>
      <c r="K614" s="49">
        <f t="shared" si="156"/>
        <v>-2.7960504720434898E-3</v>
      </c>
      <c r="L614" s="53">
        <f t="shared" si="146"/>
        <v>-9.2121515705173812E-4</v>
      </c>
      <c r="M614" s="53">
        <f t="shared" si="157"/>
        <v>-3.1806658566588745E-3</v>
      </c>
      <c r="N614" s="57">
        <f t="shared" si="152"/>
        <v>0</v>
      </c>
      <c r="O614" s="57">
        <f t="shared" si="158"/>
        <v>0</v>
      </c>
      <c r="P614">
        <f t="shared" si="153"/>
        <v>0</v>
      </c>
      <c r="Q614">
        <f t="shared" si="153"/>
        <v>0</v>
      </c>
      <c r="R614">
        <f t="shared" si="160"/>
        <v>0</v>
      </c>
      <c r="S614">
        <f t="shared" si="161"/>
        <v>0</v>
      </c>
      <c r="T614" s="57">
        <f t="shared" si="154"/>
        <v>1.4827536185901997E-3</v>
      </c>
      <c r="U614" s="57">
        <f t="shared" si="159"/>
        <v>8.7960504720434891E-3</v>
      </c>
      <c r="V614">
        <f t="shared" si="155"/>
        <v>132.61709243342787</v>
      </c>
      <c r="W614">
        <f t="shared" si="148"/>
        <v>-0.10871705392760865</v>
      </c>
      <c r="Z614" s="57"/>
    </row>
    <row r="615" spans="5:26">
      <c r="E615" s="49">
        <f t="shared" si="147"/>
        <v>2</v>
      </c>
      <c r="F615" s="49">
        <v>612</v>
      </c>
      <c r="G615" s="49">
        <v>8.2308749639615764E-3</v>
      </c>
      <c r="H615" s="49">
        <f t="shared" si="149"/>
        <v>-2.3985139391664609</v>
      </c>
      <c r="I615" s="49">
        <f t="shared" si="150"/>
        <v>115.43251682399431</v>
      </c>
      <c r="J615" s="49">
        <f t="shared" si="151"/>
        <v>-2.3686540573197301E-2</v>
      </c>
      <c r="K615" s="49">
        <f t="shared" si="156"/>
        <v>-1.6218958909847783E-2</v>
      </c>
      <c r="L615" s="53">
        <f t="shared" si="146"/>
        <v>-2.372500211165884E-2</v>
      </c>
      <c r="M615" s="53">
        <f t="shared" si="157"/>
        <v>-1.6603574294463169E-2</v>
      </c>
      <c r="N615" s="57">
        <f t="shared" si="152"/>
        <v>0</v>
      </c>
      <c r="O615" s="57">
        <f t="shared" si="158"/>
        <v>0</v>
      </c>
      <c r="P615">
        <f t="shared" si="153"/>
        <v>0</v>
      </c>
      <c r="Q615">
        <f t="shared" si="153"/>
        <v>0</v>
      </c>
      <c r="R615">
        <f t="shared" si="160"/>
        <v>0</v>
      </c>
      <c r="S615">
        <f t="shared" si="161"/>
        <v>0</v>
      </c>
      <c r="T615" s="57">
        <f t="shared" si="154"/>
        <v>2.4286540573197301E-2</v>
      </c>
      <c r="U615" s="57">
        <f t="shared" si="159"/>
        <v>2.2218958909847781E-2</v>
      </c>
      <c r="V615">
        <f t="shared" si="155"/>
        <v>132.61709243342787</v>
      </c>
      <c r="W615">
        <f t="shared" si="148"/>
        <v>-0.12958039792691134</v>
      </c>
      <c r="Z615" s="57"/>
    </row>
    <row r="616" spans="5:26">
      <c r="E616" s="49">
        <f t="shared" si="147"/>
        <v>3</v>
      </c>
      <c r="F616" s="49">
        <v>613</v>
      </c>
      <c r="G616" s="49">
        <v>0.56660958228431746</v>
      </c>
      <c r="H616" s="49">
        <f t="shared" si="149"/>
        <v>0.16774888622018586</v>
      </c>
      <c r="I616" s="49">
        <f t="shared" si="150"/>
        <v>115.69274926808554</v>
      </c>
      <c r="J616" s="49">
        <f t="shared" si="151"/>
        <v>2.251874565337418E-3</v>
      </c>
      <c r="K616" s="49">
        <f t="shared" si="156"/>
        <v>-3.9787434743190707E-2</v>
      </c>
      <c r="L616" s="53">
        <f t="shared" si="146"/>
        <v>2.2134130268758796E-3</v>
      </c>
      <c r="M616" s="53">
        <f t="shared" si="157"/>
        <v>-4.0172050127806093E-2</v>
      </c>
      <c r="N616" s="57">
        <f t="shared" si="152"/>
        <v>1.6518745653374182E-3</v>
      </c>
      <c r="O616" s="57">
        <f t="shared" si="158"/>
        <v>0</v>
      </c>
      <c r="P616">
        <f t="shared" si="153"/>
        <v>2.728689579608684E-6</v>
      </c>
      <c r="Q616">
        <f t="shared" si="153"/>
        <v>0</v>
      </c>
      <c r="R616">
        <f t="shared" si="160"/>
        <v>4.5074529132568373E-9</v>
      </c>
      <c r="S616">
        <f t="shared" si="161"/>
        <v>0</v>
      </c>
      <c r="T616" s="57">
        <f t="shared" si="154"/>
        <v>0</v>
      </c>
      <c r="U616" s="57">
        <f t="shared" si="159"/>
        <v>4.5787434743190705E-2</v>
      </c>
      <c r="V616">
        <f t="shared" si="155"/>
        <v>132.61709243342787</v>
      </c>
      <c r="W616">
        <f t="shared" si="148"/>
        <v>-0.12761811358394956</v>
      </c>
      <c r="Z616" s="57"/>
    </row>
    <row r="617" spans="5:26">
      <c r="E617" s="49">
        <f t="shared" si="147"/>
        <v>4</v>
      </c>
      <c r="F617" s="49">
        <v>614</v>
      </c>
      <c r="G617" s="49">
        <v>0.48701529630442797</v>
      </c>
      <c r="H617" s="49">
        <f t="shared" si="149"/>
        <v>-3.2553574201877052E-2</v>
      </c>
      <c r="I617" s="49">
        <f t="shared" si="150"/>
        <v>115.72183295999177</v>
      </c>
      <c r="J617" s="49">
        <f t="shared" si="151"/>
        <v>2.5135574240260227E-4</v>
      </c>
      <c r="K617" s="49">
        <f t="shared" si="156"/>
        <v>-4.3872576674319375E-2</v>
      </c>
      <c r="L617" s="53">
        <f t="shared" si="146"/>
        <v>2.1289420394106381E-4</v>
      </c>
      <c r="M617" s="53">
        <f t="shared" si="157"/>
        <v>-4.4257192058934761E-2</v>
      </c>
      <c r="N617" s="57">
        <f t="shared" si="152"/>
        <v>0</v>
      </c>
      <c r="O617" s="57">
        <f t="shared" si="158"/>
        <v>0</v>
      </c>
      <c r="P617">
        <f t="shared" si="153"/>
        <v>0</v>
      </c>
      <c r="Q617">
        <f t="shared" si="153"/>
        <v>0</v>
      </c>
      <c r="R617">
        <f t="shared" si="160"/>
        <v>0</v>
      </c>
      <c r="S617">
        <f t="shared" si="161"/>
        <v>0</v>
      </c>
      <c r="T617" s="57">
        <f t="shared" si="154"/>
        <v>3.4864425759739768E-4</v>
      </c>
      <c r="U617" s="57">
        <f t="shared" si="159"/>
        <v>4.9872576674319373E-2</v>
      </c>
      <c r="V617">
        <f t="shared" si="155"/>
        <v>132.61709243342787</v>
      </c>
      <c r="W617">
        <f t="shared" si="148"/>
        <v>-0.12739880782650478</v>
      </c>
      <c r="Z617" s="57"/>
    </row>
    <row r="618" spans="5:26">
      <c r="E618" s="49">
        <f t="shared" si="147"/>
        <v>5</v>
      </c>
      <c r="F618" s="49">
        <v>615</v>
      </c>
      <c r="G618" s="49">
        <v>0.3980862654153785</v>
      </c>
      <c r="H618" s="49">
        <f t="shared" si="149"/>
        <v>-0.25830370015694643</v>
      </c>
      <c r="I618" s="49">
        <f t="shared" si="150"/>
        <v>115.48968177950512</v>
      </c>
      <c r="J618" s="49">
        <f t="shared" si="151"/>
        <v>-2.0081288664386236E-3</v>
      </c>
      <c r="K618" s="49">
        <f t="shared" si="156"/>
        <v>-3.9886615569005121E-2</v>
      </c>
      <c r="L618" s="53">
        <f t="shared" si="146"/>
        <v>-2.0465904049001621E-3</v>
      </c>
      <c r="M618" s="53">
        <f t="shared" si="157"/>
        <v>-4.0271230953620507E-2</v>
      </c>
      <c r="N618" s="57">
        <f t="shared" si="152"/>
        <v>0</v>
      </c>
      <c r="O618" s="57">
        <f t="shared" si="158"/>
        <v>0</v>
      </c>
      <c r="P618">
        <f t="shared" si="153"/>
        <v>0</v>
      </c>
      <c r="Q618">
        <f t="shared" si="153"/>
        <v>0</v>
      </c>
      <c r="R618">
        <f t="shared" si="160"/>
        <v>0</v>
      </c>
      <c r="S618">
        <f t="shared" si="161"/>
        <v>0</v>
      </c>
      <c r="T618" s="57">
        <f t="shared" si="154"/>
        <v>2.6081288664386235E-3</v>
      </c>
      <c r="U618" s="57">
        <f t="shared" si="159"/>
        <v>4.5886615569005119E-2</v>
      </c>
      <c r="V618">
        <f t="shared" si="155"/>
        <v>132.61709243342787</v>
      </c>
      <c r="W618">
        <f t="shared" si="148"/>
        <v>-0.12914934522878715</v>
      </c>
      <c r="Z618" s="57"/>
    </row>
    <row r="619" spans="5:26">
      <c r="E619" s="49">
        <f t="shared" si="147"/>
        <v>6</v>
      </c>
      <c r="F619" s="49">
        <v>616</v>
      </c>
      <c r="G619" s="49">
        <v>0.72110768265858893</v>
      </c>
      <c r="H619" s="49">
        <f t="shared" si="149"/>
        <v>0.58613524266618156</v>
      </c>
      <c r="I619" s="49">
        <f t="shared" si="150"/>
        <v>116.23323616862291</v>
      </c>
      <c r="J619" s="49">
        <f t="shared" si="151"/>
        <v>6.417638338993694E-3</v>
      </c>
      <c r="K619" s="49">
        <f t="shared" si="156"/>
        <v>-3.5211943293298222E-2</v>
      </c>
      <c r="L619" s="53">
        <f t="shared" si="146"/>
        <v>6.3791768005321556E-3</v>
      </c>
      <c r="M619" s="53">
        <f t="shared" si="157"/>
        <v>-3.5596558677913608E-2</v>
      </c>
      <c r="N619" s="57">
        <f t="shared" si="152"/>
        <v>5.8176383389936942E-3</v>
      </c>
      <c r="O619" s="57">
        <f t="shared" si="158"/>
        <v>0</v>
      </c>
      <c r="P619">
        <f t="shared" si="153"/>
        <v>3.3844915843329312E-5</v>
      </c>
      <c r="Q619">
        <f t="shared" si="153"/>
        <v>0</v>
      </c>
      <c r="R619">
        <f t="shared" si="160"/>
        <v>1.9689747999016771E-7</v>
      </c>
      <c r="S619">
        <f t="shared" si="161"/>
        <v>0</v>
      </c>
      <c r="T619" s="57">
        <f t="shared" si="154"/>
        <v>0</v>
      </c>
      <c r="U619" s="57">
        <f t="shared" si="159"/>
        <v>4.121194329329822E-2</v>
      </c>
      <c r="V619">
        <f t="shared" si="155"/>
        <v>132.61709243342787</v>
      </c>
      <c r="W619">
        <f t="shared" si="148"/>
        <v>-0.12354256879089287</v>
      </c>
      <c r="Z619" s="57"/>
    </row>
    <row r="620" spans="5:26">
      <c r="E620" s="49">
        <f t="shared" si="147"/>
        <v>7</v>
      </c>
      <c r="F620" s="49">
        <v>617</v>
      </c>
      <c r="G620" s="49">
        <v>9.9386333693581186E-2</v>
      </c>
      <c r="H620" s="49">
        <f t="shared" si="149"/>
        <v>-1.2850561382985317</v>
      </c>
      <c r="I620" s="49">
        <f t="shared" si="150"/>
        <v>114.8066314687461</v>
      </c>
      <c r="J620" s="49">
        <f t="shared" si="151"/>
        <v>-1.2349581443526441E-2</v>
      </c>
      <c r="K620" s="49">
        <f t="shared" si="156"/>
        <v>-5.4475412766278833E-2</v>
      </c>
      <c r="L620" s="53">
        <f t="shared" si="146"/>
        <v>-1.2388042981987981E-2</v>
      </c>
      <c r="M620" s="53">
        <f t="shared" si="157"/>
        <v>-5.4860028150894219E-2</v>
      </c>
      <c r="N620" s="57">
        <f t="shared" si="152"/>
        <v>0</v>
      </c>
      <c r="O620" s="57">
        <f t="shared" si="158"/>
        <v>0</v>
      </c>
      <c r="P620">
        <f t="shared" si="153"/>
        <v>0</v>
      </c>
      <c r="Q620">
        <f t="shared" si="153"/>
        <v>0</v>
      </c>
      <c r="R620">
        <f t="shared" si="160"/>
        <v>0</v>
      </c>
      <c r="S620">
        <f t="shared" si="161"/>
        <v>0</v>
      </c>
      <c r="T620" s="57">
        <f t="shared" si="154"/>
        <v>1.2949581443526441E-2</v>
      </c>
      <c r="U620" s="57">
        <f t="shared" si="159"/>
        <v>6.0475412766278831E-2</v>
      </c>
      <c r="V620">
        <f t="shared" si="155"/>
        <v>132.61709243342787</v>
      </c>
      <c r="W620">
        <f t="shared" si="148"/>
        <v>-0.13429989029221401</v>
      </c>
      <c r="Z620" s="57"/>
    </row>
    <row r="621" spans="5:26">
      <c r="E621" s="49">
        <f t="shared" si="147"/>
        <v>8</v>
      </c>
      <c r="F621" s="49">
        <v>618</v>
      </c>
      <c r="G621" s="49">
        <v>0.80312246054486724</v>
      </c>
      <c r="H621" s="49">
        <f t="shared" si="149"/>
        <v>0.85282730607111112</v>
      </c>
      <c r="I621" s="49">
        <f t="shared" si="150"/>
        <v>115.85196836617011</v>
      </c>
      <c r="J621" s="49">
        <f t="shared" si="151"/>
        <v>9.0639937542819383E-3</v>
      </c>
      <c r="K621" s="49">
        <f t="shared" si="156"/>
        <v>-3.7260501666078014E-2</v>
      </c>
      <c r="L621" s="53">
        <f t="shared" si="146"/>
        <v>9.0255322158203991E-3</v>
      </c>
      <c r="M621" s="53">
        <f t="shared" si="157"/>
        <v>-3.76451170506934E-2</v>
      </c>
      <c r="N621" s="57">
        <f t="shared" si="152"/>
        <v>8.4639937542819385E-3</v>
      </c>
      <c r="O621" s="57">
        <f t="shared" si="158"/>
        <v>0</v>
      </c>
      <c r="P621">
        <f t="shared" si="153"/>
        <v>7.1639190272523658E-5</v>
      </c>
      <c r="Q621">
        <f t="shared" si="153"/>
        <v>0</v>
      </c>
      <c r="R621">
        <f t="shared" si="160"/>
        <v>6.0635365902845561E-7</v>
      </c>
      <c r="S621">
        <f t="shared" si="161"/>
        <v>0</v>
      </c>
      <c r="T621" s="57">
        <f t="shared" si="154"/>
        <v>0</v>
      </c>
      <c r="U621" s="57">
        <f t="shared" si="159"/>
        <v>4.3260501666078012E-2</v>
      </c>
      <c r="V621">
        <f t="shared" si="155"/>
        <v>132.61709243342787</v>
      </c>
      <c r="W621">
        <f t="shared" si="148"/>
        <v>-0.12641752099695325</v>
      </c>
      <c r="Z621" s="57"/>
    </row>
    <row r="622" spans="5:26">
      <c r="E622" s="49">
        <f t="shared" si="147"/>
        <v>9</v>
      </c>
      <c r="F622" s="49">
        <v>619</v>
      </c>
      <c r="G622" s="49">
        <v>0.3424244611075874</v>
      </c>
      <c r="H622" s="49">
        <f t="shared" si="149"/>
        <v>-0.40585530177845158</v>
      </c>
      <c r="I622" s="49">
        <f t="shared" si="150"/>
        <v>115.44861468439872</v>
      </c>
      <c r="J622" s="49">
        <f t="shared" si="151"/>
        <v>-3.487704919033266E-3</v>
      </c>
      <c r="K622" s="49">
        <f t="shared" si="156"/>
        <v>-2.9467057098009765E-2</v>
      </c>
      <c r="L622" s="53">
        <f t="shared" si="146"/>
        <v>-3.5261664574948045E-3</v>
      </c>
      <c r="M622" s="53">
        <f t="shared" si="157"/>
        <v>-2.9851672482625151E-2</v>
      </c>
      <c r="N622" s="57">
        <f t="shared" si="152"/>
        <v>0</v>
      </c>
      <c r="O622" s="57">
        <f t="shared" si="158"/>
        <v>0</v>
      </c>
      <c r="P622">
        <f t="shared" si="153"/>
        <v>0</v>
      </c>
      <c r="Q622">
        <f t="shared" si="153"/>
        <v>0</v>
      </c>
      <c r="R622">
        <f t="shared" si="160"/>
        <v>0</v>
      </c>
      <c r="S622">
        <f t="shared" si="161"/>
        <v>0</v>
      </c>
      <c r="T622" s="57">
        <f t="shared" si="154"/>
        <v>4.0877049190332663E-3</v>
      </c>
      <c r="U622" s="57">
        <f t="shared" si="159"/>
        <v>3.5467057098009763E-2</v>
      </c>
      <c r="V622">
        <f t="shared" si="155"/>
        <v>132.61709243342787</v>
      </c>
      <c r="W622">
        <f t="shared" si="148"/>
        <v>-0.12945901191166223</v>
      </c>
      <c r="Z622" s="57"/>
    </row>
    <row r="623" spans="5:26">
      <c r="E623" s="49">
        <f t="shared" si="147"/>
        <v>0</v>
      </c>
      <c r="F623" s="49">
        <v>620</v>
      </c>
      <c r="G623" s="49">
        <v>0.36598600270837844</v>
      </c>
      <c r="H623" s="49">
        <f t="shared" si="149"/>
        <v>-0.34250350673261548</v>
      </c>
      <c r="I623" s="49">
        <f t="shared" si="150"/>
        <v>115.11980410064065</v>
      </c>
      <c r="J623" s="49">
        <f t="shared" si="151"/>
        <v>-2.8521755788955324E-3</v>
      </c>
      <c r="K623" s="49">
        <f t="shared" si="156"/>
        <v>-2.7282022598665731E-2</v>
      </c>
      <c r="L623" s="53">
        <f t="shared" si="146"/>
        <v>-2.8906371173570708E-3</v>
      </c>
      <c r="M623" s="53">
        <f t="shared" si="157"/>
        <v>-2.7666637983281117E-2</v>
      </c>
      <c r="N623" s="57">
        <f t="shared" si="152"/>
        <v>0</v>
      </c>
      <c r="O623" s="57">
        <f t="shared" si="158"/>
        <v>0</v>
      </c>
      <c r="P623">
        <f t="shared" si="153"/>
        <v>0</v>
      </c>
      <c r="Q623">
        <f t="shared" si="153"/>
        <v>0</v>
      </c>
      <c r="R623">
        <f t="shared" si="160"/>
        <v>0</v>
      </c>
      <c r="S623">
        <f t="shared" si="161"/>
        <v>0</v>
      </c>
      <c r="T623" s="57">
        <f t="shared" si="154"/>
        <v>3.4521755788955322E-3</v>
      </c>
      <c r="U623" s="57">
        <f t="shared" si="159"/>
        <v>3.3282022598665729E-2</v>
      </c>
      <c r="V623">
        <f t="shared" si="155"/>
        <v>132.61709243342787</v>
      </c>
      <c r="W623">
        <f t="shared" si="148"/>
        <v>-0.13193841013797405</v>
      </c>
      <c r="Z623" s="57"/>
    </row>
    <row r="624" spans="5:26">
      <c r="E624" s="49">
        <f t="shared" si="147"/>
        <v>1</v>
      </c>
      <c r="F624" s="49">
        <v>621</v>
      </c>
      <c r="G624" s="49">
        <v>0.7273441366452309</v>
      </c>
      <c r="H624" s="49">
        <f t="shared" si="149"/>
        <v>0.60480025121429304</v>
      </c>
      <c r="I624" s="49">
        <f t="shared" si="150"/>
        <v>115.88246423663526</v>
      </c>
      <c r="J624" s="49">
        <f t="shared" si="151"/>
        <v>6.6030772123631979E-3</v>
      </c>
      <c r="K624" s="49">
        <f t="shared" si="156"/>
        <v>-1.979619176771228E-2</v>
      </c>
      <c r="L624" s="53">
        <f t="shared" si="146"/>
        <v>6.5646156739016595E-3</v>
      </c>
      <c r="M624" s="53">
        <f t="shared" si="157"/>
        <v>-2.0180807152327666E-2</v>
      </c>
      <c r="N624" s="57">
        <f t="shared" si="152"/>
        <v>6.0030772123631981E-3</v>
      </c>
      <c r="O624" s="57">
        <f t="shared" si="158"/>
        <v>0</v>
      </c>
      <c r="P624">
        <f t="shared" si="153"/>
        <v>3.6036936017594303E-5</v>
      </c>
      <c r="Q624">
        <f t="shared" si="153"/>
        <v>0</v>
      </c>
      <c r="R624">
        <f t="shared" si="160"/>
        <v>2.1633250941061095E-7</v>
      </c>
      <c r="S624">
        <f t="shared" si="161"/>
        <v>0</v>
      </c>
      <c r="T624" s="57">
        <f t="shared" si="154"/>
        <v>0</v>
      </c>
      <c r="U624" s="57">
        <f t="shared" si="159"/>
        <v>2.5796191767712279E-2</v>
      </c>
      <c r="V624">
        <f t="shared" si="155"/>
        <v>132.61709243342787</v>
      </c>
      <c r="W624">
        <f t="shared" si="148"/>
        <v>-0.12618756669841172</v>
      </c>
      <c r="Z624" s="57"/>
    </row>
    <row r="625" spans="5:26">
      <c r="E625" s="49">
        <f t="shared" si="147"/>
        <v>2</v>
      </c>
      <c r="F625" s="49">
        <v>622</v>
      </c>
      <c r="G625" s="49">
        <v>0.51046819011412559</v>
      </c>
      <c r="H625" s="49">
        <f t="shared" si="149"/>
        <v>2.6242873206837117E-2</v>
      </c>
      <c r="I625" s="49">
        <f t="shared" si="150"/>
        <v>115.97973039262264</v>
      </c>
      <c r="J625" s="49">
        <f t="shared" si="151"/>
        <v>8.3899975024866646E-4</v>
      </c>
      <c r="K625" s="49">
        <f t="shared" si="156"/>
        <v>4.7293485557336479E-3</v>
      </c>
      <c r="L625" s="53">
        <f t="shared" si="146"/>
        <v>8.0053821178712804E-4</v>
      </c>
      <c r="M625" s="53">
        <f t="shared" si="157"/>
        <v>4.3447331711182636E-3</v>
      </c>
      <c r="N625" s="57">
        <f t="shared" si="152"/>
        <v>2.3899975024866652E-4</v>
      </c>
      <c r="O625" s="57">
        <f t="shared" si="158"/>
        <v>0</v>
      </c>
      <c r="P625">
        <f t="shared" si="153"/>
        <v>5.712088061892497E-8</v>
      </c>
      <c r="Q625">
        <f t="shared" si="153"/>
        <v>0</v>
      </c>
      <c r="R625">
        <f t="shared" si="160"/>
        <v>1.3651876201906963E-11</v>
      </c>
      <c r="S625">
        <f t="shared" si="161"/>
        <v>0</v>
      </c>
      <c r="T625" s="57">
        <f t="shared" si="154"/>
        <v>0</v>
      </c>
      <c r="U625" s="57">
        <f t="shared" si="159"/>
        <v>1.2706514442663514E-3</v>
      </c>
      <c r="V625">
        <f t="shared" si="155"/>
        <v>132.61709243342787</v>
      </c>
      <c r="W625">
        <f t="shared" si="148"/>
        <v>-0.125454130651801</v>
      </c>
      <c r="Z625" s="57"/>
    </row>
    <row r="626" spans="5:26">
      <c r="E626" s="49">
        <f t="shared" si="147"/>
        <v>3</v>
      </c>
      <c r="F626" s="49">
        <v>623</v>
      </c>
      <c r="G626" s="49">
        <v>0.68640148773127929</v>
      </c>
      <c r="H626" s="49">
        <f t="shared" si="149"/>
        <v>0.48567582778140322</v>
      </c>
      <c r="I626" s="49">
        <f t="shared" si="150"/>
        <v>116.60992729118448</v>
      </c>
      <c r="J626" s="49">
        <f t="shared" si="151"/>
        <v>5.4189721675049016E-3</v>
      </c>
      <c r="K626" s="49">
        <f t="shared" si="156"/>
        <v>7.8964461579012091E-3</v>
      </c>
      <c r="L626" s="53">
        <f t="shared" si="146"/>
        <v>5.3805106290433632E-3</v>
      </c>
      <c r="M626" s="53">
        <f t="shared" si="157"/>
        <v>7.5118307732858249E-3</v>
      </c>
      <c r="N626" s="57">
        <f t="shared" si="152"/>
        <v>4.8189721675049018E-3</v>
      </c>
      <c r="O626" s="57">
        <f t="shared" si="158"/>
        <v>1.8964461579012099E-3</v>
      </c>
      <c r="P626">
        <f t="shared" si="153"/>
        <v>2.3222492751186892E-5</v>
      </c>
      <c r="Q626">
        <f t="shared" si="153"/>
        <v>3.5965080298182605E-6</v>
      </c>
      <c r="R626">
        <f t="shared" si="160"/>
        <v>1.1190854622805397E-7</v>
      </c>
      <c r="S626">
        <f t="shared" si="161"/>
        <v>6.8205838350096899E-9</v>
      </c>
      <c r="T626" s="57">
        <f t="shared" si="154"/>
        <v>0</v>
      </c>
      <c r="U626" s="57">
        <f t="shared" si="159"/>
        <v>0</v>
      </c>
      <c r="V626">
        <f t="shared" si="155"/>
        <v>132.61709243342787</v>
      </c>
      <c r="W626">
        <f t="shared" si="148"/>
        <v>-0.1207021270676613</v>
      </c>
      <c r="Z626" s="57"/>
    </row>
    <row r="627" spans="5:26">
      <c r="E627" s="49">
        <f t="shared" si="147"/>
        <v>4</v>
      </c>
      <c r="F627" s="49">
        <v>624</v>
      </c>
      <c r="G627" s="49">
        <v>0.11369631321882623</v>
      </c>
      <c r="H627" s="49">
        <f t="shared" si="149"/>
        <v>-1.2071026189150145</v>
      </c>
      <c r="I627" s="49">
        <f t="shared" si="150"/>
        <v>115.26960076299029</v>
      </c>
      <c r="J627" s="49">
        <f t="shared" si="151"/>
        <v>-1.1560670898340453E-2</v>
      </c>
      <c r="K627" s="49">
        <f t="shared" si="156"/>
        <v>-3.9155804828419323E-3</v>
      </c>
      <c r="L627" s="53">
        <f t="shared" si="146"/>
        <v>-1.1599132436801992E-2</v>
      </c>
      <c r="M627" s="53">
        <f t="shared" si="157"/>
        <v>-4.3001958674573166E-3</v>
      </c>
      <c r="N627" s="57">
        <f t="shared" si="152"/>
        <v>0</v>
      </c>
      <c r="O627" s="57">
        <f t="shared" si="158"/>
        <v>0</v>
      </c>
      <c r="P627">
        <f t="shared" si="153"/>
        <v>0</v>
      </c>
      <c r="Q627">
        <f t="shared" si="153"/>
        <v>0</v>
      </c>
      <c r="R627">
        <f t="shared" si="160"/>
        <v>0</v>
      </c>
      <c r="S627">
        <f t="shared" si="161"/>
        <v>0</v>
      </c>
      <c r="T627" s="57">
        <f t="shared" si="154"/>
        <v>1.2160670898340453E-2</v>
      </c>
      <c r="U627" s="57">
        <f t="shared" si="159"/>
        <v>9.9155804828419316E-3</v>
      </c>
      <c r="V627">
        <f t="shared" si="155"/>
        <v>132.61709243342787</v>
      </c>
      <c r="W627">
        <f t="shared" si="148"/>
        <v>-0.13080886748550757</v>
      </c>
      <c r="Z627" s="57"/>
    </row>
    <row r="628" spans="5:26">
      <c r="E628" s="49">
        <f t="shared" si="147"/>
        <v>5</v>
      </c>
      <c r="F628" s="49">
        <v>625</v>
      </c>
      <c r="G628" s="49">
        <v>0.25030859920446358</v>
      </c>
      <c r="H628" s="49">
        <f t="shared" si="149"/>
        <v>-0.67351894789131805</v>
      </c>
      <c r="I628" s="49">
        <f t="shared" si="150"/>
        <v>114.55973985344076</v>
      </c>
      <c r="J628" s="49">
        <f t="shared" si="151"/>
        <v>-6.177306735073153E-3</v>
      </c>
      <c r="K628" s="49">
        <f t="shared" si="156"/>
        <v>-8.0847583514763247E-3</v>
      </c>
      <c r="L628" s="53">
        <f t="shared" si="146"/>
        <v>-6.2157682735346914E-3</v>
      </c>
      <c r="M628" s="53">
        <f t="shared" si="157"/>
        <v>-8.4693737360917089E-3</v>
      </c>
      <c r="N628" s="57">
        <f t="shared" si="152"/>
        <v>0</v>
      </c>
      <c r="O628" s="57">
        <f t="shared" si="158"/>
        <v>0</v>
      </c>
      <c r="P628">
        <f t="shared" si="153"/>
        <v>0</v>
      </c>
      <c r="Q628">
        <f t="shared" si="153"/>
        <v>0</v>
      </c>
      <c r="R628">
        <f t="shared" si="160"/>
        <v>0</v>
      </c>
      <c r="S628">
        <f t="shared" si="161"/>
        <v>0</v>
      </c>
      <c r="T628" s="57">
        <f t="shared" si="154"/>
        <v>6.7773067350731528E-3</v>
      </c>
      <c r="U628" s="57">
        <f t="shared" si="159"/>
        <v>1.4084758351476323E-2</v>
      </c>
      <c r="V628">
        <f t="shared" si="155"/>
        <v>132.61709243342787</v>
      </c>
      <c r="W628">
        <f t="shared" si="148"/>
        <v>-0.13616157803377929</v>
      </c>
      <c r="Z628" s="57"/>
    </row>
    <row r="629" spans="5:26">
      <c r="E629" s="49">
        <f t="shared" si="147"/>
        <v>6</v>
      </c>
      <c r="F629" s="49">
        <v>626</v>
      </c>
      <c r="G629" s="49">
        <v>0.80575622331303998</v>
      </c>
      <c r="H629" s="49">
        <f t="shared" si="149"/>
        <v>0.86236343834069629</v>
      </c>
      <c r="I629" s="49">
        <f t="shared" si="150"/>
        <v>115.6137533226028</v>
      </c>
      <c r="J629" s="49">
        <f t="shared" si="151"/>
        <v>9.1584901630613388E-3</v>
      </c>
      <c r="K629" s="49">
        <f t="shared" si="156"/>
        <v>-5.3439065274085932E-3</v>
      </c>
      <c r="L629" s="53">
        <f t="shared" si="146"/>
        <v>9.1200286245997995E-3</v>
      </c>
      <c r="M629" s="53">
        <f t="shared" si="157"/>
        <v>-5.7285219120239775E-3</v>
      </c>
      <c r="N629" s="57">
        <f t="shared" si="152"/>
        <v>8.5584901630613389E-3</v>
      </c>
      <c r="O629" s="57">
        <f t="shared" si="158"/>
        <v>0</v>
      </c>
      <c r="P629">
        <f t="shared" si="153"/>
        <v>7.3247753871217701E-5</v>
      </c>
      <c r="Q629">
        <f t="shared" si="153"/>
        <v>0</v>
      </c>
      <c r="R629">
        <f t="shared" si="160"/>
        <v>6.2689018097315482E-7</v>
      </c>
      <c r="S629">
        <f t="shared" si="161"/>
        <v>0</v>
      </c>
      <c r="T629" s="57">
        <f t="shared" si="154"/>
        <v>0</v>
      </c>
      <c r="U629" s="57">
        <f t="shared" si="159"/>
        <v>1.1343906527408593E-2</v>
      </c>
      <c r="V629">
        <f t="shared" si="155"/>
        <v>132.61709243342787</v>
      </c>
      <c r="W629">
        <f t="shared" si="148"/>
        <v>-0.12821378299603825</v>
      </c>
      <c r="Z629" s="57"/>
    </row>
    <row r="630" spans="5:26">
      <c r="E630" s="49">
        <f t="shared" si="147"/>
        <v>7</v>
      </c>
      <c r="F630" s="49">
        <v>627</v>
      </c>
      <c r="G630" s="49">
        <v>0.72772921557669856</v>
      </c>
      <c r="H630" s="49">
        <f t="shared" si="149"/>
        <v>0.60595961808200205</v>
      </c>
      <c r="I630" s="49">
        <f t="shared" si="150"/>
        <v>116.38102622298823</v>
      </c>
      <c r="J630" s="49">
        <f t="shared" si="151"/>
        <v>6.6145945130167156E-3</v>
      </c>
      <c r="K630" s="49">
        <f t="shared" si="156"/>
        <v>1.3620269429134539E-2</v>
      </c>
      <c r="L630" s="53">
        <f t="shared" si="146"/>
        <v>6.5761329745551772E-3</v>
      </c>
      <c r="M630" s="53">
        <f t="shared" si="157"/>
        <v>1.3235654044519155E-2</v>
      </c>
      <c r="N630" s="57">
        <f t="shared" si="152"/>
        <v>6.0145945130167158E-3</v>
      </c>
      <c r="O630" s="57">
        <f t="shared" si="158"/>
        <v>7.6202694291345402E-3</v>
      </c>
      <c r="P630">
        <f t="shared" si="153"/>
        <v>3.6175347156010785E-5</v>
      </c>
      <c r="Q630">
        <f t="shared" si="153"/>
        <v>5.8068506172602449E-5</v>
      </c>
      <c r="R630">
        <f t="shared" si="160"/>
        <v>2.1758004451101733E-7</v>
      </c>
      <c r="S630">
        <f t="shared" si="161"/>
        <v>4.4249766238259281E-7</v>
      </c>
      <c r="T630" s="57">
        <f t="shared" si="154"/>
        <v>0</v>
      </c>
      <c r="U630" s="57">
        <f t="shared" si="159"/>
        <v>0</v>
      </c>
      <c r="V630">
        <f t="shared" si="155"/>
        <v>132.61709243342787</v>
      </c>
      <c r="W630">
        <f t="shared" si="148"/>
        <v>-0.12242815697825639</v>
      </c>
      <c r="Z630" s="57"/>
    </row>
    <row r="631" spans="5:26">
      <c r="E631" s="49">
        <f t="shared" si="147"/>
        <v>8</v>
      </c>
      <c r="F631" s="49">
        <v>628</v>
      </c>
      <c r="G631" s="49">
        <v>9.733424109181843E-2</v>
      </c>
      <c r="H631" s="49">
        <f t="shared" si="149"/>
        <v>-1.2968916144076503</v>
      </c>
      <c r="I631" s="49">
        <f t="shared" si="150"/>
        <v>114.93883335288476</v>
      </c>
      <c r="J631" s="49">
        <f t="shared" si="151"/>
        <v>-1.2469414078560193E-2</v>
      </c>
      <c r="K631" s="49">
        <f t="shared" si="156"/>
        <v>-7.9131384037076542E-3</v>
      </c>
      <c r="L631" s="53">
        <f t="shared" si="146"/>
        <v>-1.2507875617021732E-2</v>
      </c>
      <c r="M631" s="53">
        <f t="shared" si="157"/>
        <v>-8.2977537883230385E-3</v>
      </c>
      <c r="N631" s="57">
        <f t="shared" si="152"/>
        <v>0</v>
      </c>
      <c r="O631" s="57">
        <f t="shared" si="158"/>
        <v>0</v>
      </c>
      <c r="P631">
        <f t="shared" si="153"/>
        <v>0</v>
      </c>
      <c r="Q631">
        <f t="shared" si="153"/>
        <v>0</v>
      </c>
      <c r="R631">
        <f t="shared" si="160"/>
        <v>0</v>
      </c>
      <c r="S631">
        <f t="shared" si="161"/>
        <v>0</v>
      </c>
      <c r="T631" s="57">
        <f t="shared" si="154"/>
        <v>1.3069414078560193E-2</v>
      </c>
      <c r="U631" s="57">
        <f t="shared" si="159"/>
        <v>1.3913138403707653E-2</v>
      </c>
      <c r="V631">
        <f t="shared" si="155"/>
        <v>132.61709243342787</v>
      </c>
      <c r="W631">
        <f t="shared" si="148"/>
        <v>-0.13330302117291087</v>
      </c>
      <c r="Z631" s="57"/>
    </row>
    <row r="632" spans="5:26">
      <c r="E632" s="49">
        <f t="shared" si="147"/>
        <v>9</v>
      </c>
      <c r="F632" s="49">
        <v>629</v>
      </c>
      <c r="G632" s="49">
        <v>0.63560775446058937</v>
      </c>
      <c r="H632" s="49">
        <f t="shared" si="149"/>
        <v>0.34674288233287232</v>
      </c>
      <c r="I632" s="49">
        <f t="shared" si="150"/>
        <v>115.40368644196822</v>
      </c>
      <c r="J632" s="49">
        <f t="shared" si="151"/>
        <v>4.0361954932960119E-3</v>
      </c>
      <c r="K632" s="49">
        <f t="shared" si="156"/>
        <v>-3.8923799137829983E-4</v>
      </c>
      <c r="L632" s="53">
        <f t="shared" si="146"/>
        <v>3.9977339548344735E-3</v>
      </c>
      <c r="M632" s="53">
        <f t="shared" si="157"/>
        <v>-7.7385337599368445E-4</v>
      </c>
      <c r="N632" s="57">
        <f t="shared" si="152"/>
        <v>3.4361954932960121E-3</v>
      </c>
      <c r="O632" s="57">
        <f t="shared" si="158"/>
        <v>0</v>
      </c>
      <c r="P632">
        <f t="shared" si="153"/>
        <v>1.1807439468147824E-5</v>
      </c>
      <c r="Q632">
        <f t="shared" si="153"/>
        <v>0</v>
      </c>
      <c r="R632">
        <f t="shared" si="160"/>
        <v>4.0572670287815015E-8</v>
      </c>
      <c r="S632">
        <f t="shared" si="161"/>
        <v>0</v>
      </c>
      <c r="T632" s="57">
        <f t="shared" si="154"/>
        <v>0</v>
      </c>
      <c r="U632" s="57">
        <f t="shared" si="159"/>
        <v>6.3892379913782988E-3</v>
      </c>
      <c r="V632">
        <f t="shared" si="155"/>
        <v>132.61709243342787</v>
      </c>
      <c r="W632">
        <f t="shared" si="148"/>
        <v>-0.12979779359964905</v>
      </c>
      <c r="Z632" s="57"/>
    </row>
    <row r="633" spans="5:26">
      <c r="E633" s="49">
        <f t="shared" si="147"/>
        <v>0</v>
      </c>
      <c r="F633" s="49">
        <v>630</v>
      </c>
      <c r="G633" s="49">
        <v>0.66142607449596613</v>
      </c>
      <c r="H633" s="49">
        <f t="shared" si="149"/>
        <v>0.41635828156650634</v>
      </c>
      <c r="I633" s="49">
        <f t="shared" si="150"/>
        <v>115.95075829757275</v>
      </c>
      <c r="J633" s="49">
        <f t="shared" si="151"/>
        <v>4.7293050789293531E-3</v>
      </c>
      <c r="K633" s="49">
        <f t="shared" si="156"/>
        <v>7.1922426664466224E-3</v>
      </c>
      <c r="L633" s="53">
        <f t="shared" si="146"/>
        <v>4.6908435404678147E-3</v>
      </c>
      <c r="M633" s="53">
        <f t="shared" si="157"/>
        <v>6.8076272818312382E-3</v>
      </c>
      <c r="N633" s="57">
        <f t="shared" si="152"/>
        <v>4.1293050789293533E-3</v>
      </c>
      <c r="O633" s="57">
        <f t="shared" si="158"/>
        <v>1.1922426664466232E-3</v>
      </c>
      <c r="P633">
        <f t="shared" si="153"/>
        <v>1.7051160434871754E-5</v>
      </c>
      <c r="Q633">
        <f t="shared" si="153"/>
        <v>1.4214425756957539E-6</v>
      </c>
      <c r="R633">
        <f t="shared" si="160"/>
        <v>7.0409443385355175E-8</v>
      </c>
      <c r="S633">
        <f t="shared" si="161"/>
        <v>1.6947044866482618E-9</v>
      </c>
      <c r="T633" s="57">
        <f t="shared" si="154"/>
        <v>0</v>
      </c>
      <c r="U633" s="57">
        <f t="shared" si="159"/>
        <v>0</v>
      </c>
      <c r="V633">
        <f t="shared" si="155"/>
        <v>132.61709243342787</v>
      </c>
      <c r="W633">
        <f t="shared" si="148"/>
        <v>-0.12567259491246513</v>
      </c>
      <c r="Z633" s="57"/>
    </row>
    <row r="634" spans="5:26">
      <c r="E634" s="49">
        <f t="shared" si="147"/>
        <v>1</v>
      </c>
      <c r="F634" s="49">
        <v>631</v>
      </c>
      <c r="G634" s="49">
        <v>0.49647119248956961</v>
      </c>
      <c r="H634" s="49">
        <f t="shared" si="149"/>
        <v>-8.8455240305128184E-3</v>
      </c>
      <c r="I634" s="49">
        <f t="shared" si="150"/>
        <v>116.00739651363257</v>
      </c>
      <c r="J634" s="49">
        <f t="shared" si="151"/>
        <v>4.8834857503961184E-4</v>
      </c>
      <c r="K634" s="49">
        <f t="shared" si="156"/>
        <v>1.077514029122955E-3</v>
      </c>
      <c r="L634" s="53">
        <f t="shared" si="146"/>
        <v>4.4988703657807336E-4</v>
      </c>
      <c r="M634" s="53">
        <f t="shared" si="157"/>
        <v>6.9289864450757042E-4</v>
      </c>
      <c r="N634" s="57">
        <f t="shared" si="152"/>
        <v>0</v>
      </c>
      <c r="O634" s="57">
        <f t="shared" si="158"/>
        <v>0</v>
      </c>
      <c r="P634">
        <f t="shared" si="153"/>
        <v>0</v>
      </c>
      <c r="Q634">
        <f t="shared" si="153"/>
        <v>0</v>
      </c>
      <c r="R634">
        <f t="shared" si="160"/>
        <v>0</v>
      </c>
      <c r="S634">
        <f t="shared" si="161"/>
        <v>0</v>
      </c>
      <c r="T634" s="57">
        <f t="shared" si="154"/>
        <v>1.1165142496038811E-4</v>
      </c>
      <c r="U634" s="57">
        <f t="shared" si="159"/>
        <v>4.9224859708770444E-3</v>
      </c>
      <c r="V634">
        <f t="shared" si="155"/>
        <v>132.61709243342787</v>
      </c>
      <c r="W634">
        <f t="shared" si="148"/>
        <v>-0.12524551409640625</v>
      </c>
      <c r="Z634" s="57"/>
    </row>
    <row r="635" spans="5:26">
      <c r="E635" s="49">
        <f t="shared" si="147"/>
        <v>2</v>
      </c>
      <c r="F635" s="49">
        <v>632</v>
      </c>
      <c r="G635" s="49">
        <v>0.95252659228834358</v>
      </c>
      <c r="H635" s="49">
        <f t="shared" si="149"/>
        <v>1.6698612660757206</v>
      </c>
      <c r="I635" s="49">
        <f t="shared" si="150"/>
        <v>118.01148643793906</v>
      </c>
      <c r="J635" s="49">
        <f t="shared" si="151"/>
        <v>1.7128010300426429E-2</v>
      </c>
      <c r="K635" s="49">
        <f t="shared" si="156"/>
        <v>1.7366524579300671E-2</v>
      </c>
      <c r="L635" s="53">
        <f t="shared" si="146"/>
        <v>1.708954876196489E-2</v>
      </c>
      <c r="M635" s="53">
        <f t="shared" si="157"/>
        <v>1.6981909194685285E-2</v>
      </c>
      <c r="N635" s="57">
        <f t="shared" si="152"/>
        <v>1.6528010300426429E-2</v>
      </c>
      <c r="O635" s="57">
        <f t="shared" si="158"/>
        <v>1.1366524579300673E-2</v>
      </c>
      <c r="P635">
        <f t="shared" si="153"/>
        <v>2.7317512449100216E-4</v>
      </c>
      <c r="Q635">
        <f t="shared" si="153"/>
        <v>1.2919788101184632E-4</v>
      </c>
      <c r="R635">
        <f t="shared" si="160"/>
        <v>4.5150412714075561E-6</v>
      </c>
      <c r="S635">
        <f t="shared" si="161"/>
        <v>1.468530890114715E-6</v>
      </c>
      <c r="T635" s="57">
        <f t="shared" si="154"/>
        <v>0</v>
      </c>
      <c r="U635" s="57">
        <f t="shared" si="159"/>
        <v>0</v>
      </c>
      <c r="V635">
        <f t="shared" si="155"/>
        <v>132.61709243342787</v>
      </c>
      <c r="W635">
        <f t="shared" si="148"/>
        <v>-0.11013366171348273</v>
      </c>
      <c r="Z635" s="57"/>
    </row>
    <row r="636" spans="5:26">
      <c r="E636" s="49">
        <f t="shared" si="147"/>
        <v>3</v>
      </c>
      <c r="F636" s="49">
        <v>633</v>
      </c>
      <c r="G636" s="49">
        <v>0.68798963897015009</v>
      </c>
      <c r="H636" s="49">
        <f t="shared" si="149"/>
        <v>0.49015994524226753</v>
      </c>
      <c r="I636" s="49">
        <f t="shared" si="150"/>
        <v>118.65801502511087</v>
      </c>
      <c r="J636" s="49">
        <f t="shared" si="151"/>
        <v>5.4635700117363793E-3</v>
      </c>
      <c r="K636" s="49">
        <f t="shared" si="156"/>
        <v>1.7411122423532002E-2</v>
      </c>
      <c r="L636" s="53">
        <f t="shared" si="146"/>
        <v>5.4251084732748409E-3</v>
      </c>
      <c r="M636" s="53">
        <f t="shared" si="157"/>
        <v>1.7026507038916616E-2</v>
      </c>
      <c r="N636" s="57">
        <f t="shared" si="152"/>
        <v>4.8635700117363794E-3</v>
      </c>
      <c r="O636" s="57">
        <f t="shared" si="158"/>
        <v>1.1411122423532004E-2</v>
      </c>
      <c r="P636">
        <f t="shared" si="153"/>
        <v>2.3654313259061405E-5</v>
      </c>
      <c r="Q636">
        <f t="shared" si="153"/>
        <v>1.302137149648349E-4</v>
      </c>
      <c r="R636">
        <f t="shared" si="160"/>
        <v>1.1504440861498927E-7</v>
      </c>
      <c r="S636">
        <f t="shared" si="161"/>
        <v>1.4858846426866325E-6</v>
      </c>
      <c r="T636" s="57">
        <f t="shared" si="154"/>
        <v>0</v>
      </c>
      <c r="U636" s="57">
        <f t="shared" si="159"/>
        <v>0</v>
      </c>
      <c r="V636">
        <f t="shared" si="155"/>
        <v>132.61709243342787</v>
      </c>
      <c r="W636">
        <f t="shared" si="148"/>
        <v>-0.10525850893107375</v>
      </c>
      <c r="Z636" s="57"/>
    </row>
    <row r="637" spans="5:26">
      <c r="E637" s="49">
        <f t="shared" si="147"/>
        <v>4</v>
      </c>
      <c r="F637" s="49">
        <v>634</v>
      </c>
      <c r="G637" s="49">
        <v>1.0636292987564189E-2</v>
      </c>
      <c r="H637" s="49">
        <f t="shared" si="149"/>
        <v>-2.3031112237282381</v>
      </c>
      <c r="I637" s="49">
        <f t="shared" si="150"/>
        <v>115.99364551034427</v>
      </c>
      <c r="J637" s="49">
        <f t="shared" si="151"/>
        <v>-2.2710122911665211E-2</v>
      </c>
      <c r="K637" s="49">
        <f t="shared" si="156"/>
        <v>6.2616704102073208E-3</v>
      </c>
      <c r="L637" s="53">
        <f t="shared" si="146"/>
        <v>-2.2748584450126751E-2</v>
      </c>
      <c r="M637" s="53">
        <f t="shared" si="157"/>
        <v>5.8770550255919365E-3</v>
      </c>
      <c r="N637" s="57">
        <f t="shared" si="152"/>
        <v>0</v>
      </c>
      <c r="O637" s="57">
        <f t="shared" si="158"/>
        <v>2.6167041020732154E-4</v>
      </c>
      <c r="P637">
        <f t="shared" si="153"/>
        <v>0</v>
      </c>
      <c r="Q637">
        <f t="shared" si="153"/>
        <v>6.8471403578067929E-8</v>
      </c>
      <c r="R637">
        <f t="shared" si="160"/>
        <v>0</v>
      </c>
      <c r="S637">
        <f t="shared" si="161"/>
        <v>1.7916940261744098E-11</v>
      </c>
      <c r="T637" s="57">
        <f t="shared" si="154"/>
        <v>2.3310122911665211E-2</v>
      </c>
      <c r="U637" s="57">
        <f t="shared" si="159"/>
        <v>0</v>
      </c>
      <c r="V637">
        <f t="shared" si="155"/>
        <v>132.61709243342787</v>
      </c>
      <c r="W637">
        <f t="shared" si="148"/>
        <v>-0.12534920362115742</v>
      </c>
      <c r="Z637" s="57"/>
    </row>
    <row r="638" spans="5:26">
      <c r="E638" s="49">
        <f t="shared" si="147"/>
        <v>5</v>
      </c>
      <c r="F638" s="49">
        <v>635</v>
      </c>
      <c r="G638" s="49">
        <v>0.51270977302056453</v>
      </c>
      <c r="H638" s="49">
        <f t="shared" si="149"/>
        <v>3.1864067627575751E-2</v>
      </c>
      <c r="I638" s="49">
        <f t="shared" si="150"/>
        <v>116.09752521486473</v>
      </c>
      <c r="J638" s="49">
        <f t="shared" si="151"/>
        <v>8.9516297524448198E-4</v>
      </c>
      <c r="K638" s="49">
        <f t="shared" si="156"/>
        <v>1.3334140120525011E-2</v>
      </c>
      <c r="L638" s="53">
        <f t="shared" si="146"/>
        <v>8.5670143678294355E-4</v>
      </c>
      <c r="M638" s="53">
        <f t="shared" si="157"/>
        <v>1.2949524735909627E-2</v>
      </c>
      <c r="N638" s="57">
        <f t="shared" si="152"/>
        <v>2.9516297524448203E-4</v>
      </c>
      <c r="O638" s="57">
        <f t="shared" si="158"/>
        <v>7.3341401205250121E-3</v>
      </c>
      <c r="P638">
        <f t="shared" si="153"/>
        <v>8.7121181955174714E-8</v>
      </c>
      <c r="Q638">
        <f t="shared" si="153"/>
        <v>5.3789611307494638E-5</v>
      </c>
      <c r="R638">
        <f t="shared" si="160"/>
        <v>2.5714947272705247E-11</v>
      </c>
      <c r="S638">
        <f t="shared" si="161"/>
        <v>3.9450054635774226E-7</v>
      </c>
      <c r="T638" s="57">
        <f t="shared" si="154"/>
        <v>0</v>
      </c>
      <c r="U638" s="57">
        <f t="shared" si="159"/>
        <v>0</v>
      </c>
      <c r="V638">
        <f t="shared" si="155"/>
        <v>132.61709243342787</v>
      </c>
      <c r="W638">
        <f t="shared" si="148"/>
        <v>-0.12456589807121399</v>
      </c>
      <c r="Z638" s="57"/>
    </row>
    <row r="639" spans="5:26">
      <c r="E639" s="49">
        <f t="shared" si="147"/>
        <v>6</v>
      </c>
      <c r="F639" s="49">
        <v>636</v>
      </c>
      <c r="G639" s="49">
        <v>0.29540215937748016</v>
      </c>
      <c r="H639" s="49">
        <f t="shared" si="149"/>
        <v>-0.53767083331010834</v>
      </c>
      <c r="I639" s="49">
        <f t="shared" si="150"/>
        <v>115.54028202505967</v>
      </c>
      <c r="J639" s="49">
        <f t="shared" si="151"/>
        <v>-4.8113412176813966E-3</v>
      </c>
      <c r="K639" s="49">
        <f t="shared" si="156"/>
        <v>-6.3569126021784984E-4</v>
      </c>
      <c r="L639" s="53">
        <f t="shared" si="146"/>
        <v>-4.849802756142935E-3</v>
      </c>
      <c r="M639" s="53">
        <f t="shared" si="157"/>
        <v>-1.0203066448332345E-3</v>
      </c>
      <c r="N639" s="57">
        <f t="shared" si="152"/>
        <v>0</v>
      </c>
      <c r="O639" s="57">
        <f t="shared" si="158"/>
        <v>0</v>
      </c>
      <c r="P639">
        <f t="shared" si="153"/>
        <v>0</v>
      </c>
      <c r="Q639">
        <f t="shared" si="153"/>
        <v>0</v>
      </c>
      <c r="R639">
        <f t="shared" si="160"/>
        <v>0</v>
      </c>
      <c r="S639">
        <f t="shared" si="161"/>
        <v>0</v>
      </c>
      <c r="T639" s="57">
        <f t="shared" si="154"/>
        <v>5.4113412176813964E-3</v>
      </c>
      <c r="U639" s="57">
        <f t="shared" si="159"/>
        <v>6.635691260217849E-3</v>
      </c>
      <c r="V639">
        <f t="shared" si="155"/>
        <v>132.61709243342787</v>
      </c>
      <c r="W639">
        <f t="shared" si="148"/>
        <v>-0.12876779376640721</v>
      </c>
      <c r="Z639" s="57"/>
    </row>
    <row r="640" spans="5:26">
      <c r="E640" s="49">
        <f t="shared" si="147"/>
        <v>7</v>
      </c>
      <c r="F640" s="49">
        <v>637</v>
      </c>
      <c r="G640" s="49">
        <v>0.67972017073458835</v>
      </c>
      <c r="H640" s="49">
        <f t="shared" si="149"/>
        <v>0.46691644582847519</v>
      </c>
      <c r="I640" s="49">
        <f t="shared" si="150"/>
        <v>116.14641645840572</v>
      </c>
      <c r="J640" s="49">
        <f t="shared" si="151"/>
        <v>5.2323747560462453E-3</v>
      </c>
      <c r="K640" s="49">
        <f t="shared" si="156"/>
        <v>-2.0179110171885044E-3</v>
      </c>
      <c r="L640" s="53">
        <f t="shared" si="146"/>
        <v>5.1939132175847069E-3</v>
      </c>
      <c r="M640" s="53">
        <f t="shared" si="157"/>
        <v>-2.4025264018038891E-3</v>
      </c>
      <c r="N640" s="57">
        <f t="shared" si="152"/>
        <v>4.6323747560462454E-3</v>
      </c>
      <c r="O640" s="57">
        <f t="shared" si="158"/>
        <v>0</v>
      </c>
      <c r="P640">
        <f t="shared" si="153"/>
        <v>2.1458895880454511E-5</v>
      </c>
      <c r="Q640">
        <f t="shared" si="153"/>
        <v>0</v>
      </c>
      <c r="R640">
        <f t="shared" si="160"/>
        <v>9.9405647569242246E-8</v>
      </c>
      <c r="S640">
        <f t="shared" si="161"/>
        <v>0</v>
      </c>
      <c r="T640" s="57">
        <f t="shared" si="154"/>
        <v>0</v>
      </c>
      <c r="U640" s="57">
        <f t="shared" si="159"/>
        <v>8.0179110171885032E-3</v>
      </c>
      <c r="V640">
        <f t="shared" si="155"/>
        <v>132.61709243342787</v>
      </c>
      <c r="W640">
        <f t="shared" si="148"/>
        <v>-0.1241972333490136</v>
      </c>
      <c r="Z640" s="57"/>
    </row>
    <row r="641" spans="5:26">
      <c r="E641" s="49">
        <f t="shared" si="147"/>
        <v>8</v>
      </c>
      <c r="F641" s="49">
        <v>638</v>
      </c>
      <c r="G641" s="49">
        <v>0.64504489074205928</v>
      </c>
      <c r="H641" s="49">
        <f t="shared" si="149"/>
        <v>0.37197667150500535</v>
      </c>
      <c r="I641" s="49">
        <f t="shared" si="150"/>
        <v>116.64546158037682</v>
      </c>
      <c r="J641" s="49">
        <f t="shared" si="151"/>
        <v>4.2874853766483407E-3</v>
      </c>
      <c r="K641" s="49">
        <f t="shared" si="156"/>
        <v>1.4738988438019953E-2</v>
      </c>
      <c r="L641" s="53">
        <f t="shared" si="146"/>
        <v>4.2490238381868023E-3</v>
      </c>
      <c r="M641" s="53">
        <f t="shared" si="157"/>
        <v>1.4354373053404569E-2</v>
      </c>
      <c r="N641" s="57">
        <f t="shared" si="152"/>
        <v>3.6874853766483409E-3</v>
      </c>
      <c r="O641" s="57">
        <f t="shared" si="158"/>
        <v>8.7389884380199533E-3</v>
      </c>
      <c r="P641">
        <f t="shared" si="153"/>
        <v>1.3597548402995357E-5</v>
      </c>
      <c r="Q641">
        <f t="shared" si="153"/>
        <v>7.6369918919846425E-5</v>
      </c>
      <c r="R641">
        <f t="shared" si="160"/>
        <v>5.0140760894313382E-8</v>
      </c>
      <c r="S641">
        <f t="shared" si="161"/>
        <v>6.6739583845305918E-7</v>
      </c>
      <c r="T641" s="57">
        <f t="shared" si="154"/>
        <v>0</v>
      </c>
      <c r="U641" s="57">
        <f t="shared" si="159"/>
        <v>0</v>
      </c>
      <c r="V641">
        <f t="shared" si="155"/>
        <v>132.61709243342787</v>
      </c>
      <c r="W641">
        <f t="shared" si="148"/>
        <v>-0.12043418054176247</v>
      </c>
      <c r="Z641" s="57"/>
    </row>
    <row r="642" spans="5:26">
      <c r="E642" s="49">
        <f t="shared" si="147"/>
        <v>9</v>
      </c>
      <c r="F642" s="49">
        <v>639</v>
      </c>
      <c r="G642" s="49">
        <v>0.73668781903796654</v>
      </c>
      <c r="H642" s="49">
        <f t="shared" si="149"/>
        <v>0.63316735410067615</v>
      </c>
      <c r="I642" s="49">
        <f t="shared" si="150"/>
        <v>117.45131802174788</v>
      </c>
      <c r="J642" s="49">
        <f t="shared" si="151"/>
        <v>6.8848416107325505E-3</v>
      </c>
      <c r="K642" s="49">
        <f t="shared" si="156"/>
        <v>1.7587634555456585E-2</v>
      </c>
      <c r="L642" s="53">
        <f t="shared" si="146"/>
        <v>6.8463800722710121E-3</v>
      </c>
      <c r="M642" s="53">
        <f t="shared" si="157"/>
        <v>1.7203019170841199E-2</v>
      </c>
      <c r="N642" s="57">
        <f t="shared" si="152"/>
        <v>6.2848416107325507E-3</v>
      </c>
      <c r="O642" s="57">
        <f t="shared" si="158"/>
        <v>1.1587634555456586E-2</v>
      </c>
      <c r="P642">
        <f t="shared" si="153"/>
        <v>3.9499234071995323E-5</v>
      </c>
      <c r="Q642">
        <f t="shared" si="153"/>
        <v>1.3427327459081156E-4</v>
      </c>
      <c r="R642">
        <f t="shared" si="160"/>
        <v>2.4824642988774112E-7</v>
      </c>
      <c r="S642">
        <f t="shared" si="161"/>
        <v>1.5559096365227989E-6</v>
      </c>
      <c r="T642" s="57">
        <f t="shared" si="154"/>
        <v>0</v>
      </c>
      <c r="U642" s="57">
        <f t="shared" si="159"/>
        <v>0</v>
      </c>
      <c r="V642">
        <f t="shared" si="155"/>
        <v>132.61709243342787</v>
      </c>
      <c r="W642">
        <f t="shared" si="148"/>
        <v>-0.11435761509620655</v>
      </c>
      <c r="Z642" s="57"/>
    </row>
    <row r="643" spans="5:26">
      <c r="E643" s="49">
        <f t="shared" si="147"/>
        <v>0</v>
      </c>
      <c r="F643" s="49">
        <v>640</v>
      </c>
      <c r="G643" s="49">
        <v>0.16694717354422872</v>
      </c>
      <c r="H643" s="49">
        <f t="shared" si="149"/>
        <v>-0.96629947821334927</v>
      </c>
      <c r="I643" s="49">
        <f t="shared" si="150"/>
        <v>116.38414692433081</v>
      </c>
      <c r="J643" s="49">
        <f t="shared" si="151"/>
        <v>-9.1276018098042679E-3</v>
      </c>
      <c r="K643" s="49">
        <f t="shared" si="156"/>
        <v>3.7307276667228832E-3</v>
      </c>
      <c r="L643" s="53">
        <f t="shared" ref="L643:L706" si="162">J643-$B$8</f>
        <v>-9.1660633482658072E-3</v>
      </c>
      <c r="M643" s="53">
        <f t="shared" si="157"/>
        <v>3.3461122821074984E-3</v>
      </c>
      <c r="N643" s="57">
        <f t="shared" si="152"/>
        <v>0</v>
      </c>
      <c r="O643" s="57">
        <f t="shared" si="158"/>
        <v>0</v>
      </c>
      <c r="P643">
        <f t="shared" si="153"/>
        <v>0</v>
      </c>
      <c r="Q643">
        <f t="shared" si="153"/>
        <v>0</v>
      </c>
      <c r="R643">
        <f t="shared" si="160"/>
        <v>0</v>
      </c>
      <c r="S643">
        <f t="shared" si="161"/>
        <v>0</v>
      </c>
      <c r="T643" s="57">
        <f t="shared" si="154"/>
        <v>9.7276018098042677E-3</v>
      </c>
      <c r="U643" s="57">
        <f t="shared" si="159"/>
        <v>2.2692723332771161E-3</v>
      </c>
      <c r="V643">
        <f t="shared" si="155"/>
        <v>132.61709243342787</v>
      </c>
      <c r="W643">
        <f t="shared" si="148"/>
        <v>-0.12240462531061598</v>
      </c>
      <c r="Z643" s="57"/>
    </row>
    <row r="644" spans="5:26">
      <c r="E644" s="49">
        <f t="shared" ref="E644:E707" si="163">MOD(F644,10)</f>
        <v>1</v>
      </c>
      <c r="F644" s="49">
        <v>641</v>
      </c>
      <c r="G644" s="49">
        <v>0.77928278807275253</v>
      </c>
      <c r="H644" s="49">
        <f t="shared" si="149"/>
        <v>0.76977322689827454</v>
      </c>
      <c r="I644" s="49">
        <f t="shared" si="150"/>
        <v>117.34718562785692</v>
      </c>
      <c r="J644" s="49">
        <f t="shared" si="151"/>
        <v>8.2406080760315369E-3</v>
      </c>
      <c r="K644" s="49">
        <f t="shared" si="156"/>
        <v>1.1482987167714818E-2</v>
      </c>
      <c r="L644" s="53">
        <f t="shared" si="162"/>
        <v>8.2021465375699976E-3</v>
      </c>
      <c r="M644" s="53">
        <f t="shared" si="157"/>
        <v>1.1098371783099433E-2</v>
      </c>
      <c r="N644" s="57">
        <f t="shared" si="152"/>
        <v>7.6406080760315371E-3</v>
      </c>
      <c r="O644" s="57">
        <f t="shared" si="158"/>
        <v>5.4829871677148185E-3</v>
      </c>
      <c r="P644">
        <f t="shared" si="153"/>
        <v>5.8378891771518347E-5</v>
      </c>
      <c r="Q644">
        <f t="shared" si="153"/>
        <v>3.0063148281325366E-5</v>
      </c>
      <c r="R644">
        <f t="shared" si="160"/>
        <v>4.4605023193923412E-7</v>
      </c>
      <c r="S644">
        <f t="shared" si="161"/>
        <v>1.6483585624761477E-7</v>
      </c>
      <c r="T644" s="57">
        <f t="shared" si="154"/>
        <v>0</v>
      </c>
      <c r="U644" s="57">
        <f t="shared" si="159"/>
        <v>0</v>
      </c>
      <c r="V644">
        <f t="shared" si="155"/>
        <v>132.61709243342787</v>
      </c>
      <c r="W644">
        <f t="shared" ref="W644:W707" si="164">MIN(0,(I644-V644)/V644)</f>
        <v>-0.1151428260519002</v>
      </c>
      <c r="Z644" s="57"/>
    </row>
    <row r="645" spans="5:26">
      <c r="E645" s="49">
        <f t="shared" si="163"/>
        <v>2</v>
      </c>
      <c r="F645" s="49">
        <v>642</v>
      </c>
      <c r="G645" s="49">
        <v>0.50893419617894564</v>
      </c>
      <c r="H645" s="49">
        <f t="shared" ref="H645:H708" si="165">_xlfn.NORM.INV(G645,0,1)</f>
        <v>2.2396580992077579E-2</v>
      </c>
      <c r="I645" s="49">
        <f t="shared" ref="I645:I708" si="166">I644*(1+$B$2*$B$4+$B$5*SQRT($B$2)*H645)</f>
        <v>117.44116768472867</v>
      </c>
      <c r="J645" s="49">
        <f t="shared" ref="J645:J708" si="167">LN(I645/I644)</f>
        <v>8.005683464726818E-4</v>
      </c>
      <c r="K645" s="49">
        <f t="shared" si="156"/>
        <v>-4.8444547862388785E-3</v>
      </c>
      <c r="L645" s="53">
        <f t="shared" si="162"/>
        <v>7.6210680801114337E-4</v>
      </c>
      <c r="M645" s="53">
        <f t="shared" si="157"/>
        <v>-5.2290701708542628E-3</v>
      </c>
      <c r="N645" s="57">
        <f t="shared" ref="N645:N708" si="168">MAX(0,J645-$B$11)</f>
        <v>2.0056834647268185E-4</v>
      </c>
      <c r="O645" s="57">
        <f t="shared" si="158"/>
        <v>0</v>
      </c>
      <c r="P645">
        <f t="shared" ref="P645:Q708" si="169">N645^2</f>
        <v>4.0227661606785752E-8</v>
      </c>
      <c r="Q645">
        <f t="shared" si="169"/>
        <v>0</v>
      </c>
      <c r="R645">
        <f t="shared" si="160"/>
        <v>8.0683955709356058E-12</v>
      </c>
      <c r="S645">
        <f t="shared" si="161"/>
        <v>0</v>
      </c>
      <c r="T645" s="57">
        <f t="shared" ref="T645:T708" si="170">MAX(0,$B$11-J645)</f>
        <v>0</v>
      </c>
      <c r="U645" s="57">
        <f t="shared" si="159"/>
        <v>1.0844454786238878E-2</v>
      </c>
      <c r="V645">
        <f t="shared" ref="V645:V708" si="171">IF(V644&lt;I645,I645,V644)</f>
        <v>132.61709243342787</v>
      </c>
      <c r="W645">
        <f t="shared" si="164"/>
        <v>-0.1144341537748411</v>
      </c>
      <c r="Z645" s="57"/>
    </row>
    <row r="646" spans="5:26">
      <c r="E646" s="49">
        <f t="shared" si="163"/>
        <v>3</v>
      </c>
      <c r="F646" s="49">
        <v>643</v>
      </c>
      <c r="G646" s="49">
        <v>0.36463212019491686</v>
      </c>
      <c r="H646" s="49">
        <f t="shared" si="165"/>
        <v>-0.34610442187763329</v>
      </c>
      <c r="I646" s="49">
        <f t="shared" si="166"/>
        <v>117.10245313008519</v>
      </c>
      <c r="J646" s="49">
        <f t="shared" si="167"/>
        <v>-2.8882882334270348E-3</v>
      </c>
      <c r="K646" s="49">
        <f t="shared" si="156"/>
        <v>-1.3196313031402309E-2</v>
      </c>
      <c r="L646" s="53">
        <f t="shared" si="162"/>
        <v>-2.9267497718885732E-3</v>
      </c>
      <c r="M646" s="53">
        <f t="shared" si="157"/>
        <v>-1.3580928416017693E-2</v>
      </c>
      <c r="N646" s="57">
        <f t="shared" si="168"/>
        <v>0</v>
      </c>
      <c r="O646" s="57">
        <f t="shared" si="158"/>
        <v>0</v>
      </c>
      <c r="P646">
        <f t="shared" si="169"/>
        <v>0</v>
      </c>
      <c r="Q646">
        <f t="shared" si="169"/>
        <v>0</v>
      </c>
      <c r="R646">
        <f t="shared" si="160"/>
        <v>0</v>
      </c>
      <c r="S646">
        <f t="shared" si="161"/>
        <v>0</v>
      </c>
      <c r="T646" s="57">
        <f t="shared" si="170"/>
        <v>3.4882882334270346E-3</v>
      </c>
      <c r="U646" s="57">
        <f t="shared" si="159"/>
        <v>1.9196313031402307E-2</v>
      </c>
      <c r="V646">
        <f t="shared" si="171"/>
        <v>132.61709243342787</v>
      </c>
      <c r="W646">
        <f t="shared" si="164"/>
        <v>-0.11698823295444237</v>
      </c>
      <c r="Z646" s="57"/>
    </row>
    <row r="647" spans="5:26">
      <c r="E647" s="49">
        <f t="shared" si="163"/>
        <v>4</v>
      </c>
      <c r="F647" s="49">
        <v>644</v>
      </c>
      <c r="G647" s="49">
        <v>5.0942034542876158E-2</v>
      </c>
      <c r="H647" s="49">
        <f t="shared" si="165"/>
        <v>-1.6357874997497481</v>
      </c>
      <c r="I647" s="49">
        <f t="shared" si="166"/>
        <v>115.25446494745799</v>
      </c>
      <c r="J647" s="49">
        <f t="shared" si="167"/>
        <v>-1.5906796866962274E-2</v>
      </c>
      <c r="K647" s="49">
        <f t="shared" si="156"/>
        <v>-6.3929869866992768E-3</v>
      </c>
      <c r="L647" s="53">
        <f t="shared" si="162"/>
        <v>-1.5945258405423813E-2</v>
      </c>
      <c r="M647" s="53">
        <f t="shared" si="157"/>
        <v>-6.7776023713146611E-3</v>
      </c>
      <c r="N647" s="57">
        <f t="shared" si="168"/>
        <v>0</v>
      </c>
      <c r="O647" s="57">
        <f t="shared" si="158"/>
        <v>0</v>
      </c>
      <c r="P647">
        <f t="shared" si="169"/>
        <v>0</v>
      </c>
      <c r="Q647">
        <f t="shared" si="169"/>
        <v>0</v>
      </c>
      <c r="R647">
        <f t="shared" si="160"/>
        <v>0</v>
      </c>
      <c r="S647">
        <f t="shared" si="161"/>
        <v>0</v>
      </c>
      <c r="T647" s="57">
        <f t="shared" si="170"/>
        <v>1.6506796866962273E-2</v>
      </c>
      <c r="U647" s="57">
        <f t="shared" si="159"/>
        <v>1.2392986986699276E-2</v>
      </c>
      <c r="V647">
        <f t="shared" si="171"/>
        <v>132.61709243342787</v>
      </c>
      <c r="W647">
        <f t="shared" si="164"/>
        <v>-0.13092299919548986</v>
      </c>
      <c r="Z647" s="57"/>
    </row>
    <row r="648" spans="5:26">
      <c r="E648" s="49">
        <f t="shared" si="163"/>
        <v>5</v>
      </c>
      <c r="F648" s="49">
        <v>645</v>
      </c>
      <c r="G648" s="49">
        <v>0.25259715985294273</v>
      </c>
      <c r="H648" s="49">
        <f t="shared" si="165"/>
        <v>-0.66633919275498732</v>
      </c>
      <c r="I648" s="49">
        <f t="shared" si="166"/>
        <v>114.55297223665963</v>
      </c>
      <c r="J648" s="49">
        <f t="shared" si="167"/>
        <v>-6.1050669048809021E-3</v>
      </c>
      <c r="K648" s="49">
        <f t="shared" si="156"/>
        <v>-1.3393216866824788E-2</v>
      </c>
      <c r="L648" s="53">
        <f t="shared" si="162"/>
        <v>-6.1435284433424405E-3</v>
      </c>
      <c r="M648" s="53">
        <f t="shared" si="157"/>
        <v>-1.3777832251440173E-2</v>
      </c>
      <c r="N648" s="57">
        <f t="shared" si="168"/>
        <v>0</v>
      </c>
      <c r="O648" s="57">
        <f t="shared" si="158"/>
        <v>0</v>
      </c>
      <c r="P648">
        <f t="shared" si="169"/>
        <v>0</v>
      </c>
      <c r="Q648">
        <f t="shared" si="169"/>
        <v>0</v>
      </c>
      <c r="R648">
        <f t="shared" si="160"/>
        <v>0</v>
      </c>
      <c r="S648">
        <f t="shared" si="161"/>
        <v>0</v>
      </c>
      <c r="T648" s="57">
        <f t="shared" si="170"/>
        <v>6.705066904880902E-3</v>
      </c>
      <c r="U648" s="57">
        <f t="shared" si="159"/>
        <v>1.9393216866824787E-2</v>
      </c>
      <c r="V648">
        <f t="shared" si="171"/>
        <v>132.61709243342787</v>
      </c>
      <c r="W648">
        <f t="shared" si="164"/>
        <v>-0.13621260928968268</v>
      </c>
      <c r="Z648" s="57"/>
    </row>
    <row r="649" spans="5:26">
      <c r="E649" s="49">
        <f t="shared" si="163"/>
        <v>6</v>
      </c>
      <c r="F649" s="49">
        <v>646</v>
      </c>
      <c r="G649" s="49">
        <v>2.4721247160951365E-2</v>
      </c>
      <c r="H649" s="49">
        <f t="shared" si="165"/>
        <v>-1.9647559196771858</v>
      </c>
      <c r="I649" s="49">
        <f t="shared" si="166"/>
        <v>112.36837418668715</v>
      </c>
      <c r="J649" s="49">
        <f t="shared" si="167"/>
        <v>-1.9254826208842821E-2</v>
      </c>
      <c r="K649" s="49">
        <f t="shared" si="156"/>
        <v>-2.7836701857986049E-2</v>
      </c>
      <c r="L649" s="53">
        <f t="shared" si="162"/>
        <v>-1.929328774730436E-2</v>
      </c>
      <c r="M649" s="53">
        <f t="shared" si="157"/>
        <v>-2.8221317242601435E-2</v>
      </c>
      <c r="N649" s="57">
        <f t="shared" si="168"/>
        <v>0</v>
      </c>
      <c r="O649" s="57">
        <f t="shared" si="158"/>
        <v>0</v>
      </c>
      <c r="P649">
        <f t="shared" si="169"/>
        <v>0</v>
      </c>
      <c r="Q649">
        <f t="shared" si="169"/>
        <v>0</v>
      </c>
      <c r="R649">
        <f t="shared" si="160"/>
        <v>0</v>
      </c>
      <c r="S649">
        <f t="shared" si="161"/>
        <v>0</v>
      </c>
      <c r="T649" s="57">
        <f t="shared" si="170"/>
        <v>1.9854826208842821E-2</v>
      </c>
      <c r="U649" s="57">
        <f t="shared" si="159"/>
        <v>3.3836701857986047E-2</v>
      </c>
      <c r="V649">
        <f t="shared" si="171"/>
        <v>132.61709243342787</v>
      </c>
      <c r="W649">
        <f t="shared" si="164"/>
        <v>-0.1526855843028328</v>
      </c>
      <c r="Z649" s="57"/>
    </row>
    <row r="650" spans="5:26">
      <c r="E650" s="49">
        <f t="shared" si="163"/>
        <v>7</v>
      </c>
      <c r="F650" s="49">
        <v>647</v>
      </c>
      <c r="G650" s="49">
        <v>0.8507184929524696</v>
      </c>
      <c r="H650" s="49">
        <f t="shared" si="165"/>
        <v>1.039519886740901</v>
      </c>
      <c r="I650" s="49">
        <f t="shared" si="166"/>
        <v>113.6012936909498</v>
      </c>
      <c r="J650" s="49">
        <f t="shared" si="167"/>
        <v>1.0912364924545939E-2</v>
      </c>
      <c r="K650" s="49">
        <f t="shared" si="156"/>
        <v>-2.215671168948638E-2</v>
      </c>
      <c r="L650" s="53">
        <f t="shared" si="162"/>
        <v>1.08739033860844E-2</v>
      </c>
      <c r="M650" s="53">
        <f t="shared" si="157"/>
        <v>-2.2541327074101766E-2</v>
      </c>
      <c r="N650" s="57">
        <f t="shared" si="168"/>
        <v>1.0312364924545939E-2</v>
      </c>
      <c r="O650" s="57">
        <f t="shared" si="158"/>
        <v>0</v>
      </c>
      <c r="P650">
        <f t="shared" si="169"/>
        <v>1.0634487033700537E-4</v>
      </c>
      <c r="Q650">
        <f t="shared" si="169"/>
        <v>0</v>
      </c>
      <c r="R650">
        <f t="shared" si="160"/>
        <v>1.09666711076872E-6</v>
      </c>
      <c r="S650">
        <f t="shared" si="161"/>
        <v>0</v>
      </c>
      <c r="T650" s="57">
        <f t="shared" si="170"/>
        <v>0</v>
      </c>
      <c r="U650" s="57">
        <f t="shared" si="159"/>
        <v>2.8156711689486379E-2</v>
      </c>
      <c r="V650">
        <f t="shared" si="171"/>
        <v>132.61709243342787</v>
      </c>
      <c r="W650">
        <f t="shared" si="164"/>
        <v>-0.14338874720861311</v>
      </c>
      <c r="Z650" s="57"/>
    </row>
    <row r="651" spans="5:26">
      <c r="E651" s="49">
        <f t="shared" si="163"/>
        <v>8</v>
      </c>
      <c r="F651" s="49">
        <v>648</v>
      </c>
      <c r="G651" s="49">
        <v>0.8531063518514852</v>
      </c>
      <c r="H651" s="49">
        <f t="shared" si="165"/>
        <v>1.0498495357656534</v>
      </c>
      <c r="I651" s="49">
        <f t="shared" si="166"/>
        <v>114.85947555328664</v>
      </c>
      <c r="J651" s="49">
        <f t="shared" si="167"/>
        <v>1.1014535114192569E-2</v>
      </c>
      <c r="K651" s="49">
        <f t="shared" si="156"/>
        <v>-1.5429661951942005E-2</v>
      </c>
      <c r="L651" s="53">
        <f t="shared" si="162"/>
        <v>1.097607357573103E-2</v>
      </c>
      <c r="M651" s="53">
        <f t="shared" si="157"/>
        <v>-1.5814277336557391E-2</v>
      </c>
      <c r="N651" s="57">
        <f t="shared" si="168"/>
        <v>1.0414535114192569E-2</v>
      </c>
      <c r="O651" s="57">
        <f t="shared" si="158"/>
        <v>0</v>
      </c>
      <c r="P651">
        <f t="shared" si="169"/>
        <v>1.0846254164475004E-4</v>
      </c>
      <c r="Q651">
        <f t="shared" si="169"/>
        <v>0</v>
      </c>
      <c r="R651">
        <f t="shared" si="160"/>
        <v>1.1295869485338231E-6</v>
      </c>
      <c r="S651">
        <f t="shared" si="161"/>
        <v>0</v>
      </c>
      <c r="T651" s="57">
        <f t="shared" si="170"/>
        <v>0</v>
      </c>
      <c r="U651" s="57">
        <f t="shared" si="159"/>
        <v>2.1429661951942004E-2</v>
      </c>
      <c r="V651">
        <f t="shared" si="171"/>
        <v>132.61709243342787</v>
      </c>
      <c r="W651">
        <f t="shared" si="164"/>
        <v>-0.13390141914817905</v>
      </c>
      <c r="Z651" s="57"/>
    </row>
    <row r="652" spans="5:26">
      <c r="E652" s="49">
        <f t="shared" si="163"/>
        <v>9</v>
      </c>
      <c r="F652" s="49">
        <v>649</v>
      </c>
      <c r="G652" s="49">
        <v>0.14987285681668616</v>
      </c>
      <c r="H652" s="49">
        <f t="shared" si="165"/>
        <v>-1.0369788509806299</v>
      </c>
      <c r="I652" s="49">
        <f t="shared" si="166"/>
        <v>113.73467216550176</v>
      </c>
      <c r="J652" s="49">
        <f t="shared" si="167"/>
        <v>-9.841130902911787E-3</v>
      </c>
      <c r="K652" s="49">
        <f t="shared" si="156"/>
        <v>-3.2155634465586405E-2</v>
      </c>
      <c r="L652" s="53">
        <f t="shared" si="162"/>
        <v>-9.8795924413733263E-3</v>
      </c>
      <c r="M652" s="53">
        <f t="shared" si="157"/>
        <v>-3.2540249850201791E-2</v>
      </c>
      <c r="N652" s="57">
        <f t="shared" si="168"/>
        <v>0</v>
      </c>
      <c r="O652" s="57">
        <f t="shared" si="158"/>
        <v>0</v>
      </c>
      <c r="P652">
        <f t="shared" si="169"/>
        <v>0</v>
      </c>
      <c r="Q652">
        <f t="shared" si="169"/>
        <v>0</v>
      </c>
      <c r="R652">
        <f t="shared" si="160"/>
        <v>0</v>
      </c>
      <c r="S652">
        <f t="shared" si="161"/>
        <v>0</v>
      </c>
      <c r="T652" s="57">
        <f t="shared" si="170"/>
        <v>1.0441130902911787E-2</v>
      </c>
      <c r="U652" s="57">
        <f t="shared" si="159"/>
        <v>3.8155634465586404E-2</v>
      </c>
      <c r="V652">
        <f t="shared" si="171"/>
        <v>132.61709243342787</v>
      </c>
      <c r="W652">
        <f t="shared" si="164"/>
        <v>-0.14238300600207207</v>
      </c>
      <c r="Z652" s="57"/>
    </row>
    <row r="653" spans="5:26">
      <c r="E653" s="49">
        <f t="shared" si="163"/>
        <v>0</v>
      </c>
      <c r="F653" s="49">
        <v>650</v>
      </c>
      <c r="G653" s="49">
        <v>0.23145905601973926</v>
      </c>
      <c r="H653" s="49">
        <f t="shared" si="165"/>
        <v>-0.73405025140733693</v>
      </c>
      <c r="I653" s="49">
        <f t="shared" si="166"/>
        <v>112.96541867555214</v>
      </c>
      <c r="J653" s="49">
        <f t="shared" si="167"/>
        <v>-6.7865561021564621E-3</v>
      </c>
      <c r="K653" s="49">
        <f t="shared" si="156"/>
        <v>-2.9814588757938479E-2</v>
      </c>
      <c r="L653" s="53">
        <f t="shared" si="162"/>
        <v>-6.8250176406180006E-3</v>
      </c>
      <c r="M653" s="53">
        <f t="shared" si="157"/>
        <v>-3.0199204142553865E-2</v>
      </c>
      <c r="N653" s="57">
        <f t="shared" si="168"/>
        <v>0</v>
      </c>
      <c r="O653" s="57">
        <f t="shared" si="158"/>
        <v>0</v>
      </c>
      <c r="P653">
        <f t="shared" si="169"/>
        <v>0</v>
      </c>
      <c r="Q653">
        <f t="shared" si="169"/>
        <v>0</v>
      </c>
      <c r="R653">
        <f t="shared" si="160"/>
        <v>0</v>
      </c>
      <c r="S653">
        <f t="shared" si="161"/>
        <v>0</v>
      </c>
      <c r="T653" s="57">
        <f t="shared" si="170"/>
        <v>7.386556102156462E-3</v>
      </c>
      <c r="U653" s="57">
        <f t="shared" si="159"/>
        <v>3.5814588757938477E-2</v>
      </c>
      <c r="V653">
        <f t="shared" si="171"/>
        <v>132.61709243342787</v>
      </c>
      <c r="W653">
        <f t="shared" si="164"/>
        <v>-0.14818356666762711</v>
      </c>
      <c r="Z653" s="57"/>
    </row>
    <row r="654" spans="5:26">
      <c r="E654" s="49">
        <f t="shared" si="163"/>
        <v>1</v>
      </c>
      <c r="F654" s="49">
        <v>651</v>
      </c>
      <c r="G654" s="49">
        <v>0.38247350990704643</v>
      </c>
      <c r="H654" s="49">
        <f t="shared" si="165"/>
        <v>-0.29899085948454629</v>
      </c>
      <c r="I654" s="49">
        <f t="shared" si="166"/>
        <v>112.69283475626199</v>
      </c>
      <c r="J654" s="49">
        <f t="shared" si="167"/>
        <v>-2.4159014591710907E-3</v>
      </c>
      <c r="K654" s="49">
        <f t="shared" si="156"/>
        <v>-4.0471098293141154E-2</v>
      </c>
      <c r="L654" s="53">
        <f t="shared" si="162"/>
        <v>-2.4543629976326291E-3</v>
      </c>
      <c r="M654" s="53">
        <f t="shared" si="157"/>
        <v>-4.085571367775654E-2</v>
      </c>
      <c r="N654" s="57">
        <f t="shared" si="168"/>
        <v>0</v>
      </c>
      <c r="O654" s="57">
        <f t="shared" si="158"/>
        <v>0</v>
      </c>
      <c r="P654">
        <f t="shared" si="169"/>
        <v>0</v>
      </c>
      <c r="Q654">
        <f t="shared" si="169"/>
        <v>0</v>
      </c>
      <c r="R654">
        <f t="shared" si="160"/>
        <v>0</v>
      </c>
      <c r="S654">
        <f t="shared" si="161"/>
        <v>0</v>
      </c>
      <c r="T654" s="57">
        <f t="shared" si="170"/>
        <v>3.0159014591710906E-3</v>
      </c>
      <c r="U654" s="57">
        <f t="shared" si="159"/>
        <v>4.6471098293141153E-2</v>
      </c>
      <c r="V654">
        <f t="shared" si="171"/>
        <v>132.61709243342787</v>
      </c>
      <c r="W654">
        <f t="shared" si="164"/>
        <v>-0.15023898738518651</v>
      </c>
      <c r="Z654" s="57"/>
    </row>
    <row r="655" spans="5:26">
      <c r="E655" s="49">
        <f t="shared" si="163"/>
        <v>2</v>
      </c>
      <c r="F655" s="49">
        <v>652</v>
      </c>
      <c r="G655" s="49">
        <v>0.3377931070668142</v>
      </c>
      <c r="H655" s="49">
        <f t="shared" si="165"/>
        <v>-0.41849366939244398</v>
      </c>
      <c r="I655" s="49">
        <f t="shared" si="166"/>
        <v>112.28623747392291</v>
      </c>
      <c r="J655" s="49">
        <f t="shared" si="167"/>
        <v>-3.6145381967076133E-3</v>
      </c>
      <c r="K655" s="49">
        <f t="shared" ref="K655:K718" si="172">LN(I655/I645)</f>
        <v>-4.4886204836321511E-2</v>
      </c>
      <c r="L655" s="53">
        <f t="shared" si="162"/>
        <v>-3.6529997351691518E-3</v>
      </c>
      <c r="M655" s="53">
        <f t="shared" ref="M655:M718" si="173">K655-$B$8*10</f>
        <v>-4.5270820220936897E-2</v>
      </c>
      <c r="N655" s="57">
        <f t="shared" si="168"/>
        <v>0</v>
      </c>
      <c r="O655" s="57">
        <f t="shared" ref="O655:O718" si="174">MAX(0,K655-$B$11*10)</f>
        <v>0</v>
      </c>
      <c r="P655">
        <f t="shared" si="169"/>
        <v>0</v>
      </c>
      <c r="Q655">
        <f t="shared" si="169"/>
        <v>0</v>
      </c>
      <c r="R655">
        <f t="shared" si="160"/>
        <v>0</v>
      </c>
      <c r="S655">
        <f t="shared" si="161"/>
        <v>0</v>
      </c>
      <c r="T655" s="57">
        <f t="shared" si="170"/>
        <v>4.2145381967076132E-3</v>
      </c>
      <c r="U655" s="57">
        <f t="shared" si="159"/>
        <v>5.0886204836321509E-2</v>
      </c>
      <c r="V655">
        <f t="shared" si="171"/>
        <v>132.61709243342787</v>
      </c>
      <c r="W655">
        <f t="shared" si="164"/>
        <v>-0.15330493668989761</v>
      </c>
      <c r="Z655" s="57"/>
    </row>
    <row r="656" spans="5:26">
      <c r="E656" s="49">
        <f t="shared" si="163"/>
        <v>3</v>
      </c>
      <c r="F656" s="49">
        <v>653</v>
      </c>
      <c r="G656" s="49">
        <v>0.60007924081897879</v>
      </c>
      <c r="H656" s="49">
        <f t="shared" si="165"/>
        <v>0.25355221355342616</v>
      </c>
      <c r="I656" s="49">
        <f t="shared" si="166"/>
        <v>112.63572223617346</v>
      </c>
      <c r="J656" s="49">
        <f t="shared" si="167"/>
        <v>3.1076115818669272E-3</v>
      </c>
      <c r="K656" s="49">
        <f t="shared" si="172"/>
        <v>-3.8890305021027492E-2</v>
      </c>
      <c r="L656" s="53">
        <f t="shared" si="162"/>
        <v>3.0691500434053887E-3</v>
      </c>
      <c r="M656" s="53">
        <f t="shared" si="173"/>
        <v>-3.9274920405642878E-2</v>
      </c>
      <c r="N656" s="57">
        <f t="shared" si="168"/>
        <v>2.5076115818669273E-3</v>
      </c>
      <c r="O656" s="57">
        <f t="shared" si="174"/>
        <v>0</v>
      </c>
      <c r="P656">
        <f t="shared" si="169"/>
        <v>6.2881158455131535E-6</v>
      </c>
      <c r="Q656">
        <f t="shared" si="169"/>
        <v>0</v>
      </c>
      <c r="R656">
        <f t="shared" si="160"/>
        <v>1.5768152122329731E-8</v>
      </c>
      <c r="S656">
        <f t="shared" si="161"/>
        <v>0</v>
      </c>
      <c r="T656" s="57">
        <f t="shared" si="170"/>
        <v>0</v>
      </c>
      <c r="U656" s="57">
        <f t="shared" ref="U656:U719" si="175">MAX(0,$B$11*10-K656)</f>
        <v>4.4890305021027491E-2</v>
      </c>
      <c r="V656">
        <f t="shared" si="171"/>
        <v>132.61709243342787</v>
      </c>
      <c r="W656">
        <f t="shared" si="164"/>
        <v>-0.15066964469368688</v>
      </c>
      <c r="Z656" s="57"/>
    </row>
    <row r="657" spans="5:26">
      <c r="E657" s="49">
        <f t="shared" si="163"/>
        <v>4</v>
      </c>
      <c r="F657" s="49">
        <v>654</v>
      </c>
      <c r="G657" s="49">
        <v>0.15412742851114936</v>
      </c>
      <c r="H657" s="49">
        <f t="shared" si="165"/>
        <v>-1.0188907048739391</v>
      </c>
      <c r="I657" s="49">
        <f t="shared" si="166"/>
        <v>111.5530694793854</v>
      </c>
      <c r="J657" s="49">
        <f t="shared" si="167"/>
        <v>-9.6584772581066961E-3</v>
      </c>
      <c r="K657" s="49">
        <f t="shared" si="172"/>
        <v>-3.2641985412171969E-2</v>
      </c>
      <c r="L657" s="53">
        <f t="shared" si="162"/>
        <v>-9.6969387965682354E-3</v>
      </c>
      <c r="M657" s="53">
        <f t="shared" si="173"/>
        <v>-3.3026600796787355E-2</v>
      </c>
      <c r="N657" s="57">
        <f t="shared" si="168"/>
        <v>0</v>
      </c>
      <c r="O657" s="57">
        <f t="shared" si="174"/>
        <v>0</v>
      </c>
      <c r="P657">
        <f t="shared" si="169"/>
        <v>0</v>
      </c>
      <c r="Q657">
        <f t="shared" si="169"/>
        <v>0</v>
      </c>
      <c r="R657">
        <f t="shared" si="160"/>
        <v>0</v>
      </c>
      <c r="S657">
        <f t="shared" si="161"/>
        <v>0</v>
      </c>
      <c r="T657" s="57">
        <f t="shared" si="170"/>
        <v>1.0258477258106696E-2</v>
      </c>
      <c r="U657" s="57">
        <f t="shared" si="175"/>
        <v>3.8641985412171967E-2</v>
      </c>
      <c r="V657">
        <f t="shared" si="171"/>
        <v>132.61709243342787</v>
      </c>
      <c r="W657">
        <f t="shared" si="164"/>
        <v>-0.1588333944556683</v>
      </c>
      <c r="Z657" s="57"/>
    </row>
    <row r="658" spans="5:26">
      <c r="E658" s="49">
        <f t="shared" si="163"/>
        <v>5</v>
      </c>
      <c r="F658" s="49">
        <v>655</v>
      </c>
      <c r="G658" s="49">
        <v>0.11981333122124338</v>
      </c>
      <c r="H658" s="49">
        <f t="shared" si="165"/>
        <v>-1.1759204591580381</v>
      </c>
      <c r="I658" s="49">
        <f t="shared" si="166"/>
        <v>110.30565165264278</v>
      </c>
      <c r="J658" s="49">
        <f t="shared" si="167"/>
        <v>-1.1245273259096909E-2</v>
      </c>
      <c r="K658" s="49">
        <f t="shared" si="172"/>
        <v>-3.778219176638787E-2</v>
      </c>
      <c r="L658" s="53">
        <f t="shared" si="162"/>
        <v>-1.1283734797558448E-2</v>
      </c>
      <c r="M658" s="53">
        <f t="shared" si="173"/>
        <v>-3.8166807151003256E-2</v>
      </c>
      <c r="N658" s="57">
        <f t="shared" si="168"/>
        <v>0</v>
      </c>
      <c r="O658" s="57">
        <f t="shared" si="174"/>
        <v>0</v>
      </c>
      <c r="P658">
        <f t="shared" si="169"/>
        <v>0</v>
      </c>
      <c r="Q658">
        <f t="shared" si="169"/>
        <v>0</v>
      </c>
      <c r="R658">
        <f t="shared" si="160"/>
        <v>0</v>
      </c>
      <c r="S658">
        <f t="shared" si="161"/>
        <v>0</v>
      </c>
      <c r="T658" s="57">
        <f t="shared" si="170"/>
        <v>1.1845273259096909E-2</v>
      </c>
      <c r="U658" s="57">
        <f t="shared" si="175"/>
        <v>4.3782191766387868E-2</v>
      </c>
      <c r="V658">
        <f t="shared" si="171"/>
        <v>132.61709243342787</v>
      </c>
      <c r="W658">
        <f t="shared" si="164"/>
        <v>-0.16823955623959375</v>
      </c>
      <c r="Z658" s="57"/>
    </row>
    <row r="659" spans="5:26">
      <c r="E659" s="49">
        <f t="shared" si="163"/>
        <v>6</v>
      </c>
      <c r="F659" s="49">
        <v>656</v>
      </c>
      <c r="G659" s="49">
        <v>0.81862395828687495</v>
      </c>
      <c r="H659" s="49">
        <f t="shared" si="165"/>
        <v>0.91013354916765321</v>
      </c>
      <c r="I659" s="49">
        <f t="shared" si="166"/>
        <v>111.37321827091492</v>
      </c>
      <c r="J659" s="49">
        <f t="shared" si="167"/>
        <v>9.631724230794279E-3</v>
      </c>
      <c r="K659" s="49">
        <f t="shared" si="172"/>
        <v>-8.8956413267508756E-3</v>
      </c>
      <c r="L659" s="53">
        <f t="shared" si="162"/>
        <v>9.5932626923327397E-3</v>
      </c>
      <c r="M659" s="53">
        <f t="shared" si="173"/>
        <v>-9.2802567113662599E-3</v>
      </c>
      <c r="N659" s="57">
        <f t="shared" si="168"/>
        <v>9.0317242307942792E-3</v>
      </c>
      <c r="O659" s="57">
        <f t="shared" si="174"/>
        <v>0</v>
      </c>
      <c r="P659">
        <f t="shared" si="169"/>
        <v>8.1572042581116514E-5</v>
      </c>
      <c r="Q659">
        <f t="shared" si="169"/>
        <v>0</v>
      </c>
      <c r="R659">
        <f t="shared" si="160"/>
        <v>7.3673619353525269E-7</v>
      </c>
      <c r="S659">
        <f t="shared" si="161"/>
        <v>0</v>
      </c>
      <c r="T659" s="57">
        <f t="shared" si="170"/>
        <v>0</v>
      </c>
      <c r="U659" s="57">
        <f t="shared" si="175"/>
        <v>1.4895641326750874E-2</v>
      </c>
      <c r="V659">
        <f t="shared" si="171"/>
        <v>132.61709243342787</v>
      </c>
      <c r="W659">
        <f t="shared" si="164"/>
        <v>-0.1601895635977475</v>
      </c>
      <c r="Z659" s="57"/>
    </row>
    <row r="660" spans="5:26">
      <c r="E660" s="49">
        <f t="shared" si="163"/>
        <v>7</v>
      </c>
      <c r="F660" s="49">
        <v>657</v>
      </c>
      <c r="G660" s="49">
        <v>0.7343690898152786</v>
      </c>
      <c r="H660" s="49">
        <f t="shared" si="165"/>
        <v>0.62608099004489504</v>
      </c>
      <c r="I660" s="49">
        <f t="shared" si="166"/>
        <v>112.13475859828199</v>
      </c>
      <c r="J660" s="49">
        <f t="shared" si="167"/>
        <v>6.8144617028506431E-3</v>
      </c>
      <c r="K660" s="49">
        <f t="shared" si="172"/>
        <v>-1.2993544548446111E-2</v>
      </c>
      <c r="L660" s="53">
        <f t="shared" si="162"/>
        <v>6.7760001643891047E-3</v>
      </c>
      <c r="M660" s="53">
        <f t="shared" si="173"/>
        <v>-1.3378159933061495E-2</v>
      </c>
      <c r="N660" s="57">
        <f t="shared" si="168"/>
        <v>6.2144617028506433E-3</v>
      </c>
      <c r="O660" s="57">
        <f t="shared" si="174"/>
        <v>0</v>
      </c>
      <c r="P660">
        <f t="shared" si="169"/>
        <v>3.8619534256197317E-5</v>
      </c>
      <c r="Q660">
        <f t="shared" si="169"/>
        <v>0</v>
      </c>
      <c r="R660">
        <f t="shared" ref="R660:R723" si="176">N660^3</f>
        <v>2.3999961661706675E-7</v>
      </c>
      <c r="S660">
        <f t="shared" ref="S660:S723" si="177">O660^3</f>
        <v>0</v>
      </c>
      <c r="T660" s="57">
        <f t="shared" si="170"/>
        <v>0</v>
      </c>
      <c r="U660" s="57">
        <f t="shared" si="175"/>
        <v>1.8993544548446109E-2</v>
      </c>
      <c r="V660">
        <f t="shared" si="171"/>
        <v>132.61709243342787</v>
      </c>
      <c r="W660">
        <f t="shared" si="164"/>
        <v>-0.15444716408201875</v>
      </c>
      <c r="Z660" s="57"/>
    </row>
    <row r="661" spans="5:26">
      <c r="E661" s="49">
        <f t="shared" si="163"/>
        <v>8</v>
      </c>
      <c r="F661" s="49">
        <v>658</v>
      </c>
      <c r="G661" s="49">
        <v>6.5442124442024685E-2</v>
      </c>
      <c r="H661" s="49">
        <f t="shared" si="165"/>
        <v>-1.5106241050174447</v>
      </c>
      <c r="I661" s="49">
        <f t="shared" si="166"/>
        <v>110.50551703475377</v>
      </c>
      <c r="J661" s="49">
        <f t="shared" si="167"/>
        <v>-1.4635902170544519E-2</v>
      </c>
      <c r="K661" s="49">
        <f t="shared" si="172"/>
        <v>-3.8643981833183294E-2</v>
      </c>
      <c r="L661" s="53">
        <f t="shared" si="162"/>
        <v>-1.4674363709006058E-2</v>
      </c>
      <c r="M661" s="53">
        <f t="shared" si="173"/>
        <v>-3.902859721779868E-2</v>
      </c>
      <c r="N661" s="57">
        <f t="shared" si="168"/>
        <v>0</v>
      </c>
      <c r="O661" s="57">
        <f t="shared" si="174"/>
        <v>0</v>
      </c>
      <c r="P661">
        <f t="shared" si="169"/>
        <v>0</v>
      </c>
      <c r="Q661">
        <f t="shared" si="169"/>
        <v>0</v>
      </c>
      <c r="R661">
        <f t="shared" si="176"/>
        <v>0</v>
      </c>
      <c r="S661">
        <f t="shared" si="177"/>
        <v>0</v>
      </c>
      <c r="T661" s="57">
        <f t="shared" si="170"/>
        <v>1.5235902170544519E-2</v>
      </c>
      <c r="U661" s="57">
        <f t="shared" si="175"/>
        <v>4.4643981833183292E-2</v>
      </c>
      <c r="V661">
        <f t="shared" si="171"/>
        <v>132.61709243342787</v>
      </c>
      <c r="W661">
        <f t="shared" si="164"/>
        <v>-0.16673247009825556</v>
      </c>
      <c r="Z661" s="57"/>
    </row>
    <row r="662" spans="5:26">
      <c r="E662" s="49">
        <f t="shared" si="163"/>
        <v>9</v>
      </c>
      <c r="F662" s="49">
        <v>659</v>
      </c>
      <c r="G662" s="49">
        <v>0.26659782418072586</v>
      </c>
      <c r="H662" s="49">
        <f t="shared" si="165"/>
        <v>-0.62313524821971766</v>
      </c>
      <c r="I662" s="49">
        <f t="shared" si="166"/>
        <v>109.88067138978742</v>
      </c>
      <c r="J662" s="49">
        <f t="shared" si="167"/>
        <v>-5.6704762101635366E-3</v>
      </c>
      <c r="K662" s="49">
        <f t="shared" si="172"/>
        <v>-3.4473327140435023E-2</v>
      </c>
      <c r="L662" s="53">
        <f t="shared" si="162"/>
        <v>-5.708937748625075E-3</v>
      </c>
      <c r="M662" s="53">
        <f t="shared" si="173"/>
        <v>-3.4857942525050409E-2</v>
      </c>
      <c r="N662" s="57">
        <f t="shared" si="168"/>
        <v>0</v>
      </c>
      <c r="O662" s="57">
        <f t="shared" si="174"/>
        <v>0</v>
      </c>
      <c r="P662">
        <f t="shared" si="169"/>
        <v>0</v>
      </c>
      <c r="Q662">
        <f t="shared" si="169"/>
        <v>0</v>
      </c>
      <c r="R662">
        <f t="shared" si="176"/>
        <v>0</v>
      </c>
      <c r="S662">
        <f t="shared" si="177"/>
        <v>0</v>
      </c>
      <c r="T662" s="57">
        <f t="shared" si="170"/>
        <v>6.2704762101635364E-3</v>
      </c>
      <c r="U662" s="57">
        <f t="shared" si="175"/>
        <v>4.0473327140435021E-2</v>
      </c>
      <c r="V662">
        <f t="shared" si="171"/>
        <v>132.61709243342787</v>
      </c>
      <c r="W662">
        <f t="shared" si="164"/>
        <v>-0.1714441225217922</v>
      </c>
      <c r="Z662" s="57"/>
    </row>
    <row r="663" spans="5:26">
      <c r="E663" s="49">
        <f t="shared" si="163"/>
        <v>0</v>
      </c>
      <c r="F663" s="49">
        <v>660</v>
      </c>
      <c r="G663" s="49">
        <v>0.24340572001968541</v>
      </c>
      <c r="H663" s="49">
        <f t="shared" si="165"/>
        <v>-0.6953891790961374</v>
      </c>
      <c r="I663" s="49">
        <f t="shared" si="166"/>
        <v>109.17996578605722</v>
      </c>
      <c r="J663" s="49">
        <f t="shared" si="167"/>
        <v>-6.3973884359366734E-3</v>
      </c>
      <c r="K663" s="49">
        <f t="shared" si="172"/>
        <v>-3.4084159474215239E-2</v>
      </c>
      <c r="L663" s="53">
        <f t="shared" si="162"/>
        <v>-6.4358499743982119E-3</v>
      </c>
      <c r="M663" s="53">
        <f t="shared" si="173"/>
        <v>-3.4468774858830625E-2</v>
      </c>
      <c r="N663" s="57">
        <f t="shared" si="168"/>
        <v>0</v>
      </c>
      <c r="O663" s="57">
        <f t="shared" si="174"/>
        <v>0</v>
      </c>
      <c r="P663">
        <f t="shared" si="169"/>
        <v>0</v>
      </c>
      <c r="Q663">
        <f t="shared" si="169"/>
        <v>0</v>
      </c>
      <c r="R663">
        <f t="shared" si="176"/>
        <v>0</v>
      </c>
      <c r="S663">
        <f t="shared" si="177"/>
        <v>0</v>
      </c>
      <c r="T663" s="57">
        <f t="shared" si="170"/>
        <v>6.9973884359366733E-3</v>
      </c>
      <c r="U663" s="57">
        <f t="shared" si="175"/>
        <v>4.0084159474215238E-2</v>
      </c>
      <c r="V663">
        <f t="shared" si="171"/>
        <v>132.61709243342787</v>
      </c>
      <c r="W663">
        <f t="shared" si="164"/>
        <v>-0.17672779743030329</v>
      </c>
      <c r="Z663" s="57"/>
    </row>
    <row r="664" spans="5:26">
      <c r="E664" s="49">
        <f t="shared" si="163"/>
        <v>1</v>
      </c>
      <c r="F664" s="49">
        <v>661</v>
      </c>
      <c r="G664" s="49">
        <v>0.63679118001424406</v>
      </c>
      <c r="H664" s="49">
        <f t="shared" si="165"/>
        <v>0.34989481292403196</v>
      </c>
      <c r="I664" s="49">
        <f t="shared" si="166"/>
        <v>109.6249692648945</v>
      </c>
      <c r="J664" s="49">
        <f t="shared" si="167"/>
        <v>4.0675873447911662E-3</v>
      </c>
      <c r="K664" s="49">
        <f t="shared" si="172"/>
        <v>-2.7600670670252955E-2</v>
      </c>
      <c r="L664" s="53">
        <f t="shared" si="162"/>
        <v>4.0291258063296278E-3</v>
      </c>
      <c r="M664" s="53">
        <f t="shared" si="173"/>
        <v>-2.7985286054868341E-2</v>
      </c>
      <c r="N664" s="57">
        <f t="shared" si="168"/>
        <v>3.4675873447911664E-3</v>
      </c>
      <c r="O664" s="57">
        <f t="shared" si="174"/>
        <v>0</v>
      </c>
      <c r="P664">
        <f t="shared" si="169"/>
        <v>1.2024161993755851E-5</v>
      </c>
      <c r="Q664">
        <f t="shared" si="169"/>
        <v>0</v>
      </c>
      <c r="R664">
        <f t="shared" si="176"/>
        <v>4.1694831961266708E-8</v>
      </c>
      <c r="S664">
        <f t="shared" si="177"/>
        <v>0</v>
      </c>
      <c r="T664" s="57">
        <f t="shared" si="170"/>
        <v>0</v>
      </c>
      <c r="U664" s="57">
        <f t="shared" si="175"/>
        <v>3.3600670670252956E-2</v>
      </c>
      <c r="V664">
        <f t="shared" si="171"/>
        <v>132.61709243342787</v>
      </c>
      <c r="W664">
        <f t="shared" si="164"/>
        <v>-0.17337224596501485</v>
      </c>
      <c r="Z664" s="57"/>
    </row>
    <row r="665" spans="5:26">
      <c r="E665" s="49">
        <f t="shared" si="163"/>
        <v>2</v>
      </c>
      <c r="F665" s="49">
        <v>662</v>
      </c>
      <c r="G665" s="49">
        <v>0.24837477759728566</v>
      </c>
      <c r="H665" s="49">
        <f t="shared" si="165"/>
        <v>-0.6796129697839558</v>
      </c>
      <c r="I665" s="49">
        <f t="shared" si="166"/>
        <v>108.94318893022449</v>
      </c>
      <c r="J665" s="49">
        <f t="shared" si="167"/>
        <v>-6.2386264455497886E-3</v>
      </c>
      <c r="K665" s="49">
        <f t="shared" si="172"/>
        <v>-3.0224758919095211E-2</v>
      </c>
      <c r="L665" s="53">
        <f t="shared" si="162"/>
        <v>-6.2770879840113271E-3</v>
      </c>
      <c r="M665" s="53">
        <f t="shared" si="173"/>
        <v>-3.0609374303710597E-2</v>
      </c>
      <c r="N665" s="57">
        <f t="shared" si="168"/>
        <v>0</v>
      </c>
      <c r="O665" s="57">
        <f t="shared" si="174"/>
        <v>0</v>
      </c>
      <c r="P665">
        <f t="shared" si="169"/>
        <v>0</v>
      </c>
      <c r="Q665">
        <f t="shared" si="169"/>
        <v>0</v>
      </c>
      <c r="R665">
        <f t="shared" si="176"/>
        <v>0</v>
      </c>
      <c r="S665">
        <f t="shared" si="177"/>
        <v>0</v>
      </c>
      <c r="T665" s="57">
        <f t="shared" si="170"/>
        <v>6.8386264455497885E-3</v>
      </c>
      <c r="U665" s="57">
        <f t="shared" si="175"/>
        <v>3.6224758919095212E-2</v>
      </c>
      <c r="V665">
        <f t="shared" si="171"/>
        <v>132.61709243342787</v>
      </c>
      <c r="W665">
        <f t="shared" si="164"/>
        <v>-0.17851321476594265</v>
      </c>
      <c r="Z665" s="57"/>
    </row>
    <row r="666" spans="5:26">
      <c r="E666" s="49">
        <f t="shared" si="163"/>
        <v>3</v>
      </c>
      <c r="F666" s="49">
        <v>663</v>
      </c>
      <c r="G666" s="49">
        <v>0.52688620253126273</v>
      </c>
      <c r="H666" s="49">
        <f t="shared" si="165"/>
        <v>6.7444812784551708E-2</v>
      </c>
      <c r="I666" s="49">
        <f t="shared" si="166"/>
        <v>109.07951729980743</v>
      </c>
      <c r="J666" s="49">
        <f t="shared" si="167"/>
        <v>1.2505888923966342E-3</v>
      </c>
      <c r="K666" s="49">
        <f t="shared" si="172"/>
        <v>-3.2081781608565459E-2</v>
      </c>
      <c r="L666" s="53">
        <f t="shared" si="162"/>
        <v>1.2121273539350958E-3</v>
      </c>
      <c r="M666" s="53">
        <f t="shared" si="173"/>
        <v>-3.2466396993180845E-2</v>
      </c>
      <c r="N666" s="57">
        <f t="shared" si="168"/>
        <v>6.5058889239663425E-4</v>
      </c>
      <c r="O666" s="57">
        <f t="shared" si="174"/>
        <v>0</v>
      </c>
      <c r="P666">
        <f t="shared" si="169"/>
        <v>4.2326590690987933E-7</v>
      </c>
      <c r="Q666">
        <f t="shared" si="169"/>
        <v>0</v>
      </c>
      <c r="R666">
        <f t="shared" si="176"/>
        <v>2.7537209756575531E-10</v>
      </c>
      <c r="S666">
        <f t="shared" si="177"/>
        <v>0</v>
      </c>
      <c r="T666" s="57">
        <f t="shared" si="170"/>
        <v>0</v>
      </c>
      <c r="U666" s="57">
        <f t="shared" si="175"/>
        <v>3.8081781608565457E-2</v>
      </c>
      <c r="V666">
        <f t="shared" si="171"/>
        <v>132.61709243342787</v>
      </c>
      <c r="W666">
        <f t="shared" si="164"/>
        <v>-0.17748522985780288</v>
      </c>
      <c r="Z666" s="57"/>
    </row>
    <row r="667" spans="5:26">
      <c r="E667" s="49">
        <f t="shared" si="163"/>
        <v>4</v>
      </c>
      <c r="F667" s="49">
        <v>664</v>
      </c>
      <c r="G667" s="49">
        <v>0.8710317642282569</v>
      </c>
      <c r="H667" s="49">
        <f t="shared" si="165"/>
        <v>1.1312818726646428</v>
      </c>
      <c r="I667" s="49">
        <f t="shared" si="166"/>
        <v>110.37644459656013</v>
      </c>
      <c r="J667" s="49">
        <f t="shared" si="167"/>
        <v>1.181961414271902E-2</v>
      </c>
      <c r="K667" s="49">
        <f t="shared" si="172"/>
        <v>-1.0603690207739809E-2</v>
      </c>
      <c r="L667" s="53">
        <f t="shared" si="162"/>
        <v>1.178115260425748E-2</v>
      </c>
      <c r="M667" s="53">
        <f t="shared" si="173"/>
        <v>-1.0988305592355193E-2</v>
      </c>
      <c r="N667" s="57">
        <f t="shared" si="168"/>
        <v>1.121961414271902E-2</v>
      </c>
      <c r="O667" s="57">
        <f t="shared" si="174"/>
        <v>0</v>
      </c>
      <c r="P667">
        <f t="shared" si="169"/>
        <v>1.2587974151150066E-4</v>
      </c>
      <c r="Q667">
        <f t="shared" si="169"/>
        <v>0</v>
      </c>
      <c r="R667">
        <f t="shared" si="176"/>
        <v>1.4123221281442472E-6</v>
      </c>
      <c r="S667">
        <f t="shared" si="177"/>
        <v>0</v>
      </c>
      <c r="T667" s="57">
        <f t="shared" si="170"/>
        <v>0</v>
      </c>
      <c r="U667" s="57">
        <f t="shared" si="175"/>
        <v>1.6603690207739809E-2</v>
      </c>
      <c r="V667">
        <f t="shared" si="171"/>
        <v>132.61709243342787</v>
      </c>
      <c r="W667">
        <f t="shared" si="164"/>
        <v>-0.16770574161118987</v>
      </c>
      <c r="Z667" s="57"/>
    </row>
    <row r="668" spans="5:26">
      <c r="E668" s="49">
        <f t="shared" si="163"/>
        <v>5</v>
      </c>
      <c r="F668" s="49">
        <v>665</v>
      </c>
      <c r="G668" s="49">
        <v>0.13733888193960564</v>
      </c>
      <c r="H668" s="49">
        <f t="shared" si="165"/>
        <v>-1.0923534758794047</v>
      </c>
      <c r="I668" s="49">
        <f t="shared" si="166"/>
        <v>109.23442238549397</v>
      </c>
      <c r="J668" s="49">
        <f t="shared" si="167"/>
        <v>-1.0400509967271258E-2</v>
      </c>
      <c r="K668" s="49">
        <f t="shared" si="172"/>
        <v>-9.7589269159142431E-3</v>
      </c>
      <c r="L668" s="53">
        <f t="shared" si="162"/>
        <v>-1.0438971505732798E-2</v>
      </c>
      <c r="M668" s="53">
        <f t="shared" si="173"/>
        <v>-1.0143542300529627E-2</v>
      </c>
      <c r="N668" s="57">
        <f t="shared" si="168"/>
        <v>0</v>
      </c>
      <c r="O668" s="57">
        <f t="shared" si="174"/>
        <v>0</v>
      </c>
      <c r="P668">
        <f t="shared" si="169"/>
        <v>0</v>
      </c>
      <c r="Q668">
        <f t="shared" si="169"/>
        <v>0</v>
      </c>
      <c r="R668">
        <f t="shared" si="176"/>
        <v>0</v>
      </c>
      <c r="S668">
        <f t="shared" si="177"/>
        <v>0</v>
      </c>
      <c r="T668" s="57">
        <f t="shared" si="170"/>
        <v>1.1000509967271258E-2</v>
      </c>
      <c r="U668" s="57">
        <f t="shared" si="175"/>
        <v>1.5758926915914243E-2</v>
      </c>
      <c r="V668">
        <f t="shared" si="171"/>
        <v>132.61709243342787</v>
      </c>
      <c r="W668">
        <f t="shared" si="164"/>
        <v>-0.17631716710778975</v>
      </c>
      <c r="Z668" s="57"/>
    </row>
    <row r="669" spans="5:26">
      <c r="E669" s="49">
        <f t="shared" si="163"/>
        <v>6</v>
      </c>
      <c r="F669" s="49">
        <v>666</v>
      </c>
      <c r="G669" s="49">
        <v>0.17817779382003229</v>
      </c>
      <c r="H669" s="49">
        <f t="shared" si="165"/>
        <v>-0.92233169260177483</v>
      </c>
      <c r="I669" s="49">
        <f t="shared" si="166"/>
        <v>108.28993854767062</v>
      </c>
      <c r="J669" s="49">
        <f t="shared" si="167"/>
        <v>-8.6839907878955985E-3</v>
      </c>
      <c r="K669" s="49">
        <f t="shared" si="172"/>
        <v>-2.8074641934603999E-2</v>
      </c>
      <c r="L669" s="53">
        <f t="shared" si="162"/>
        <v>-8.7224523263571378E-3</v>
      </c>
      <c r="M669" s="53">
        <f t="shared" si="173"/>
        <v>-2.8459257319219385E-2</v>
      </c>
      <c r="N669" s="57">
        <f t="shared" si="168"/>
        <v>0</v>
      </c>
      <c r="O669" s="57">
        <f t="shared" si="174"/>
        <v>0</v>
      </c>
      <c r="P669">
        <f t="shared" si="169"/>
        <v>0</v>
      </c>
      <c r="Q669">
        <f t="shared" si="169"/>
        <v>0</v>
      </c>
      <c r="R669">
        <f t="shared" si="176"/>
        <v>0</v>
      </c>
      <c r="S669">
        <f t="shared" si="177"/>
        <v>0</v>
      </c>
      <c r="T669" s="57">
        <f t="shared" si="170"/>
        <v>9.2839907878955984E-3</v>
      </c>
      <c r="U669" s="57">
        <f t="shared" si="175"/>
        <v>3.4074641934604001E-2</v>
      </c>
      <c r="V669">
        <f t="shared" si="171"/>
        <v>132.61709243342787</v>
      </c>
      <c r="W669">
        <f t="shared" si="164"/>
        <v>-0.1834390532877139</v>
      </c>
      <c r="Z669" s="57"/>
    </row>
    <row r="670" spans="5:26">
      <c r="E670" s="49">
        <f t="shared" si="163"/>
        <v>7</v>
      </c>
      <c r="F670" s="49">
        <v>667</v>
      </c>
      <c r="G670" s="49">
        <v>0.46973518890494226</v>
      </c>
      <c r="H670" s="49">
        <f t="shared" si="165"/>
        <v>-7.5935544818676204E-2</v>
      </c>
      <c r="I670" s="49">
        <f t="shared" si="166"/>
        <v>108.27018295739737</v>
      </c>
      <c r="J670" s="49">
        <f t="shared" si="167"/>
        <v>-1.824490140728946E-4</v>
      </c>
      <c r="K670" s="49">
        <f t="shared" si="172"/>
        <v>-3.5071552651527553E-2</v>
      </c>
      <c r="L670" s="53">
        <f t="shared" si="162"/>
        <v>-2.2091055253443305E-4</v>
      </c>
      <c r="M670" s="53">
        <f t="shared" si="173"/>
        <v>-3.5456168036142939E-2</v>
      </c>
      <c r="N670" s="57">
        <f t="shared" si="168"/>
        <v>0</v>
      </c>
      <c r="O670" s="57">
        <f t="shared" si="174"/>
        <v>0</v>
      </c>
      <c r="P670">
        <f t="shared" si="169"/>
        <v>0</v>
      </c>
      <c r="Q670">
        <f t="shared" si="169"/>
        <v>0</v>
      </c>
      <c r="R670">
        <f t="shared" si="176"/>
        <v>0</v>
      </c>
      <c r="S670">
        <f t="shared" si="177"/>
        <v>0</v>
      </c>
      <c r="T670" s="57">
        <f t="shared" si="170"/>
        <v>7.8244901407289449E-4</v>
      </c>
      <c r="U670" s="57">
        <f t="shared" si="175"/>
        <v>4.1071552651527551E-2</v>
      </c>
      <c r="V670">
        <f t="shared" si="171"/>
        <v>132.61709243342787</v>
      </c>
      <c r="W670">
        <f t="shared" si="164"/>
        <v>-0.18358802043750394</v>
      </c>
      <c r="Z670" s="57"/>
    </row>
    <row r="671" spans="5:26">
      <c r="E671" s="49">
        <f t="shared" si="163"/>
        <v>8</v>
      </c>
      <c r="F671" s="49">
        <v>668</v>
      </c>
      <c r="G671" s="49">
        <v>0.19494283963145276</v>
      </c>
      <c r="H671" s="49">
        <f t="shared" si="165"/>
        <v>-0.8598247041392314</v>
      </c>
      <c r="I671" s="49">
        <f t="shared" si="166"/>
        <v>107.40171274420372</v>
      </c>
      <c r="J671" s="49">
        <f t="shared" si="167"/>
        <v>-8.0536678602298184E-3</v>
      </c>
      <c r="K671" s="49">
        <f t="shared" si="172"/>
        <v>-2.8489318341212797E-2</v>
      </c>
      <c r="L671" s="53">
        <f t="shared" si="162"/>
        <v>-8.0921293986913577E-3</v>
      </c>
      <c r="M671" s="53">
        <f t="shared" si="173"/>
        <v>-2.8873933725828183E-2</v>
      </c>
      <c r="N671" s="57">
        <f t="shared" si="168"/>
        <v>0</v>
      </c>
      <c r="O671" s="57">
        <f t="shared" si="174"/>
        <v>0</v>
      </c>
      <c r="P671">
        <f t="shared" si="169"/>
        <v>0</v>
      </c>
      <c r="Q671">
        <f t="shared" si="169"/>
        <v>0</v>
      </c>
      <c r="R671">
        <f t="shared" si="176"/>
        <v>0</v>
      </c>
      <c r="S671">
        <f t="shared" si="177"/>
        <v>0</v>
      </c>
      <c r="T671" s="57">
        <f t="shared" si="170"/>
        <v>8.6536678602298182E-3</v>
      </c>
      <c r="U671" s="57">
        <f t="shared" si="175"/>
        <v>3.4489318341212799E-2</v>
      </c>
      <c r="V671">
        <f t="shared" si="171"/>
        <v>132.61709243342787</v>
      </c>
      <c r="W671">
        <f t="shared" si="164"/>
        <v>-0.19013672541404839</v>
      </c>
      <c r="Z671" s="57"/>
    </row>
    <row r="672" spans="5:26">
      <c r="E672" s="49">
        <f t="shared" si="163"/>
        <v>9</v>
      </c>
      <c r="F672" s="49">
        <v>669</v>
      </c>
      <c r="G672" s="49">
        <v>0.57313084951781734</v>
      </c>
      <c r="H672" s="49">
        <f t="shared" si="165"/>
        <v>0.18435075305525614</v>
      </c>
      <c r="I672" s="49">
        <f t="shared" si="166"/>
        <v>107.66167113702508</v>
      </c>
      <c r="J672" s="49">
        <f t="shared" si="167"/>
        <v>2.4175060834337879E-3</v>
      </c>
      <c r="K672" s="49">
        <f t="shared" si="172"/>
        <v>-2.040133604761547E-2</v>
      </c>
      <c r="L672" s="53">
        <f t="shared" si="162"/>
        <v>2.3790445449722495E-3</v>
      </c>
      <c r="M672" s="53">
        <f t="shared" si="173"/>
        <v>-2.0785951432230856E-2</v>
      </c>
      <c r="N672" s="57">
        <f t="shared" si="168"/>
        <v>1.8175060834337881E-3</v>
      </c>
      <c r="O672" s="57">
        <f t="shared" si="174"/>
        <v>0</v>
      </c>
      <c r="P672">
        <f t="shared" si="169"/>
        <v>3.3033283633188277E-6</v>
      </c>
      <c r="Q672">
        <f t="shared" si="169"/>
        <v>0</v>
      </c>
      <c r="R672">
        <f t="shared" si="176"/>
        <v>6.0038193959113478E-9</v>
      </c>
      <c r="S672">
        <f t="shared" si="177"/>
        <v>0</v>
      </c>
      <c r="T672" s="57">
        <f t="shared" si="170"/>
        <v>0</v>
      </c>
      <c r="U672" s="57">
        <f t="shared" si="175"/>
        <v>2.6401336047615468E-2</v>
      </c>
      <c r="V672">
        <f t="shared" si="171"/>
        <v>132.61709243342787</v>
      </c>
      <c r="W672">
        <f t="shared" si="164"/>
        <v>-0.18817650755637025</v>
      </c>
      <c r="Z672" s="57"/>
    </row>
    <row r="673" spans="5:26">
      <c r="E673" s="49">
        <f t="shared" si="163"/>
        <v>0</v>
      </c>
      <c r="F673" s="49">
        <v>670</v>
      </c>
      <c r="G673" s="49">
        <v>2.2912360933323717E-2</v>
      </c>
      <c r="H673" s="49">
        <f t="shared" si="165"/>
        <v>-1.9970042448787446</v>
      </c>
      <c r="I673" s="49">
        <f t="shared" si="166"/>
        <v>105.57377549689035</v>
      </c>
      <c r="J673" s="49">
        <f t="shared" si="167"/>
        <v>-1.9583633036474816E-2</v>
      </c>
      <c r="K673" s="49">
        <f t="shared" si="172"/>
        <v>-3.3587580648153662E-2</v>
      </c>
      <c r="L673" s="53">
        <f t="shared" si="162"/>
        <v>-1.9622094574936355E-2</v>
      </c>
      <c r="M673" s="53">
        <f t="shared" si="173"/>
        <v>-3.3972196032769048E-2</v>
      </c>
      <c r="N673" s="57">
        <f t="shared" si="168"/>
        <v>0</v>
      </c>
      <c r="O673" s="57">
        <f t="shared" si="174"/>
        <v>0</v>
      </c>
      <c r="P673">
        <f t="shared" si="169"/>
        <v>0</v>
      </c>
      <c r="Q673">
        <f t="shared" si="169"/>
        <v>0</v>
      </c>
      <c r="R673">
        <f t="shared" si="176"/>
        <v>0</v>
      </c>
      <c r="S673">
        <f t="shared" si="177"/>
        <v>0</v>
      </c>
      <c r="T673" s="57">
        <f t="shared" si="170"/>
        <v>2.0183633036474816E-2</v>
      </c>
      <c r="U673" s="57">
        <f t="shared" si="175"/>
        <v>3.958758064815366E-2</v>
      </c>
      <c r="V673">
        <f t="shared" si="171"/>
        <v>132.61709243342787</v>
      </c>
      <c r="W673">
        <f t="shared" si="164"/>
        <v>-0.20392029745421339</v>
      </c>
      <c r="Z673" s="57"/>
    </row>
    <row r="674" spans="5:26">
      <c r="E674" s="49">
        <f t="shared" si="163"/>
        <v>1</v>
      </c>
      <c r="F674" s="49">
        <v>671</v>
      </c>
      <c r="G674" s="49">
        <v>2.3261493707287584E-2</v>
      </c>
      <c r="H674" s="49">
        <f t="shared" si="165"/>
        <v>-1.9906172039012415</v>
      </c>
      <c r="I674" s="49">
        <f t="shared" si="166"/>
        <v>103.53311370644322</v>
      </c>
      <c r="J674" s="49">
        <f t="shared" si="167"/>
        <v>-1.9518501605038173E-2</v>
      </c>
      <c r="K674" s="49">
        <f t="shared" si="172"/>
        <v>-5.7173669597983055E-2</v>
      </c>
      <c r="L674" s="53">
        <f t="shared" si="162"/>
        <v>-1.9556963143499712E-2</v>
      </c>
      <c r="M674" s="53">
        <f t="shared" si="173"/>
        <v>-5.7558284982598441E-2</v>
      </c>
      <c r="N674" s="57">
        <f t="shared" si="168"/>
        <v>0</v>
      </c>
      <c r="O674" s="57">
        <f t="shared" si="174"/>
        <v>0</v>
      </c>
      <c r="P674">
        <f t="shared" si="169"/>
        <v>0</v>
      </c>
      <c r="Q674">
        <f t="shared" si="169"/>
        <v>0</v>
      </c>
      <c r="R674">
        <f t="shared" si="176"/>
        <v>0</v>
      </c>
      <c r="S674">
        <f t="shared" si="177"/>
        <v>0</v>
      </c>
      <c r="T674" s="57">
        <f t="shared" si="170"/>
        <v>2.0118501605038173E-2</v>
      </c>
      <c r="U674" s="57">
        <f t="shared" si="175"/>
        <v>6.3173669597983054E-2</v>
      </c>
      <c r="V674">
        <f t="shared" si="171"/>
        <v>132.61709243342787</v>
      </c>
      <c r="W674">
        <f t="shared" si="164"/>
        <v>-0.21930792021838699</v>
      </c>
      <c r="Z674" s="57"/>
    </row>
    <row r="675" spans="5:26">
      <c r="E675" s="49">
        <f t="shared" si="163"/>
        <v>2</v>
      </c>
      <c r="F675" s="49">
        <v>672</v>
      </c>
      <c r="G675" s="49">
        <v>0.56399618021715903</v>
      </c>
      <c r="H675" s="49">
        <f t="shared" si="165"/>
        <v>0.16110888865586442</v>
      </c>
      <c r="I675" s="49">
        <f t="shared" si="166"/>
        <v>103.75964539784941</v>
      </c>
      <c r="J675" s="49">
        <f t="shared" si="167"/>
        <v>2.1856217512124993E-3</v>
      </c>
      <c r="K675" s="49">
        <f t="shared" si="172"/>
        <v>-4.8749421401220822E-2</v>
      </c>
      <c r="L675" s="53">
        <f t="shared" si="162"/>
        <v>2.1471602127509609E-3</v>
      </c>
      <c r="M675" s="53">
        <f t="shared" si="173"/>
        <v>-4.9134036785836208E-2</v>
      </c>
      <c r="N675" s="57">
        <f t="shared" si="168"/>
        <v>1.5856217512124995E-3</v>
      </c>
      <c r="O675" s="57">
        <f t="shared" si="174"/>
        <v>0</v>
      </c>
      <c r="P675">
        <f t="shared" si="169"/>
        <v>2.5141963379181936E-6</v>
      </c>
      <c r="Q675">
        <f t="shared" si="169"/>
        <v>0</v>
      </c>
      <c r="R675">
        <f t="shared" si="176"/>
        <v>3.9865644002218992E-9</v>
      </c>
      <c r="S675">
        <f t="shared" si="177"/>
        <v>0</v>
      </c>
      <c r="T675" s="57">
        <f t="shared" si="170"/>
        <v>0</v>
      </c>
      <c r="U675" s="57">
        <f t="shared" si="175"/>
        <v>5.474942140122082E-2</v>
      </c>
      <c r="V675">
        <f t="shared" si="171"/>
        <v>132.61709243342787</v>
      </c>
      <c r="W675">
        <f t="shared" si="164"/>
        <v>-0.21759975660802952</v>
      </c>
      <c r="Z675" s="57"/>
    </row>
    <row r="676" spans="5:26">
      <c r="E676" s="49">
        <f t="shared" si="163"/>
        <v>3</v>
      </c>
      <c r="F676" s="49">
        <v>673</v>
      </c>
      <c r="G676" s="49">
        <v>0.78899173893456764</v>
      </c>
      <c r="H676" s="49">
        <f t="shared" si="165"/>
        <v>0.80292770422640303</v>
      </c>
      <c r="I676" s="49">
        <f t="shared" si="166"/>
        <v>104.65262167043919</v>
      </c>
      <c r="J676" s="49">
        <f t="shared" si="167"/>
        <v>8.5693778944065137E-3</v>
      </c>
      <c r="K676" s="49">
        <f t="shared" si="172"/>
        <v>-4.1430632399210882E-2</v>
      </c>
      <c r="L676" s="53">
        <f t="shared" si="162"/>
        <v>8.5309163559449744E-3</v>
      </c>
      <c r="M676" s="53">
        <f t="shared" si="173"/>
        <v>-4.1815247783826268E-2</v>
      </c>
      <c r="N676" s="57">
        <f t="shared" si="168"/>
        <v>7.9693778944065138E-3</v>
      </c>
      <c r="O676" s="57">
        <f t="shared" si="174"/>
        <v>0</v>
      </c>
      <c r="P676">
        <f t="shared" si="169"/>
        <v>6.3510984023855204E-5</v>
      </c>
      <c r="Q676">
        <f t="shared" si="169"/>
        <v>0</v>
      </c>
      <c r="R676">
        <f t="shared" si="176"/>
        <v>5.0614303213171695E-7</v>
      </c>
      <c r="S676">
        <f t="shared" si="177"/>
        <v>0</v>
      </c>
      <c r="T676" s="57">
        <f t="shared" si="170"/>
        <v>0</v>
      </c>
      <c r="U676" s="57">
        <f t="shared" si="175"/>
        <v>4.743063239921088E-2</v>
      </c>
      <c r="V676">
        <f t="shared" si="171"/>
        <v>132.61709243342787</v>
      </c>
      <c r="W676">
        <f t="shared" si="164"/>
        <v>-0.21086626354009758</v>
      </c>
      <c r="Z676" s="57"/>
    </row>
    <row r="677" spans="5:26">
      <c r="E677" s="49">
        <f t="shared" si="163"/>
        <v>4</v>
      </c>
      <c r="F677" s="49">
        <v>674</v>
      </c>
      <c r="G677" s="49">
        <v>0.48931817214094409</v>
      </c>
      <c r="H677" s="49">
        <f t="shared" si="165"/>
        <v>-2.6778571841565194E-2</v>
      </c>
      <c r="I677" s="49">
        <f t="shared" si="166"/>
        <v>104.68497370546326</v>
      </c>
      <c r="J677" s="49">
        <f t="shared" si="167"/>
        <v>3.0908958539951865E-4</v>
      </c>
      <c r="K677" s="49">
        <f t="shared" si="172"/>
        <v>-5.2941156956530282E-2</v>
      </c>
      <c r="L677" s="53">
        <f t="shared" si="162"/>
        <v>2.7062804693798017E-4</v>
      </c>
      <c r="M677" s="53">
        <f t="shared" si="173"/>
        <v>-5.3325772341145668E-2</v>
      </c>
      <c r="N677" s="57">
        <f t="shared" si="168"/>
        <v>0</v>
      </c>
      <c r="O677" s="57">
        <f t="shared" si="174"/>
        <v>0</v>
      </c>
      <c r="P677">
        <f t="shared" si="169"/>
        <v>0</v>
      </c>
      <c r="Q677">
        <f t="shared" si="169"/>
        <v>0</v>
      </c>
      <c r="R677">
        <f t="shared" si="176"/>
        <v>0</v>
      </c>
      <c r="S677">
        <f t="shared" si="177"/>
        <v>0</v>
      </c>
      <c r="T677" s="57">
        <f t="shared" si="170"/>
        <v>2.909104146004813E-4</v>
      </c>
      <c r="U677" s="57">
        <f t="shared" si="175"/>
        <v>5.894115695653028E-2</v>
      </c>
      <c r="V677">
        <f t="shared" si="171"/>
        <v>132.61709243342787</v>
      </c>
      <c r="W677">
        <f t="shared" si="164"/>
        <v>-0.21062231282129928</v>
      </c>
      <c r="Z677" s="57"/>
    </row>
    <row r="678" spans="5:26">
      <c r="E678" s="49">
        <f t="shared" si="163"/>
        <v>5</v>
      </c>
      <c r="F678" s="49">
        <v>675</v>
      </c>
      <c r="G678" s="49">
        <v>0.20859624046291936</v>
      </c>
      <c r="H678" s="49">
        <f t="shared" si="165"/>
        <v>-0.81130161833275927</v>
      </c>
      <c r="I678" s="49">
        <f t="shared" si="166"/>
        <v>103.89605799677737</v>
      </c>
      <c r="J678" s="49">
        <f t="shared" si="167"/>
        <v>-7.5646329323269361E-3</v>
      </c>
      <c r="K678" s="49">
        <f t="shared" si="172"/>
        <v>-5.0105279921585873E-2</v>
      </c>
      <c r="L678" s="53">
        <f t="shared" si="162"/>
        <v>-7.6030944707884745E-3</v>
      </c>
      <c r="M678" s="53">
        <f t="shared" si="173"/>
        <v>-5.0489895306201259E-2</v>
      </c>
      <c r="N678" s="57">
        <f t="shared" si="168"/>
        <v>0</v>
      </c>
      <c r="O678" s="57">
        <f t="shared" si="174"/>
        <v>0</v>
      </c>
      <c r="P678">
        <f t="shared" si="169"/>
        <v>0</v>
      </c>
      <c r="Q678">
        <f t="shared" si="169"/>
        <v>0</v>
      </c>
      <c r="R678">
        <f t="shared" si="176"/>
        <v>0</v>
      </c>
      <c r="S678">
        <f t="shared" si="177"/>
        <v>0</v>
      </c>
      <c r="T678" s="57">
        <f t="shared" si="170"/>
        <v>8.1646329323269359E-3</v>
      </c>
      <c r="U678" s="57">
        <f t="shared" si="175"/>
        <v>5.6105279921585871E-2</v>
      </c>
      <c r="V678">
        <f t="shared" si="171"/>
        <v>132.61709243342787</v>
      </c>
      <c r="W678">
        <f t="shared" si="164"/>
        <v>-0.21657113656799631</v>
      </c>
      <c r="Z678" s="57"/>
    </row>
    <row r="679" spans="5:26">
      <c r="E679" s="49">
        <f t="shared" si="163"/>
        <v>6</v>
      </c>
      <c r="F679" s="49">
        <v>676</v>
      </c>
      <c r="G679" s="49">
        <v>0.29994208888448581</v>
      </c>
      <c r="H679" s="49">
        <f t="shared" si="165"/>
        <v>-0.52456707835435556</v>
      </c>
      <c r="I679" s="49">
        <f t="shared" si="166"/>
        <v>103.410993514278</v>
      </c>
      <c r="J679" s="49">
        <f t="shared" si="167"/>
        <v>-4.679680350303311E-3</v>
      </c>
      <c r="K679" s="49">
        <f t="shared" si="172"/>
        <v>-4.6100969483993642E-2</v>
      </c>
      <c r="L679" s="53">
        <f t="shared" si="162"/>
        <v>-4.7181418887648494E-3</v>
      </c>
      <c r="M679" s="53">
        <f t="shared" si="173"/>
        <v>-4.6485584868609028E-2</v>
      </c>
      <c r="N679" s="57">
        <f t="shared" si="168"/>
        <v>0</v>
      </c>
      <c r="O679" s="57">
        <f t="shared" si="174"/>
        <v>0</v>
      </c>
      <c r="P679">
        <f t="shared" si="169"/>
        <v>0</v>
      </c>
      <c r="Q679">
        <f t="shared" si="169"/>
        <v>0</v>
      </c>
      <c r="R679">
        <f t="shared" si="176"/>
        <v>0</v>
      </c>
      <c r="S679">
        <f t="shared" si="177"/>
        <v>0</v>
      </c>
      <c r="T679" s="57">
        <f t="shared" si="170"/>
        <v>5.2796803503033108E-3</v>
      </c>
      <c r="U679" s="57">
        <f t="shared" si="175"/>
        <v>5.2100969483993641E-2</v>
      </c>
      <c r="V679">
        <f t="shared" si="171"/>
        <v>132.61709243342787</v>
      </c>
      <c r="W679">
        <f t="shared" si="164"/>
        <v>-0.22022876827744481</v>
      </c>
      <c r="Z679" s="57"/>
    </row>
    <row r="680" spans="5:26">
      <c r="E680" s="49">
        <f t="shared" si="163"/>
        <v>7</v>
      </c>
      <c r="F680" s="49">
        <v>677</v>
      </c>
      <c r="G680" s="49">
        <v>2.6382331780418156E-2</v>
      </c>
      <c r="H680" s="49">
        <f t="shared" si="165"/>
        <v>-1.9368419717693695</v>
      </c>
      <c r="I680" s="49">
        <f t="shared" si="166"/>
        <v>101.46774617703569</v>
      </c>
      <c r="J680" s="49">
        <f t="shared" si="167"/>
        <v>-1.8970300349960049E-2</v>
      </c>
      <c r="K680" s="49">
        <f t="shared" si="172"/>
        <v>-6.4888820819880857E-2</v>
      </c>
      <c r="L680" s="53">
        <f t="shared" si="162"/>
        <v>-1.9008761888421589E-2</v>
      </c>
      <c r="M680" s="53">
        <f t="shared" si="173"/>
        <v>-6.5273436204496244E-2</v>
      </c>
      <c r="N680" s="57">
        <f t="shared" si="168"/>
        <v>0</v>
      </c>
      <c r="O680" s="57">
        <f t="shared" si="174"/>
        <v>0</v>
      </c>
      <c r="P680">
        <f t="shared" si="169"/>
        <v>0</v>
      </c>
      <c r="Q680">
        <f t="shared" si="169"/>
        <v>0</v>
      </c>
      <c r="R680">
        <f t="shared" si="176"/>
        <v>0</v>
      </c>
      <c r="S680">
        <f t="shared" si="177"/>
        <v>0</v>
      </c>
      <c r="T680" s="57">
        <f t="shared" si="170"/>
        <v>1.9570300349960049E-2</v>
      </c>
      <c r="U680" s="57">
        <f t="shared" si="175"/>
        <v>7.0888820819880863E-2</v>
      </c>
      <c r="V680">
        <f t="shared" si="171"/>
        <v>132.61709243342787</v>
      </c>
      <c r="W680">
        <f t="shared" si="164"/>
        <v>-0.23488183675892882</v>
      </c>
      <c r="Z680" s="57"/>
    </row>
    <row r="681" spans="5:26">
      <c r="E681" s="49">
        <f t="shared" si="163"/>
        <v>8</v>
      </c>
      <c r="F681" s="49">
        <v>678</v>
      </c>
      <c r="G681" s="49">
        <v>0.87521863157244384</v>
      </c>
      <c r="H681" s="49">
        <f t="shared" si="165"/>
        <v>1.1514121033689235</v>
      </c>
      <c r="I681" s="49">
        <f t="shared" si="166"/>
        <v>102.69459717186665</v>
      </c>
      <c r="J681" s="49">
        <f t="shared" si="167"/>
        <v>1.2018531354885823E-2</v>
      </c>
      <c r="K681" s="49">
        <f t="shared" si="172"/>
        <v>-4.4816621604765294E-2</v>
      </c>
      <c r="L681" s="53">
        <f t="shared" si="162"/>
        <v>1.1980069816424284E-2</v>
      </c>
      <c r="M681" s="53">
        <f t="shared" si="173"/>
        <v>-4.520123698938068E-2</v>
      </c>
      <c r="N681" s="57">
        <f t="shared" si="168"/>
        <v>1.1418531354885823E-2</v>
      </c>
      <c r="O681" s="57">
        <f t="shared" si="174"/>
        <v>0</v>
      </c>
      <c r="P681">
        <f t="shared" si="169"/>
        <v>1.3038285830251067E-4</v>
      </c>
      <c r="Q681">
        <f t="shared" si="169"/>
        <v>0</v>
      </c>
      <c r="R681">
        <f t="shared" si="176"/>
        <v>1.4887807556668536E-6</v>
      </c>
      <c r="S681">
        <f t="shared" si="177"/>
        <v>0</v>
      </c>
      <c r="T681" s="57">
        <f t="shared" si="170"/>
        <v>0</v>
      </c>
      <c r="U681" s="57">
        <f t="shared" si="175"/>
        <v>5.0816621604765293E-2</v>
      </c>
      <c r="V681">
        <f t="shared" si="171"/>
        <v>132.61709243342787</v>
      </c>
      <c r="W681">
        <f t="shared" si="164"/>
        <v>-0.22563075929735033</v>
      </c>
      <c r="Z681" s="57"/>
    </row>
    <row r="682" spans="5:26">
      <c r="E682" s="49">
        <f t="shared" si="163"/>
        <v>9</v>
      </c>
      <c r="F682" s="49">
        <v>679</v>
      </c>
      <c r="G682" s="49">
        <v>0.33816070245281149</v>
      </c>
      <c r="H682" s="49">
        <f t="shared" si="165"/>
        <v>-0.41748812978146094</v>
      </c>
      <c r="I682" s="49">
        <f t="shared" si="166"/>
        <v>102.32510630173098</v>
      </c>
      <c r="J682" s="49">
        <f t="shared" si="167"/>
        <v>-3.6044464401409557E-3</v>
      </c>
      <c r="K682" s="49">
        <f t="shared" si="172"/>
        <v>-5.0838574128339885E-2</v>
      </c>
      <c r="L682" s="53">
        <f t="shared" si="162"/>
        <v>-3.6429079786024941E-3</v>
      </c>
      <c r="M682" s="53">
        <f t="shared" si="173"/>
        <v>-5.1223189512955271E-2</v>
      </c>
      <c r="N682" s="57">
        <f t="shared" si="168"/>
        <v>0</v>
      </c>
      <c r="O682" s="57">
        <f t="shared" si="174"/>
        <v>0</v>
      </c>
      <c r="P682">
        <f t="shared" si="169"/>
        <v>0</v>
      </c>
      <c r="Q682">
        <f t="shared" si="169"/>
        <v>0</v>
      </c>
      <c r="R682">
        <f t="shared" si="176"/>
        <v>0</v>
      </c>
      <c r="S682">
        <f t="shared" si="177"/>
        <v>0</v>
      </c>
      <c r="T682" s="57">
        <f t="shared" si="170"/>
        <v>4.2044464401409555E-3</v>
      </c>
      <c r="U682" s="57">
        <f t="shared" si="175"/>
        <v>5.6838574128339883E-2</v>
      </c>
      <c r="V682">
        <f t="shared" si="171"/>
        <v>132.61709243342787</v>
      </c>
      <c r="W682">
        <f t="shared" si="164"/>
        <v>-0.22841690747294197</v>
      </c>
      <c r="Z682" s="57"/>
    </row>
    <row r="683" spans="5:26">
      <c r="E683" s="49">
        <f t="shared" si="163"/>
        <v>0</v>
      </c>
      <c r="F683" s="49">
        <v>680</v>
      </c>
      <c r="G683" s="49">
        <v>2.7078373628862118E-2</v>
      </c>
      <c r="H683" s="49">
        <f t="shared" si="165"/>
        <v>-1.9255807259927133</v>
      </c>
      <c r="I683" s="49">
        <f t="shared" si="166"/>
        <v>100.41378749210736</v>
      </c>
      <c r="J683" s="49">
        <f t="shared" si="167"/>
        <v>-1.8855537793726763E-2</v>
      </c>
      <c r="K683" s="49">
        <f t="shared" si="172"/>
        <v>-5.0110478885591947E-2</v>
      </c>
      <c r="L683" s="53">
        <f t="shared" si="162"/>
        <v>-1.8893999332188303E-2</v>
      </c>
      <c r="M683" s="53">
        <f t="shared" si="173"/>
        <v>-5.0495094270207333E-2</v>
      </c>
      <c r="N683" s="57">
        <f t="shared" si="168"/>
        <v>0</v>
      </c>
      <c r="O683" s="57">
        <f t="shared" si="174"/>
        <v>0</v>
      </c>
      <c r="P683">
        <f t="shared" si="169"/>
        <v>0</v>
      </c>
      <c r="Q683">
        <f t="shared" si="169"/>
        <v>0</v>
      </c>
      <c r="R683">
        <f t="shared" si="176"/>
        <v>0</v>
      </c>
      <c r="S683">
        <f t="shared" si="177"/>
        <v>0</v>
      </c>
      <c r="T683" s="57">
        <f t="shared" si="170"/>
        <v>1.9455537793726763E-2</v>
      </c>
      <c r="U683" s="57">
        <f t="shared" si="175"/>
        <v>5.6110478885591945E-2</v>
      </c>
      <c r="V683">
        <f t="shared" si="171"/>
        <v>132.61709243342787</v>
      </c>
      <c r="W683">
        <f t="shared" si="164"/>
        <v>-0.24282921869581908</v>
      </c>
      <c r="Z683" s="57"/>
    </row>
    <row r="684" spans="5:26">
      <c r="E684" s="49">
        <f t="shared" si="163"/>
        <v>1</v>
      </c>
      <c r="F684" s="49">
        <v>681</v>
      </c>
      <c r="G684" s="49">
        <v>0.55500135920362714</v>
      </c>
      <c r="H684" s="49">
        <f t="shared" si="165"/>
        <v>0.13830764772159884</v>
      </c>
      <c r="I684" s="49">
        <f t="shared" si="166"/>
        <v>100.6105984708213</v>
      </c>
      <c r="J684" s="49">
        <f t="shared" si="167"/>
        <v>1.9580812611728724E-3</v>
      </c>
      <c r="K684" s="49">
        <f t="shared" si="172"/>
        <v>-2.8633896019380885E-2</v>
      </c>
      <c r="L684" s="53">
        <f t="shared" si="162"/>
        <v>1.9196197227113339E-3</v>
      </c>
      <c r="M684" s="53">
        <f t="shared" si="173"/>
        <v>-2.9018511403996271E-2</v>
      </c>
      <c r="N684" s="57">
        <f t="shared" si="168"/>
        <v>1.3580812611728725E-3</v>
      </c>
      <c r="O684" s="57">
        <f t="shared" si="174"/>
        <v>0</v>
      </c>
      <c r="P684">
        <f t="shared" si="169"/>
        <v>1.8443847119489001E-6</v>
      </c>
      <c r="Q684">
        <f t="shared" si="169"/>
        <v>0</v>
      </c>
      <c r="R684">
        <f t="shared" si="176"/>
        <v>2.5048243156915275E-9</v>
      </c>
      <c r="S684">
        <f t="shared" si="177"/>
        <v>0</v>
      </c>
      <c r="T684" s="57">
        <f t="shared" si="170"/>
        <v>0</v>
      </c>
      <c r="U684" s="57">
        <f t="shared" si="175"/>
        <v>3.4633896019380883E-2</v>
      </c>
      <c r="V684">
        <f t="shared" si="171"/>
        <v>132.61709243342787</v>
      </c>
      <c r="W684">
        <f t="shared" si="164"/>
        <v>-0.2413451643020558</v>
      </c>
      <c r="Z684" s="57"/>
    </row>
    <row r="685" spans="5:26">
      <c r="E685" s="49">
        <f t="shared" si="163"/>
        <v>2</v>
      </c>
      <c r="F685" s="49">
        <v>682</v>
      </c>
      <c r="G685" s="49">
        <v>0.37598871606746032</v>
      </c>
      <c r="H685" s="49">
        <f t="shared" si="165"/>
        <v>-0.3160330372504388</v>
      </c>
      <c r="I685" s="49">
        <f t="shared" si="166"/>
        <v>100.35068031671898</v>
      </c>
      <c r="J685" s="49">
        <f t="shared" si="167"/>
        <v>-2.5867500505817051E-3</v>
      </c>
      <c r="K685" s="49">
        <f t="shared" si="172"/>
        <v>-3.3406267821174951E-2</v>
      </c>
      <c r="L685" s="53">
        <f t="shared" si="162"/>
        <v>-2.6252115890432436E-3</v>
      </c>
      <c r="M685" s="53">
        <f t="shared" si="173"/>
        <v>-3.3790883205790337E-2</v>
      </c>
      <c r="N685" s="57">
        <f t="shared" si="168"/>
        <v>0</v>
      </c>
      <c r="O685" s="57">
        <f t="shared" si="174"/>
        <v>0</v>
      </c>
      <c r="P685">
        <f t="shared" si="169"/>
        <v>0</v>
      </c>
      <c r="Q685">
        <f t="shared" si="169"/>
        <v>0</v>
      </c>
      <c r="R685">
        <f t="shared" si="176"/>
        <v>0</v>
      </c>
      <c r="S685">
        <f t="shared" si="177"/>
        <v>0</v>
      </c>
      <c r="T685" s="57">
        <f t="shared" si="170"/>
        <v>3.186750050581705E-3</v>
      </c>
      <c r="U685" s="57">
        <f t="shared" si="175"/>
        <v>3.9406267821174949E-2</v>
      </c>
      <c r="V685">
        <f t="shared" si="171"/>
        <v>132.61709243342787</v>
      </c>
      <c r="W685">
        <f t="shared" si="164"/>
        <v>-0.24330507873942592</v>
      </c>
      <c r="Z685" s="57"/>
    </row>
    <row r="686" spans="5:26">
      <c r="E686" s="49">
        <f t="shared" si="163"/>
        <v>3</v>
      </c>
      <c r="F686" s="49">
        <v>683</v>
      </c>
      <c r="G686" s="49">
        <v>0.94497111749048213</v>
      </c>
      <c r="H686" s="49">
        <f t="shared" si="165"/>
        <v>1.5979335565415123</v>
      </c>
      <c r="I686" s="49">
        <f t="shared" si="166"/>
        <v>102.01211213497717</v>
      </c>
      <c r="J686" s="49">
        <f t="shared" si="167"/>
        <v>1.6420697997298152E-2</v>
      </c>
      <c r="K686" s="49">
        <f t="shared" si="172"/>
        <v>-2.5554947718283358E-2</v>
      </c>
      <c r="L686" s="53">
        <f t="shared" si="162"/>
        <v>1.6382236458836612E-2</v>
      </c>
      <c r="M686" s="53">
        <f t="shared" si="173"/>
        <v>-2.5939563102898744E-2</v>
      </c>
      <c r="N686" s="57">
        <f t="shared" si="168"/>
        <v>1.5820697997298152E-2</v>
      </c>
      <c r="O686" s="57">
        <f t="shared" si="174"/>
        <v>0</v>
      </c>
      <c r="P686">
        <f t="shared" si="169"/>
        <v>2.5029448512171377E-4</v>
      </c>
      <c r="Q686">
        <f t="shared" si="169"/>
        <v>0</v>
      </c>
      <c r="R686">
        <f t="shared" si="176"/>
        <v>3.959833459499869E-6</v>
      </c>
      <c r="S686">
        <f t="shared" si="177"/>
        <v>0</v>
      </c>
      <c r="T686" s="57">
        <f t="shared" si="170"/>
        <v>0</v>
      </c>
      <c r="U686" s="57">
        <f t="shared" si="175"/>
        <v>3.1554947718283356E-2</v>
      </c>
      <c r="V686">
        <f t="shared" si="171"/>
        <v>132.61709243342787</v>
      </c>
      <c r="W686">
        <f t="shared" si="164"/>
        <v>-0.23077704190969212</v>
      </c>
      <c r="Z686" s="57"/>
    </row>
    <row r="687" spans="5:26">
      <c r="E687" s="49">
        <f t="shared" si="163"/>
        <v>4</v>
      </c>
      <c r="F687" s="49">
        <v>684</v>
      </c>
      <c r="G687" s="49">
        <v>0.87028543299766992</v>
      </c>
      <c r="H687" s="49">
        <f t="shared" si="165"/>
        <v>1.1277414330384172</v>
      </c>
      <c r="I687" s="49">
        <f t="shared" si="166"/>
        <v>103.22139813185726</v>
      </c>
      <c r="J687" s="49">
        <f t="shared" si="167"/>
        <v>1.1784625137311103E-2</v>
      </c>
      <c r="K687" s="49">
        <f t="shared" si="172"/>
        <v>-1.4079412166371827E-2</v>
      </c>
      <c r="L687" s="53">
        <f t="shared" si="162"/>
        <v>1.1746163598849564E-2</v>
      </c>
      <c r="M687" s="53">
        <f t="shared" si="173"/>
        <v>-1.4464027550987212E-2</v>
      </c>
      <c r="N687" s="57">
        <f t="shared" si="168"/>
        <v>1.1184625137311104E-2</v>
      </c>
      <c r="O687" s="57">
        <f t="shared" si="174"/>
        <v>0</v>
      </c>
      <c r="P687">
        <f t="shared" si="169"/>
        <v>1.2509583946217141E-4</v>
      </c>
      <c r="Q687">
        <f t="shared" si="169"/>
        <v>0</v>
      </c>
      <c r="R687">
        <f t="shared" si="176"/>
        <v>1.3991500706216367E-6</v>
      </c>
      <c r="S687">
        <f t="shared" si="177"/>
        <v>0</v>
      </c>
      <c r="T687" s="57">
        <f t="shared" si="170"/>
        <v>0</v>
      </c>
      <c r="U687" s="57">
        <f t="shared" si="175"/>
        <v>2.0079412166371827E-2</v>
      </c>
      <c r="V687">
        <f t="shared" si="171"/>
        <v>132.61709243342787</v>
      </c>
      <c r="W687">
        <f t="shared" si="164"/>
        <v>-0.22165841342304263</v>
      </c>
      <c r="Z687" s="57"/>
    </row>
    <row r="688" spans="5:26">
      <c r="E688" s="49">
        <f t="shared" si="163"/>
        <v>5</v>
      </c>
      <c r="F688" s="49">
        <v>685</v>
      </c>
      <c r="G688" s="49">
        <v>0.86828331330940356</v>
      </c>
      <c r="H688" s="49">
        <f t="shared" si="165"/>
        <v>1.1183129139153944</v>
      </c>
      <c r="I688" s="49">
        <f t="shared" si="166"/>
        <v>104.43528716370437</v>
      </c>
      <c r="J688" s="49">
        <f t="shared" si="167"/>
        <v>1.1691440198735924E-2</v>
      </c>
      <c r="K688" s="49">
        <f t="shared" si="172"/>
        <v>5.1766609646910766E-3</v>
      </c>
      <c r="L688" s="53">
        <f t="shared" si="162"/>
        <v>1.1652978660274385E-2</v>
      </c>
      <c r="M688" s="53">
        <f t="shared" si="173"/>
        <v>4.7920455800756923E-3</v>
      </c>
      <c r="N688" s="57">
        <f t="shared" si="168"/>
        <v>1.1091440198735925E-2</v>
      </c>
      <c r="O688" s="57">
        <f t="shared" si="174"/>
        <v>0</v>
      </c>
      <c r="P688">
        <f t="shared" si="169"/>
        <v>1.2302004568213521E-4</v>
      </c>
      <c r="Q688">
        <f t="shared" si="169"/>
        <v>0</v>
      </c>
      <c r="R688">
        <f t="shared" si="176"/>
        <v>1.3644694799291642E-6</v>
      </c>
      <c r="S688">
        <f t="shared" si="177"/>
        <v>0</v>
      </c>
      <c r="T688" s="57">
        <f t="shared" si="170"/>
        <v>0</v>
      </c>
      <c r="U688" s="57">
        <f t="shared" si="175"/>
        <v>8.2333903530892264E-4</v>
      </c>
      <c r="V688">
        <f t="shared" si="171"/>
        <v>132.61709243342787</v>
      </c>
      <c r="W688">
        <f t="shared" si="164"/>
        <v>-0.21250507572295338</v>
      </c>
      <c r="Z688" s="57"/>
    </row>
    <row r="689" spans="5:26">
      <c r="E689" s="49">
        <f t="shared" si="163"/>
        <v>6</v>
      </c>
      <c r="F689" s="49">
        <v>686</v>
      </c>
      <c r="G689" s="49">
        <v>0.68679645429965652</v>
      </c>
      <c r="H689" s="49">
        <f t="shared" si="165"/>
        <v>0.48679009352719621</v>
      </c>
      <c r="I689" s="49">
        <f t="shared" si="166"/>
        <v>105.00391892297378</v>
      </c>
      <c r="J689" s="49">
        <f t="shared" si="167"/>
        <v>5.4300545451107145E-3</v>
      </c>
      <c r="K689" s="49">
        <f t="shared" si="172"/>
        <v>1.5286395860105075E-2</v>
      </c>
      <c r="L689" s="53">
        <f t="shared" si="162"/>
        <v>5.3915930066491761E-3</v>
      </c>
      <c r="M689" s="53">
        <f t="shared" si="173"/>
        <v>1.4901780475489691E-2</v>
      </c>
      <c r="N689" s="57">
        <f t="shared" si="168"/>
        <v>4.8300545451107147E-3</v>
      </c>
      <c r="O689" s="57">
        <f t="shared" si="174"/>
        <v>9.2863958601050768E-3</v>
      </c>
      <c r="P689">
        <f t="shared" si="169"/>
        <v>2.3329426908744673E-5</v>
      </c>
      <c r="Q689">
        <f t="shared" si="169"/>
        <v>8.6237148070576709E-5</v>
      </c>
      <c r="R689">
        <f t="shared" si="176"/>
        <v>1.1268240447541042E-7</v>
      </c>
      <c r="S689">
        <f t="shared" si="177"/>
        <v>8.0083229482987202E-7</v>
      </c>
      <c r="T689" s="57">
        <f t="shared" si="170"/>
        <v>0</v>
      </c>
      <c r="U689" s="57">
        <f t="shared" si="175"/>
        <v>0</v>
      </c>
      <c r="V689">
        <f t="shared" si="171"/>
        <v>132.61709243342787</v>
      </c>
      <c r="W689">
        <f t="shared" si="164"/>
        <v>-0.2082173044497681</v>
      </c>
      <c r="Z689" s="57"/>
    </row>
    <row r="690" spans="5:26">
      <c r="E690" s="49">
        <f t="shared" si="163"/>
        <v>7</v>
      </c>
      <c r="F690" s="49">
        <v>687</v>
      </c>
      <c r="G690" s="49">
        <v>0.47153586277323023</v>
      </c>
      <c r="H690" s="49">
        <f t="shared" si="165"/>
        <v>-7.1409655129736169E-2</v>
      </c>
      <c r="I690" s="49">
        <f t="shared" si="166"/>
        <v>104.9895151705922</v>
      </c>
      <c r="J690" s="49">
        <f t="shared" si="167"/>
        <v>-1.3718288351586579E-4</v>
      </c>
      <c r="K690" s="49">
        <f t="shared" si="172"/>
        <v>3.4119513326549326E-2</v>
      </c>
      <c r="L690" s="53">
        <f t="shared" si="162"/>
        <v>-1.7564442197740425E-4</v>
      </c>
      <c r="M690" s="53">
        <f t="shared" si="173"/>
        <v>3.373489794193394E-2</v>
      </c>
      <c r="N690" s="57">
        <f t="shared" si="168"/>
        <v>0</v>
      </c>
      <c r="O690" s="57">
        <f t="shared" si="174"/>
        <v>2.8119513326549328E-2</v>
      </c>
      <c r="P690">
        <f t="shared" si="169"/>
        <v>0</v>
      </c>
      <c r="Q690">
        <f t="shared" si="169"/>
        <v>7.9070702972198527E-4</v>
      </c>
      <c r="R690">
        <f t="shared" si="176"/>
        <v>0</v>
      </c>
      <c r="S690">
        <f t="shared" si="177"/>
        <v>2.2234296859663602E-5</v>
      </c>
      <c r="T690" s="57">
        <f t="shared" si="170"/>
        <v>7.3718288351586579E-4</v>
      </c>
      <c r="U690" s="57">
        <f t="shared" si="175"/>
        <v>0</v>
      </c>
      <c r="V690">
        <f t="shared" si="171"/>
        <v>132.61709243342787</v>
      </c>
      <c r="W690">
        <f t="shared" si="164"/>
        <v>-0.20832591603306619</v>
      </c>
      <c r="Z690" s="57"/>
    </row>
    <row r="691" spans="5:26">
      <c r="E691" s="49">
        <f t="shared" si="163"/>
        <v>8</v>
      </c>
      <c r="F691" s="49">
        <v>688</v>
      </c>
      <c r="G691" s="49">
        <v>0.18778793382187509</v>
      </c>
      <c r="H691" s="49">
        <f t="shared" si="165"/>
        <v>-0.88607731241145127</v>
      </c>
      <c r="I691" s="49">
        <f t="shared" si="166"/>
        <v>104.11979777039168</v>
      </c>
      <c r="J691" s="49">
        <f t="shared" si="167"/>
        <v>-8.318351803360045E-3</v>
      </c>
      <c r="K691" s="49">
        <f t="shared" si="172"/>
        <v>1.378263016830342E-2</v>
      </c>
      <c r="L691" s="53">
        <f t="shared" si="162"/>
        <v>-8.3568133418215843E-3</v>
      </c>
      <c r="M691" s="53">
        <f t="shared" si="173"/>
        <v>1.3398014783688036E-2</v>
      </c>
      <c r="N691" s="57">
        <f t="shared" si="168"/>
        <v>0</v>
      </c>
      <c r="O691" s="57">
        <f t="shared" si="174"/>
        <v>7.7826301683034211E-3</v>
      </c>
      <c r="P691">
        <f t="shared" si="169"/>
        <v>0</v>
      </c>
      <c r="Q691">
        <f t="shared" si="169"/>
        <v>6.0569332336586536E-5</v>
      </c>
      <c r="R691">
        <f t="shared" si="176"/>
        <v>0</v>
      </c>
      <c r="S691">
        <f t="shared" si="177"/>
        <v>4.7138871311671434E-7</v>
      </c>
      <c r="T691" s="57">
        <f t="shared" si="170"/>
        <v>8.9183518033600449E-3</v>
      </c>
      <c r="U691" s="57">
        <f t="shared" si="175"/>
        <v>0</v>
      </c>
      <c r="V691">
        <f t="shared" si="171"/>
        <v>132.61709243342787</v>
      </c>
      <c r="W691">
        <f t="shared" si="164"/>
        <v>-0.21488402543089588</v>
      </c>
      <c r="Z691" s="57"/>
    </row>
    <row r="692" spans="5:26">
      <c r="E692" s="49">
        <f t="shared" si="163"/>
        <v>9</v>
      </c>
      <c r="F692" s="49">
        <v>689</v>
      </c>
      <c r="G692" s="49">
        <v>0.13798610442266157</v>
      </c>
      <c r="H692" s="49">
        <f t="shared" si="165"/>
        <v>-1.0894120751549432</v>
      </c>
      <c r="I692" s="49">
        <f t="shared" si="166"/>
        <v>103.04557323495243</v>
      </c>
      <c r="J692" s="49">
        <f t="shared" si="167"/>
        <v>-1.0370788884631672E-2</v>
      </c>
      <c r="K692" s="49">
        <f t="shared" si="172"/>
        <v>7.0162877238127324E-3</v>
      </c>
      <c r="L692" s="53">
        <f t="shared" si="162"/>
        <v>-1.0409250423093212E-2</v>
      </c>
      <c r="M692" s="53">
        <f t="shared" si="173"/>
        <v>6.6316723391973481E-3</v>
      </c>
      <c r="N692" s="57">
        <f t="shared" si="168"/>
        <v>0</v>
      </c>
      <c r="O692" s="57">
        <f t="shared" si="174"/>
        <v>1.0162877238127331E-3</v>
      </c>
      <c r="P692">
        <f t="shared" si="169"/>
        <v>0</v>
      </c>
      <c r="Q692">
        <f t="shared" si="169"/>
        <v>1.0328407375724661E-6</v>
      </c>
      <c r="R692">
        <f t="shared" si="176"/>
        <v>0</v>
      </c>
      <c r="S692">
        <f t="shared" si="177"/>
        <v>1.049663362248586E-9</v>
      </c>
      <c r="T692" s="57">
        <f t="shared" si="170"/>
        <v>1.0970788884631672E-2</v>
      </c>
      <c r="U692" s="57">
        <f t="shared" si="175"/>
        <v>0</v>
      </c>
      <c r="V692">
        <f t="shared" si="171"/>
        <v>132.61709243342787</v>
      </c>
      <c r="W692">
        <f t="shared" si="164"/>
        <v>-0.22298422213803229</v>
      </c>
      <c r="Z692" s="57"/>
    </row>
    <row r="693" spans="5:26">
      <c r="E693" s="49">
        <f t="shared" si="163"/>
        <v>0</v>
      </c>
      <c r="F693" s="49">
        <v>690</v>
      </c>
      <c r="G693" s="49">
        <v>0.15226902466243697</v>
      </c>
      <c r="H693" s="49">
        <f t="shared" si="165"/>
        <v>-1.0267503172308157</v>
      </c>
      <c r="I693" s="49">
        <f t="shared" si="166"/>
        <v>102.04700185404424</v>
      </c>
      <c r="J693" s="49">
        <f t="shared" si="167"/>
        <v>-9.7378393274306276E-3</v>
      </c>
      <c r="K693" s="49">
        <f t="shared" si="172"/>
        <v>1.6133986190109001E-2</v>
      </c>
      <c r="L693" s="53">
        <f t="shared" si="162"/>
        <v>-9.7763008658921669E-3</v>
      </c>
      <c r="M693" s="53">
        <f t="shared" si="173"/>
        <v>1.5749370805493615E-2</v>
      </c>
      <c r="N693" s="57">
        <f t="shared" si="168"/>
        <v>0</v>
      </c>
      <c r="O693" s="57">
        <f t="shared" si="174"/>
        <v>1.0133986190109003E-2</v>
      </c>
      <c r="P693">
        <f t="shared" si="169"/>
        <v>0</v>
      </c>
      <c r="Q693">
        <f t="shared" si="169"/>
        <v>1.0269767610131997E-4</v>
      </c>
      <c r="R693">
        <f t="shared" si="176"/>
        <v>0</v>
      </c>
      <c r="S693">
        <f t="shared" si="177"/>
        <v>1.040736831367064E-6</v>
      </c>
      <c r="T693" s="57">
        <f t="shared" si="170"/>
        <v>1.0337839327430627E-2</v>
      </c>
      <c r="U693" s="57">
        <f t="shared" si="175"/>
        <v>0</v>
      </c>
      <c r="V693">
        <f t="shared" si="171"/>
        <v>132.61709243342787</v>
      </c>
      <c r="W693">
        <f t="shared" si="164"/>
        <v>-0.23051395576878173</v>
      </c>
      <c r="Z693" s="57"/>
    </row>
    <row r="694" spans="5:26">
      <c r="E694" s="49">
        <f t="shared" si="163"/>
        <v>1</v>
      </c>
      <c r="F694" s="49">
        <v>691</v>
      </c>
      <c r="G694" s="49">
        <v>0.74198598967524076</v>
      </c>
      <c r="H694" s="49">
        <f t="shared" si="165"/>
        <v>0.6494802305504247</v>
      </c>
      <c r="I694" s="49">
        <f t="shared" si="166"/>
        <v>102.76865022725609</v>
      </c>
      <c r="J694" s="49">
        <f t="shared" si="167"/>
        <v>7.0468379947807754E-3</v>
      </c>
      <c r="K694" s="49">
        <f t="shared" si="172"/>
        <v>2.122274292371689E-2</v>
      </c>
      <c r="L694" s="53">
        <f t="shared" si="162"/>
        <v>7.0083764563192369E-3</v>
      </c>
      <c r="M694" s="53">
        <f t="shared" si="173"/>
        <v>2.0838127539101504E-2</v>
      </c>
      <c r="N694" s="57">
        <f t="shared" si="168"/>
        <v>6.4468379947807755E-3</v>
      </c>
      <c r="O694" s="57">
        <f t="shared" si="174"/>
        <v>1.5222742923716892E-2</v>
      </c>
      <c r="P694">
        <f t="shared" si="169"/>
        <v>4.156172013094901E-5</v>
      </c>
      <c r="Q694">
        <f t="shared" si="169"/>
        <v>2.3173190212157272E-4</v>
      </c>
      <c r="R694">
        <f t="shared" si="176"/>
        <v>2.6794167646864712E-7</v>
      </c>
      <c r="S694">
        <f t="shared" si="177"/>
        <v>3.5275951732206267E-6</v>
      </c>
      <c r="T694" s="57">
        <f t="shared" si="170"/>
        <v>0</v>
      </c>
      <c r="U694" s="57">
        <f t="shared" si="175"/>
        <v>0</v>
      </c>
      <c r="V694">
        <f t="shared" si="171"/>
        <v>132.61709243342787</v>
      </c>
      <c r="W694">
        <f t="shared" si="164"/>
        <v>-0.22507236177836826</v>
      </c>
      <c r="Z694" s="57"/>
    </row>
    <row r="695" spans="5:26">
      <c r="E695" s="49">
        <f t="shared" si="163"/>
        <v>2</v>
      </c>
      <c r="F695" s="49">
        <v>692</v>
      </c>
      <c r="G695" s="49">
        <v>0.26647939694294009</v>
      </c>
      <c r="H695" s="49">
        <f t="shared" si="165"/>
        <v>-0.62349575053793216</v>
      </c>
      <c r="I695" s="49">
        <f t="shared" si="166"/>
        <v>102.18718166610429</v>
      </c>
      <c r="J695" s="49">
        <f t="shared" si="167"/>
        <v>-5.6741017401842446E-3</v>
      </c>
      <c r="K695" s="49">
        <f t="shared" si="172"/>
        <v>1.8135391234114322E-2</v>
      </c>
      <c r="L695" s="53">
        <f t="shared" si="162"/>
        <v>-5.712563278645783E-3</v>
      </c>
      <c r="M695" s="53">
        <f t="shared" si="173"/>
        <v>1.7750775849498936E-2</v>
      </c>
      <c r="N695" s="57">
        <f t="shared" si="168"/>
        <v>0</v>
      </c>
      <c r="O695" s="57">
        <f t="shared" si="174"/>
        <v>1.2135391234114324E-2</v>
      </c>
      <c r="P695">
        <f t="shared" si="169"/>
        <v>0</v>
      </c>
      <c r="Q695">
        <f t="shared" si="169"/>
        <v>1.4726772040501879E-4</v>
      </c>
      <c r="R695">
        <f t="shared" si="176"/>
        <v>0</v>
      </c>
      <c r="S695">
        <f t="shared" si="177"/>
        <v>1.7871514032710641E-6</v>
      </c>
      <c r="T695" s="57">
        <f t="shared" si="170"/>
        <v>6.2741017401842444E-3</v>
      </c>
      <c r="U695" s="57">
        <f t="shared" si="175"/>
        <v>0</v>
      </c>
      <c r="V695">
        <f t="shared" si="171"/>
        <v>132.61709243342787</v>
      </c>
      <c r="W695">
        <f t="shared" si="164"/>
        <v>-0.22945692903498854</v>
      </c>
      <c r="Z695" s="57"/>
    </row>
    <row r="696" spans="5:26">
      <c r="E696" s="49">
        <f t="shared" si="163"/>
        <v>3</v>
      </c>
      <c r="F696" s="49">
        <v>693</v>
      </c>
      <c r="G696" s="49">
        <v>0.39521322309690365</v>
      </c>
      <c r="H696" s="49">
        <f t="shared" si="165"/>
        <v>-0.26575689021363935</v>
      </c>
      <c r="I696" s="49">
        <f t="shared" si="166"/>
        <v>101.97456633318039</v>
      </c>
      <c r="J696" s="49">
        <f t="shared" si="167"/>
        <v>-2.0828133758637388E-3</v>
      </c>
      <c r="K696" s="49">
        <f t="shared" si="172"/>
        <v>-3.6812013904757884E-4</v>
      </c>
      <c r="L696" s="53">
        <f t="shared" si="162"/>
        <v>-2.1212749143252772E-3</v>
      </c>
      <c r="M696" s="53">
        <f t="shared" si="173"/>
        <v>-7.5273552366296351E-4</v>
      </c>
      <c r="N696" s="57">
        <f t="shared" si="168"/>
        <v>0</v>
      </c>
      <c r="O696" s="57">
        <f t="shared" si="174"/>
        <v>0</v>
      </c>
      <c r="P696">
        <f t="shared" si="169"/>
        <v>0</v>
      </c>
      <c r="Q696">
        <f t="shared" si="169"/>
        <v>0</v>
      </c>
      <c r="R696">
        <f t="shared" si="176"/>
        <v>0</v>
      </c>
      <c r="S696">
        <f t="shared" si="177"/>
        <v>0</v>
      </c>
      <c r="T696" s="57">
        <f t="shared" si="170"/>
        <v>2.6828133758637386E-3</v>
      </c>
      <c r="U696" s="57">
        <f t="shared" si="175"/>
        <v>6.3681201390475778E-3</v>
      </c>
      <c r="V696">
        <f t="shared" si="171"/>
        <v>132.61709243342787</v>
      </c>
      <c r="W696">
        <f t="shared" si="164"/>
        <v>-0.23106015625873902</v>
      </c>
      <c r="Z696" s="57"/>
    </row>
    <row r="697" spans="5:26">
      <c r="E697" s="49">
        <f t="shared" si="163"/>
        <v>4</v>
      </c>
      <c r="F697" s="49">
        <v>694</v>
      </c>
      <c r="G697" s="49">
        <v>0.21999653073243264</v>
      </c>
      <c r="H697" s="49">
        <f t="shared" si="165"/>
        <v>-0.77220493103582988</v>
      </c>
      <c r="I697" s="49">
        <f t="shared" si="166"/>
        <v>101.24594518413001</v>
      </c>
      <c r="J697" s="49">
        <f t="shared" si="167"/>
        <v>-7.1707748961948288E-3</v>
      </c>
      <c r="K697" s="49">
        <f t="shared" si="172"/>
        <v>-1.9323520172553448E-2</v>
      </c>
      <c r="L697" s="53">
        <f t="shared" si="162"/>
        <v>-7.2092364346563673E-3</v>
      </c>
      <c r="M697" s="53">
        <f t="shared" si="173"/>
        <v>-1.9708135557168834E-2</v>
      </c>
      <c r="N697" s="57">
        <f t="shared" si="168"/>
        <v>0</v>
      </c>
      <c r="O697" s="57">
        <f t="shared" si="174"/>
        <v>0</v>
      </c>
      <c r="P697">
        <f t="shared" si="169"/>
        <v>0</v>
      </c>
      <c r="Q697">
        <f t="shared" si="169"/>
        <v>0</v>
      </c>
      <c r="R697">
        <f t="shared" si="176"/>
        <v>0</v>
      </c>
      <c r="S697">
        <f t="shared" si="177"/>
        <v>0</v>
      </c>
      <c r="T697" s="57">
        <f t="shared" si="170"/>
        <v>7.7707748961948287E-3</v>
      </c>
      <c r="U697" s="57">
        <f t="shared" si="175"/>
        <v>2.5323520172553446E-2</v>
      </c>
      <c r="V697">
        <f t="shared" si="171"/>
        <v>132.61709243342787</v>
      </c>
      <c r="W697">
        <f t="shared" si="164"/>
        <v>-0.23655432850818825</v>
      </c>
      <c r="Z697" s="57"/>
    </row>
    <row r="698" spans="5:26">
      <c r="E698" s="49">
        <f t="shared" si="163"/>
        <v>5</v>
      </c>
      <c r="F698" s="49">
        <v>695</v>
      </c>
      <c r="G698" s="49">
        <v>0.32248552396883656</v>
      </c>
      <c r="H698" s="49">
        <f t="shared" si="165"/>
        <v>-0.46075965815728726</v>
      </c>
      <c r="I698" s="49">
        <f t="shared" si="166"/>
        <v>100.83785583542311</v>
      </c>
      <c r="J698" s="49">
        <f t="shared" si="167"/>
        <v>-4.0388185631821246E-3</v>
      </c>
      <c r="K698" s="49">
        <f t="shared" si="172"/>
        <v>-3.5053778934471508E-2</v>
      </c>
      <c r="L698" s="53">
        <f t="shared" si="162"/>
        <v>-4.0772801016436631E-3</v>
      </c>
      <c r="M698" s="53">
        <f t="shared" si="173"/>
        <v>-3.5438394319086894E-2</v>
      </c>
      <c r="N698" s="57">
        <f t="shared" si="168"/>
        <v>0</v>
      </c>
      <c r="O698" s="57">
        <f t="shared" si="174"/>
        <v>0</v>
      </c>
      <c r="P698">
        <f t="shared" si="169"/>
        <v>0</v>
      </c>
      <c r="Q698">
        <f t="shared" si="169"/>
        <v>0</v>
      </c>
      <c r="R698">
        <f t="shared" si="176"/>
        <v>0</v>
      </c>
      <c r="S698">
        <f t="shared" si="177"/>
        <v>0</v>
      </c>
      <c r="T698" s="57">
        <f t="shared" si="170"/>
        <v>4.6388185631821245E-3</v>
      </c>
      <c r="U698" s="57">
        <f t="shared" si="175"/>
        <v>4.1053778934471506E-2</v>
      </c>
      <c r="V698">
        <f t="shared" si="171"/>
        <v>132.61709243342787</v>
      </c>
      <c r="W698">
        <f t="shared" si="164"/>
        <v>-0.23963152874850985</v>
      </c>
      <c r="Z698" s="57"/>
    </row>
    <row r="699" spans="5:26">
      <c r="E699" s="49">
        <f t="shared" si="163"/>
        <v>6</v>
      </c>
      <c r="F699" s="49">
        <v>696</v>
      </c>
      <c r="G699" s="49">
        <v>0.64780842846445874</v>
      </c>
      <c r="H699" s="49">
        <f t="shared" si="165"/>
        <v>0.37941038079714218</v>
      </c>
      <c r="I699" s="49">
        <f t="shared" si="166"/>
        <v>101.27862081429485</v>
      </c>
      <c r="J699" s="49">
        <f t="shared" si="167"/>
        <v>4.3615016933721265E-3</v>
      </c>
      <c r="K699" s="49">
        <f t="shared" si="172"/>
        <v>-3.6122331786210146E-2</v>
      </c>
      <c r="L699" s="53">
        <f t="shared" si="162"/>
        <v>4.323040154910588E-3</v>
      </c>
      <c r="M699" s="53">
        <f t="shared" si="173"/>
        <v>-3.6506947170825532E-2</v>
      </c>
      <c r="N699" s="57">
        <f t="shared" si="168"/>
        <v>3.7615016933721266E-3</v>
      </c>
      <c r="O699" s="57">
        <f t="shared" si="174"/>
        <v>0</v>
      </c>
      <c r="P699">
        <f t="shared" si="169"/>
        <v>1.4148894989241376E-5</v>
      </c>
      <c r="Q699">
        <f t="shared" si="169"/>
        <v>0</v>
      </c>
      <c r="R699">
        <f t="shared" si="176"/>
        <v>5.3221092461375836E-8</v>
      </c>
      <c r="S699">
        <f t="shared" si="177"/>
        <v>0</v>
      </c>
      <c r="T699" s="57">
        <f t="shared" si="170"/>
        <v>0</v>
      </c>
      <c r="U699" s="57">
        <f t="shared" si="175"/>
        <v>4.2122331786210145E-2</v>
      </c>
      <c r="V699">
        <f t="shared" si="171"/>
        <v>132.61709243342787</v>
      </c>
      <c r="W699">
        <f t="shared" si="164"/>
        <v>-0.23630793771824352</v>
      </c>
      <c r="Z699" s="57"/>
    </row>
    <row r="700" spans="5:26">
      <c r="E700" s="49">
        <f t="shared" si="163"/>
        <v>7</v>
      </c>
      <c r="F700" s="49">
        <v>697</v>
      </c>
      <c r="G700" s="49">
        <v>0.91865473551561772</v>
      </c>
      <c r="H700" s="49">
        <f t="shared" si="165"/>
        <v>1.3960795908083248</v>
      </c>
      <c r="I700" s="49">
        <f t="shared" si="166"/>
        <v>102.75098094288208</v>
      </c>
      <c r="J700" s="49">
        <f t="shared" si="167"/>
        <v>1.443305946937062E-2</v>
      </c>
      <c r="K700" s="49">
        <f t="shared" si="172"/>
        <v>-2.1552089433323662E-2</v>
      </c>
      <c r="L700" s="53">
        <f t="shared" si="162"/>
        <v>1.4394597930909081E-2</v>
      </c>
      <c r="M700" s="53">
        <f t="shared" si="173"/>
        <v>-2.1936704817939048E-2</v>
      </c>
      <c r="N700" s="57">
        <f t="shared" si="168"/>
        <v>1.383305946937062E-2</v>
      </c>
      <c r="O700" s="57">
        <f t="shared" si="174"/>
        <v>0</v>
      </c>
      <c r="P700">
        <f t="shared" si="169"/>
        <v>1.9135353428314418E-4</v>
      </c>
      <c r="Q700">
        <f t="shared" si="169"/>
        <v>0</v>
      </c>
      <c r="R700">
        <f t="shared" si="176"/>
        <v>2.6470048194129832E-6</v>
      </c>
      <c r="S700">
        <f t="shared" si="177"/>
        <v>0</v>
      </c>
      <c r="T700" s="57">
        <f t="shared" si="170"/>
        <v>0</v>
      </c>
      <c r="U700" s="57">
        <f t="shared" si="175"/>
        <v>2.755208943332366E-2</v>
      </c>
      <c r="V700">
        <f t="shared" si="171"/>
        <v>132.61709243342787</v>
      </c>
      <c r="W700">
        <f t="shared" si="164"/>
        <v>-0.22520559712571142</v>
      </c>
      <c r="Z700" s="57"/>
    </row>
    <row r="701" spans="5:26">
      <c r="E701" s="49">
        <f t="shared" si="163"/>
        <v>8</v>
      </c>
      <c r="F701" s="49">
        <v>698</v>
      </c>
      <c r="G701" s="49">
        <v>0.43090529528876864</v>
      </c>
      <c r="H701" s="49">
        <f t="shared" si="165"/>
        <v>-0.17406982082411704</v>
      </c>
      <c r="I701" s="49">
        <f t="shared" si="166"/>
        <v>102.63140190654221</v>
      </c>
      <c r="J701" s="49">
        <f t="shared" si="167"/>
        <v>-1.1644528434503357E-3</v>
      </c>
      <c r="K701" s="49">
        <f t="shared" si="172"/>
        <v>-1.4398190473413982E-2</v>
      </c>
      <c r="L701" s="53">
        <f t="shared" si="162"/>
        <v>-1.2029143819118741E-3</v>
      </c>
      <c r="M701" s="53">
        <f t="shared" si="173"/>
        <v>-1.4782805858029366E-2</v>
      </c>
      <c r="N701" s="57">
        <f t="shared" si="168"/>
        <v>0</v>
      </c>
      <c r="O701" s="57">
        <f t="shared" si="174"/>
        <v>0</v>
      </c>
      <c r="P701">
        <f t="shared" si="169"/>
        <v>0</v>
      </c>
      <c r="Q701">
        <f t="shared" si="169"/>
        <v>0</v>
      </c>
      <c r="R701">
        <f t="shared" si="176"/>
        <v>0</v>
      </c>
      <c r="S701">
        <f t="shared" si="177"/>
        <v>0</v>
      </c>
      <c r="T701" s="57">
        <f t="shared" si="170"/>
        <v>1.7644528434503357E-3</v>
      </c>
      <c r="U701" s="57">
        <f t="shared" si="175"/>
        <v>2.0398190473413982E-2</v>
      </c>
      <c r="V701">
        <f t="shared" si="171"/>
        <v>132.61709243342787</v>
      </c>
      <c r="W701">
        <f t="shared" si="164"/>
        <v>-0.22610728358366103</v>
      </c>
      <c r="Z701" s="57"/>
    </row>
    <row r="702" spans="5:26">
      <c r="E702" s="49">
        <f t="shared" si="163"/>
        <v>9</v>
      </c>
      <c r="F702" s="49">
        <v>699</v>
      </c>
      <c r="G702" s="49">
        <v>0.59280829795484968</v>
      </c>
      <c r="H702" s="49">
        <f t="shared" si="165"/>
        <v>0.23477495938962692</v>
      </c>
      <c r="I702" s="49">
        <f t="shared" si="166"/>
        <v>102.93156516286614</v>
      </c>
      <c r="J702" s="49">
        <f t="shared" si="167"/>
        <v>2.920404136388863E-3</v>
      </c>
      <c r="K702" s="49">
        <f t="shared" si="172"/>
        <v>-1.1069974523933354E-3</v>
      </c>
      <c r="L702" s="53">
        <f t="shared" si="162"/>
        <v>2.8819425979273246E-3</v>
      </c>
      <c r="M702" s="53">
        <f t="shared" si="173"/>
        <v>-1.4916128370087199E-3</v>
      </c>
      <c r="N702" s="57">
        <f t="shared" si="168"/>
        <v>2.3204041363888632E-3</v>
      </c>
      <c r="O702" s="57">
        <f t="shared" si="174"/>
        <v>0</v>
      </c>
      <c r="P702">
        <f t="shared" si="169"/>
        <v>5.3842753561705461E-6</v>
      </c>
      <c r="Q702">
        <f t="shared" si="169"/>
        <v>0</v>
      </c>
      <c r="R702">
        <f t="shared" si="176"/>
        <v>1.2493694807914755E-8</v>
      </c>
      <c r="S702">
        <f t="shared" si="177"/>
        <v>0</v>
      </c>
      <c r="T702" s="57">
        <f t="shared" si="170"/>
        <v>0</v>
      </c>
      <c r="U702" s="57">
        <f t="shared" si="175"/>
        <v>7.1069974523933349E-3</v>
      </c>
      <c r="V702">
        <f t="shared" si="171"/>
        <v>132.61709243342787</v>
      </c>
      <c r="W702">
        <f t="shared" si="164"/>
        <v>-0.22384390070581212</v>
      </c>
      <c r="Z702" s="57"/>
    </row>
    <row r="703" spans="5:26">
      <c r="E703" s="49">
        <f t="shared" si="163"/>
        <v>0</v>
      </c>
      <c r="F703" s="49">
        <v>700</v>
      </c>
      <c r="G703" s="49">
        <v>0.34851311659432982</v>
      </c>
      <c r="H703" s="49">
        <f t="shared" si="165"/>
        <v>-0.38933785987202696</v>
      </c>
      <c r="I703" s="49">
        <f t="shared" si="166"/>
        <v>102.59019720521451</v>
      </c>
      <c r="J703" s="49">
        <f t="shared" si="167"/>
        <v>-3.3219671498312927E-3</v>
      </c>
      <c r="K703" s="49">
        <f t="shared" si="172"/>
        <v>5.3088747252059837E-3</v>
      </c>
      <c r="L703" s="53">
        <f t="shared" si="162"/>
        <v>-3.3604286882928311E-3</v>
      </c>
      <c r="M703" s="53">
        <f t="shared" si="173"/>
        <v>4.9242593405905994E-3</v>
      </c>
      <c r="N703" s="57">
        <f t="shared" si="168"/>
        <v>0</v>
      </c>
      <c r="O703" s="57">
        <f t="shared" si="174"/>
        <v>0</v>
      </c>
      <c r="P703">
        <f t="shared" si="169"/>
        <v>0</v>
      </c>
      <c r="Q703">
        <f t="shared" si="169"/>
        <v>0</v>
      </c>
      <c r="R703">
        <f t="shared" si="176"/>
        <v>0</v>
      </c>
      <c r="S703">
        <f t="shared" si="177"/>
        <v>0</v>
      </c>
      <c r="T703" s="57">
        <f t="shared" si="170"/>
        <v>3.9219671498312925E-3</v>
      </c>
      <c r="U703" s="57">
        <f t="shared" si="175"/>
        <v>6.9112527479401557E-4</v>
      </c>
      <c r="V703">
        <f t="shared" si="171"/>
        <v>132.61709243342787</v>
      </c>
      <c r="W703">
        <f t="shared" si="164"/>
        <v>-0.226417987887093</v>
      </c>
      <c r="Z703" s="57"/>
    </row>
    <row r="704" spans="5:26">
      <c r="E704" s="49">
        <f t="shared" si="163"/>
        <v>1</v>
      </c>
      <c r="F704" s="49">
        <v>701</v>
      </c>
      <c r="G704" s="49">
        <v>0.1472404344648639</v>
      </c>
      <c r="H704" s="49">
        <f t="shared" si="165"/>
        <v>-1.0483424268037069</v>
      </c>
      <c r="I704" s="49">
        <f t="shared" si="166"/>
        <v>101.57388729440443</v>
      </c>
      <c r="J704" s="49">
        <f t="shared" si="167"/>
        <v>-9.9558970716846149E-3</v>
      </c>
      <c r="K704" s="49">
        <f t="shared" si="172"/>
        <v>-1.1693860341259498E-2</v>
      </c>
      <c r="L704" s="53">
        <f t="shared" si="162"/>
        <v>-9.9943586101461541E-3</v>
      </c>
      <c r="M704" s="53">
        <f t="shared" si="173"/>
        <v>-1.2078475725874883E-2</v>
      </c>
      <c r="N704" s="57">
        <f t="shared" si="168"/>
        <v>0</v>
      </c>
      <c r="O704" s="57">
        <f t="shared" si="174"/>
        <v>0</v>
      </c>
      <c r="P704">
        <f t="shared" si="169"/>
        <v>0</v>
      </c>
      <c r="Q704">
        <f t="shared" si="169"/>
        <v>0</v>
      </c>
      <c r="R704">
        <f t="shared" si="176"/>
        <v>0</v>
      </c>
      <c r="S704">
        <f t="shared" si="177"/>
        <v>0</v>
      </c>
      <c r="T704" s="57">
        <f t="shared" si="170"/>
        <v>1.0555897071684615E-2</v>
      </c>
      <c r="U704" s="57">
        <f t="shared" si="175"/>
        <v>1.7693860341259499E-2</v>
      </c>
      <c r="V704">
        <f t="shared" si="171"/>
        <v>132.61709243342787</v>
      </c>
      <c r="W704">
        <f t="shared" si="164"/>
        <v>-0.23408147901151388</v>
      </c>
      <c r="Z704" s="57"/>
    </row>
    <row r="705" spans="5:26">
      <c r="E705" s="49">
        <f t="shared" si="163"/>
        <v>2</v>
      </c>
      <c r="F705" s="49">
        <v>702</v>
      </c>
      <c r="G705" s="49">
        <v>0.40247791649051345</v>
      </c>
      <c r="H705" s="49">
        <f t="shared" si="165"/>
        <v>-0.2469384833342354</v>
      </c>
      <c r="I705" s="49">
        <f t="shared" si="166"/>
        <v>101.38166259724892</v>
      </c>
      <c r="J705" s="49">
        <f t="shared" si="167"/>
        <v>-1.8942547246086714E-3</v>
      </c>
      <c r="K705" s="49">
        <f t="shared" si="172"/>
        <v>-7.9140133256839149E-3</v>
      </c>
      <c r="L705" s="53">
        <f t="shared" si="162"/>
        <v>-1.9327162630702098E-3</v>
      </c>
      <c r="M705" s="53">
        <f t="shared" si="173"/>
        <v>-8.2986287102992991E-3</v>
      </c>
      <c r="N705" s="57">
        <f t="shared" si="168"/>
        <v>0</v>
      </c>
      <c r="O705" s="57">
        <f t="shared" si="174"/>
        <v>0</v>
      </c>
      <c r="P705">
        <f t="shared" si="169"/>
        <v>0</v>
      </c>
      <c r="Q705">
        <f t="shared" si="169"/>
        <v>0</v>
      </c>
      <c r="R705">
        <f t="shared" si="176"/>
        <v>0</v>
      </c>
      <c r="S705">
        <f t="shared" si="177"/>
        <v>0</v>
      </c>
      <c r="T705" s="57">
        <f t="shared" si="170"/>
        <v>2.4942547246086712E-3</v>
      </c>
      <c r="U705" s="57">
        <f t="shared" si="175"/>
        <v>1.3914013325683913E-2</v>
      </c>
      <c r="V705">
        <f t="shared" si="171"/>
        <v>132.61709243342787</v>
      </c>
      <c r="W705">
        <f t="shared" si="164"/>
        <v>-0.23553095052101786</v>
      </c>
      <c r="Z705" s="57"/>
    </row>
    <row r="706" spans="5:26">
      <c r="E706" s="49">
        <f t="shared" si="163"/>
        <v>3</v>
      </c>
      <c r="F706" s="49">
        <v>703</v>
      </c>
      <c r="G706" s="49">
        <v>0.23411332033549015</v>
      </c>
      <c r="H706" s="49">
        <f t="shared" si="165"/>
        <v>-0.72536744300408595</v>
      </c>
      <c r="I706" s="49">
        <f t="shared" si="166"/>
        <v>100.7047624443214</v>
      </c>
      <c r="J706" s="49">
        <f t="shared" si="167"/>
        <v>-6.6991405712428414E-3</v>
      </c>
      <c r="K706" s="49">
        <f t="shared" si="172"/>
        <v>-1.2530340521063006E-2</v>
      </c>
      <c r="L706" s="53">
        <f t="shared" si="162"/>
        <v>-6.7376021097043798E-3</v>
      </c>
      <c r="M706" s="53">
        <f t="shared" si="173"/>
        <v>-1.291495590567839E-2</v>
      </c>
      <c r="N706" s="57">
        <f t="shared" si="168"/>
        <v>0</v>
      </c>
      <c r="O706" s="57">
        <f t="shared" si="174"/>
        <v>0</v>
      </c>
      <c r="P706">
        <f t="shared" si="169"/>
        <v>0</v>
      </c>
      <c r="Q706">
        <f t="shared" si="169"/>
        <v>0</v>
      </c>
      <c r="R706">
        <f t="shared" si="176"/>
        <v>0</v>
      </c>
      <c r="S706">
        <f t="shared" si="177"/>
        <v>0</v>
      </c>
      <c r="T706" s="57">
        <f t="shared" si="170"/>
        <v>7.2991405712428412E-3</v>
      </c>
      <c r="U706" s="57">
        <f t="shared" si="175"/>
        <v>1.8530340521063005E-2</v>
      </c>
      <c r="V706">
        <f t="shared" si="171"/>
        <v>132.61709243342787</v>
      </c>
      <c r="W706">
        <f t="shared" si="164"/>
        <v>-0.24063512028154335</v>
      </c>
      <c r="Z706" s="57"/>
    </row>
    <row r="707" spans="5:26">
      <c r="E707" s="49">
        <f t="shared" si="163"/>
        <v>4</v>
      </c>
      <c r="F707" s="49">
        <v>704</v>
      </c>
      <c r="G707" s="49">
        <v>0.53372986610208628</v>
      </c>
      <c r="H707" s="49">
        <f t="shared" si="165"/>
        <v>8.4649219702495157E-2</v>
      </c>
      <c r="I707" s="49">
        <f t="shared" si="166"/>
        <v>100.84810714134396</v>
      </c>
      <c r="J707" s="49">
        <f t="shared" si="167"/>
        <v>1.4224031787343694E-3</v>
      </c>
      <c r="K707" s="49">
        <f t="shared" si="172"/>
        <v>-3.9371624461339008E-3</v>
      </c>
      <c r="L707" s="53">
        <f t="shared" ref="L707:L770" si="178">J707-$B$8</f>
        <v>1.3839416402728309E-3</v>
      </c>
      <c r="M707" s="53">
        <f t="shared" si="173"/>
        <v>-4.3217778307492851E-3</v>
      </c>
      <c r="N707" s="57">
        <f t="shared" si="168"/>
        <v>8.2240317873436941E-4</v>
      </c>
      <c r="O707" s="57">
        <f t="shared" si="174"/>
        <v>0</v>
      </c>
      <c r="P707">
        <f t="shared" si="169"/>
        <v>6.7634698839239518E-7</v>
      </c>
      <c r="Q707">
        <f t="shared" si="169"/>
        <v>0</v>
      </c>
      <c r="R707">
        <f t="shared" si="176"/>
        <v>5.5622991318132347E-10</v>
      </c>
      <c r="S707">
        <f t="shared" si="177"/>
        <v>0</v>
      </c>
      <c r="T707" s="57">
        <f t="shared" si="170"/>
        <v>0</v>
      </c>
      <c r="U707" s="57">
        <f t="shared" si="175"/>
        <v>9.9371624461339E-3</v>
      </c>
      <c r="V707">
        <f t="shared" si="171"/>
        <v>132.61709243342787</v>
      </c>
      <c r="W707">
        <f t="shared" si="164"/>
        <v>-0.23955422871325238</v>
      </c>
      <c r="Z707" s="57"/>
    </row>
    <row r="708" spans="5:26">
      <c r="E708" s="49">
        <f t="shared" ref="E708:E771" si="179">MOD(F708,10)</f>
        <v>5</v>
      </c>
      <c r="F708" s="49">
        <v>705</v>
      </c>
      <c r="G708" s="49">
        <v>0.21182809080415577</v>
      </c>
      <c r="H708" s="49">
        <f t="shared" si="165"/>
        <v>-0.80009426857200427</v>
      </c>
      <c r="I708" s="49">
        <f t="shared" si="166"/>
        <v>100.09940881641656</v>
      </c>
      <c r="J708" s="49">
        <f t="shared" si="167"/>
        <v>-7.4517148006111571E-3</v>
      </c>
      <c r="K708" s="49">
        <f t="shared" si="172"/>
        <v>-7.3500586835629237E-3</v>
      </c>
      <c r="L708" s="53">
        <f t="shared" si="178"/>
        <v>-7.4901763390726956E-3</v>
      </c>
      <c r="M708" s="53">
        <f t="shared" si="173"/>
        <v>-7.734674068178308E-3</v>
      </c>
      <c r="N708" s="57">
        <f t="shared" si="168"/>
        <v>0</v>
      </c>
      <c r="O708" s="57">
        <f t="shared" si="174"/>
        <v>0</v>
      </c>
      <c r="P708">
        <f t="shared" si="169"/>
        <v>0</v>
      </c>
      <c r="Q708">
        <f t="shared" si="169"/>
        <v>0</v>
      </c>
      <c r="R708">
        <f t="shared" si="176"/>
        <v>0</v>
      </c>
      <c r="S708">
        <f t="shared" si="177"/>
        <v>0</v>
      </c>
      <c r="T708" s="57">
        <f t="shared" si="170"/>
        <v>8.051714800611157E-3</v>
      </c>
      <c r="U708" s="57">
        <f t="shared" si="175"/>
        <v>1.3350058683562923E-2</v>
      </c>
      <c r="V708">
        <f t="shared" si="171"/>
        <v>132.61709243342787</v>
      </c>
      <c r="W708">
        <f t="shared" ref="W708:W771" si="180">MIN(0,(I708-V708)/V708)</f>
        <v>-0.24519979303071199</v>
      </c>
      <c r="Z708" s="57"/>
    </row>
    <row r="709" spans="5:26">
      <c r="E709" s="49">
        <f t="shared" si="179"/>
        <v>6</v>
      </c>
      <c r="F709" s="49">
        <v>706</v>
      </c>
      <c r="G709" s="49">
        <v>0.38679332112079223</v>
      </c>
      <c r="H709" s="49">
        <f t="shared" ref="H709:H772" si="181">_xlfn.NORM.INV(G709,0,1)</f>
        <v>-0.28768660784121719</v>
      </c>
      <c r="I709" s="49">
        <f t="shared" ref="I709:I772" si="182">I708*(1+$B$2*$B$4+$B$5*SQRT($B$2)*H709)</f>
        <v>99.869185881656037</v>
      </c>
      <c r="J709" s="49">
        <f t="shared" ref="J709:J772" si="183">LN(I709/I708)</f>
        <v>-2.3025919327675976E-3</v>
      </c>
      <c r="K709" s="49">
        <f t="shared" si="172"/>
        <v>-1.4014152309702673E-2</v>
      </c>
      <c r="L709" s="53">
        <f t="shared" si="178"/>
        <v>-2.3410534712291361E-3</v>
      </c>
      <c r="M709" s="53">
        <f t="shared" si="173"/>
        <v>-1.4398767694318058E-2</v>
      </c>
      <c r="N709" s="57">
        <f t="shared" ref="N709:N772" si="184">MAX(0,J709-$B$11)</f>
        <v>0</v>
      </c>
      <c r="O709" s="57">
        <f t="shared" si="174"/>
        <v>0</v>
      </c>
      <c r="P709">
        <f t="shared" ref="P709:Q772" si="185">N709^2</f>
        <v>0</v>
      </c>
      <c r="Q709">
        <f t="shared" si="185"/>
        <v>0</v>
      </c>
      <c r="R709">
        <f t="shared" si="176"/>
        <v>0</v>
      </c>
      <c r="S709">
        <f t="shared" si="177"/>
        <v>0</v>
      </c>
      <c r="T709" s="57">
        <f t="shared" ref="T709:T772" si="186">MAX(0,$B$11-J709)</f>
        <v>2.9025919327675975E-3</v>
      </c>
      <c r="U709" s="57">
        <f t="shared" si="175"/>
        <v>2.0014152309702674E-2</v>
      </c>
      <c r="V709">
        <f t="shared" ref="V709:V772" si="187">IF(V708&lt;I709,I709,V708)</f>
        <v>132.61709243342787</v>
      </c>
      <c r="W709">
        <f t="shared" si="180"/>
        <v>-0.24693579048425357</v>
      </c>
      <c r="Z709" s="57"/>
    </row>
    <row r="710" spans="5:26">
      <c r="E710" s="49">
        <f t="shared" si="179"/>
        <v>7</v>
      </c>
      <c r="F710" s="49">
        <v>707</v>
      </c>
      <c r="G710" s="49">
        <v>0.50277739767026841</v>
      </c>
      <c r="H710" s="49">
        <f t="shared" si="181"/>
        <v>6.9619597695167413E-3</v>
      </c>
      <c r="I710" s="49">
        <f t="shared" si="182"/>
        <v>99.933755572207914</v>
      </c>
      <c r="J710" s="49">
        <f t="shared" si="183"/>
        <v>6.46333755948267E-4</v>
      </c>
      <c r="K710" s="49">
        <f t="shared" si="172"/>
        <v>-2.7800878023125052E-2</v>
      </c>
      <c r="L710" s="53">
        <f t="shared" si="178"/>
        <v>6.0787221748672857E-4</v>
      </c>
      <c r="M710" s="53">
        <f t="shared" si="173"/>
        <v>-2.8185493407740438E-2</v>
      </c>
      <c r="N710" s="57">
        <f t="shared" si="184"/>
        <v>4.6333755948267056E-5</v>
      </c>
      <c r="O710" s="57">
        <f t="shared" si="174"/>
        <v>0</v>
      </c>
      <c r="P710">
        <f t="shared" si="185"/>
        <v>2.1468169402735729E-9</v>
      </c>
      <c r="Q710">
        <f t="shared" si="185"/>
        <v>0</v>
      </c>
      <c r="R710">
        <f t="shared" si="176"/>
        <v>9.9470092176241144E-14</v>
      </c>
      <c r="S710">
        <f t="shared" si="177"/>
        <v>0</v>
      </c>
      <c r="T710" s="57">
        <f t="shared" si="186"/>
        <v>0</v>
      </c>
      <c r="U710" s="57">
        <f t="shared" si="175"/>
        <v>3.380087802312505E-2</v>
      </c>
      <c r="V710">
        <f t="shared" si="187"/>
        <v>132.61709243342787</v>
      </c>
      <c r="W710">
        <f t="shared" si="180"/>
        <v>-0.24644890233607394</v>
      </c>
      <c r="Z710" s="57"/>
    </row>
    <row r="711" spans="5:26">
      <c r="E711" s="49">
        <f t="shared" si="179"/>
        <v>8</v>
      </c>
      <c r="F711" s="49">
        <v>708</v>
      </c>
      <c r="G711" s="49">
        <v>0.83786095111112591</v>
      </c>
      <c r="H711" s="49">
        <f t="shared" si="181"/>
        <v>0.98570458727061161</v>
      </c>
      <c r="I711" s="49">
        <f t="shared" si="182"/>
        <v>100.97646127486816</v>
      </c>
      <c r="J711" s="49">
        <f t="shared" si="183"/>
        <v>1.0379910797845417E-2</v>
      </c>
      <c r="K711" s="49">
        <f t="shared" si="172"/>
        <v>-1.625651438182928E-2</v>
      </c>
      <c r="L711" s="53">
        <f t="shared" si="178"/>
        <v>1.0341449259383878E-2</v>
      </c>
      <c r="M711" s="53">
        <f t="shared" si="173"/>
        <v>-1.6641129766444666E-2</v>
      </c>
      <c r="N711" s="57">
        <f t="shared" si="184"/>
        <v>9.7799107978454175E-3</v>
      </c>
      <c r="O711" s="57">
        <f t="shared" si="174"/>
        <v>0</v>
      </c>
      <c r="P711">
        <f t="shared" si="185"/>
        <v>9.5646655213813393E-5</v>
      </c>
      <c r="Q711">
        <f t="shared" si="185"/>
        <v>0</v>
      </c>
      <c r="R711">
        <f t="shared" si="176"/>
        <v>9.3541575610337132E-7</v>
      </c>
      <c r="S711">
        <f t="shared" si="177"/>
        <v>0</v>
      </c>
      <c r="T711" s="57">
        <f t="shared" si="186"/>
        <v>0</v>
      </c>
      <c r="U711" s="57">
        <f t="shared" si="175"/>
        <v>2.2256514381829278E-2</v>
      </c>
      <c r="V711">
        <f t="shared" si="187"/>
        <v>132.61709243342787</v>
      </c>
      <c r="W711">
        <f t="shared" si="180"/>
        <v>-0.23858637358108961</v>
      </c>
      <c r="Z711" s="57"/>
    </row>
    <row r="712" spans="5:26">
      <c r="E712" s="49">
        <f t="shared" si="179"/>
        <v>9</v>
      </c>
      <c r="F712" s="49">
        <v>709</v>
      </c>
      <c r="G712" s="49">
        <v>0.96027224968779223</v>
      </c>
      <c r="H712" s="49">
        <f t="shared" si="181"/>
        <v>1.7538541561720546</v>
      </c>
      <c r="I712" s="49">
        <f t="shared" si="182"/>
        <v>102.80569678842841</v>
      </c>
      <c r="J712" s="49">
        <f t="shared" si="183"/>
        <v>1.7953334720634057E-2</v>
      </c>
      <c r="K712" s="49">
        <f t="shared" si="172"/>
        <v>-1.2235837975841334E-3</v>
      </c>
      <c r="L712" s="53">
        <f t="shared" si="178"/>
        <v>1.7914873182172518E-2</v>
      </c>
      <c r="M712" s="53">
        <f t="shared" si="173"/>
        <v>-1.6081991821995179E-3</v>
      </c>
      <c r="N712" s="57">
        <f t="shared" si="184"/>
        <v>1.7353334720634057E-2</v>
      </c>
      <c r="O712" s="57">
        <f t="shared" si="174"/>
        <v>0</v>
      </c>
      <c r="P712">
        <f t="shared" si="185"/>
        <v>3.011382259263635E-4</v>
      </c>
      <c r="Q712">
        <f t="shared" si="185"/>
        <v>0</v>
      </c>
      <c r="R712">
        <f t="shared" si="176"/>
        <v>5.2257524316781066E-6</v>
      </c>
      <c r="S712">
        <f t="shared" si="177"/>
        <v>0</v>
      </c>
      <c r="T712" s="57">
        <f t="shared" si="186"/>
        <v>0</v>
      </c>
      <c r="U712" s="57">
        <f t="shared" si="175"/>
        <v>7.2235837975841329E-3</v>
      </c>
      <c r="V712">
        <f t="shared" si="187"/>
        <v>132.61709243342787</v>
      </c>
      <c r="W712">
        <f t="shared" si="180"/>
        <v>-0.22479301195631637</v>
      </c>
      <c r="Z712" s="57"/>
    </row>
    <row r="713" spans="5:26">
      <c r="E713" s="49">
        <f t="shared" si="179"/>
        <v>0</v>
      </c>
      <c r="F713" s="49">
        <v>710</v>
      </c>
      <c r="G713" s="49">
        <v>0.86012756876903218</v>
      </c>
      <c r="H713" s="49">
        <f t="shared" si="181"/>
        <v>1.0808926635416587</v>
      </c>
      <c r="I713" s="49">
        <f t="shared" si="182"/>
        <v>103.9762270016338</v>
      </c>
      <c r="J713" s="49">
        <f t="shared" si="183"/>
        <v>1.1321518773249049E-2</v>
      </c>
      <c r="K713" s="49">
        <f t="shared" si="172"/>
        <v>1.3419902125496231E-2</v>
      </c>
      <c r="L713" s="53">
        <f t="shared" si="178"/>
        <v>1.128305723478751E-2</v>
      </c>
      <c r="M713" s="53">
        <f t="shared" si="173"/>
        <v>1.3035286740880846E-2</v>
      </c>
      <c r="N713" s="57">
        <f t="shared" si="184"/>
        <v>1.0721518773249049E-2</v>
      </c>
      <c r="O713" s="57">
        <f t="shared" si="174"/>
        <v>7.4199021254962314E-3</v>
      </c>
      <c r="P713">
        <f t="shared" si="185"/>
        <v>1.149509648051318E-4</v>
      </c>
      <c r="Q713">
        <f t="shared" si="185"/>
        <v>5.5054947551943489E-5</v>
      </c>
      <c r="R713">
        <f t="shared" si="176"/>
        <v>1.2324489271613113E-6</v>
      </c>
      <c r="S713">
        <f t="shared" si="177"/>
        <v>4.0850232235974902E-7</v>
      </c>
      <c r="T713" s="57">
        <f t="shared" si="186"/>
        <v>0</v>
      </c>
      <c r="U713" s="57">
        <f t="shared" si="175"/>
        <v>0</v>
      </c>
      <c r="V713">
        <f t="shared" si="187"/>
        <v>132.61709243342787</v>
      </c>
      <c r="W713">
        <f t="shared" si="180"/>
        <v>-0.21596662169449557</v>
      </c>
      <c r="Z713" s="57"/>
    </row>
    <row r="714" spans="5:26">
      <c r="E714" s="49">
        <f t="shared" si="179"/>
        <v>1</v>
      </c>
      <c r="F714" s="49">
        <v>711</v>
      </c>
      <c r="G714" s="49">
        <v>0.44546163628708157</v>
      </c>
      <c r="H714" s="49">
        <f t="shared" si="181"/>
        <v>-0.13713603138744154</v>
      </c>
      <c r="I714" s="49">
        <f t="shared" si="182"/>
        <v>103.89362441514599</v>
      </c>
      <c r="J714" s="49">
        <f t="shared" si="183"/>
        <v>-7.9475296944395276E-4</v>
      </c>
      <c r="K714" s="49">
        <f t="shared" si="172"/>
        <v>2.2581046227736851E-2</v>
      </c>
      <c r="L714" s="53">
        <f t="shared" si="178"/>
        <v>-8.3321450790549119E-4</v>
      </c>
      <c r="M714" s="53">
        <f t="shared" si="173"/>
        <v>2.2196430843121465E-2</v>
      </c>
      <c r="N714" s="57">
        <f t="shared" si="184"/>
        <v>0</v>
      </c>
      <c r="O714" s="57">
        <f t="shared" si="174"/>
        <v>1.6581046227736852E-2</v>
      </c>
      <c r="P714">
        <f t="shared" si="185"/>
        <v>0</v>
      </c>
      <c r="Q714">
        <f t="shared" si="185"/>
        <v>2.749310940063465E-4</v>
      </c>
      <c r="R714">
        <f t="shared" si="176"/>
        <v>0</v>
      </c>
      <c r="S714">
        <f t="shared" si="177"/>
        <v>4.5586451791614974E-6</v>
      </c>
      <c r="T714" s="57">
        <f t="shared" si="186"/>
        <v>1.3947529694439526E-3</v>
      </c>
      <c r="U714" s="57">
        <f t="shared" si="175"/>
        <v>0</v>
      </c>
      <c r="V714">
        <f t="shared" si="187"/>
        <v>132.61709243342787</v>
      </c>
      <c r="W714">
        <f t="shared" si="180"/>
        <v>-0.21658948700523428</v>
      </c>
      <c r="Z714" s="57"/>
    </row>
    <row r="715" spans="5:26">
      <c r="E715" s="49">
        <f t="shared" si="179"/>
        <v>2</v>
      </c>
      <c r="F715" s="49">
        <v>712</v>
      </c>
      <c r="G715" s="49">
        <v>0.31088096897428186</v>
      </c>
      <c r="H715" s="49">
        <f t="shared" si="181"/>
        <v>-0.49335476600858974</v>
      </c>
      <c r="I715" s="49">
        <f t="shared" si="182"/>
        <v>103.44099889698508</v>
      </c>
      <c r="J715" s="49">
        <f t="shared" si="183"/>
        <v>-4.366142325588687E-3</v>
      </c>
      <c r="K715" s="49">
        <f t="shared" si="172"/>
        <v>2.0109158626757054E-2</v>
      </c>
      <c r="L715" s="53">
        <f t="shared" si="178"/>
        <v>-4.4046038640502255E-3</v>
      </c>
      <c r="M715" s="53">
        <f t="shared" si="173"/>
        <v>1.9724543242141668E-2</v>
      </c>
      <c r="N715" s="57">
        <f t="shared" si="184"/>
        <v>0</v>
      </c>
      <c r="O715" s="57">
        <f t="shared" si="174"/>
        <v>1.4109158626757056E-2</v>
      </c>
      <c r="P715">
        <f t="shared" si="185"/>
        <v>0</v>
      </c>
      <c r="Q715">
        <f t="shared" si="185"/>
        <v>1.9906835715499305E-4</v>
      </c>
      <c r="R715">
        <f t="shared" si="176"/>
        <v>0</v>
      </c>
      <c r="S715">
        <f t="shared" si="177"/>
        <v>2.8086870286677248E-6</v>
      </c>
      <c r="T715" s="57">
        <f t="shared" si="186"/>
        <v>4.9661423255886869E-3</v>
      </c>
      <c r="U715" s="57">
        <f t="shared" si="175"/>
        <v>0</v>
      </c>
      <c r="V715">
        <f t="shared" si="187"/>
        <v>132.61709243342787</v>
      </c>
      <c r="W715">
        <f t="shared" si="180"/>
        <v>-0.2200025125048555</v>
      </c>
      <c r="Z715" s="57"/>
    </row>
    <row r="716" spans="5:26">
      <c r="E716" s="49">
        <f t="shared" si="179"/>
        <v>3</v>
      </c>
      <c r="F716" s="49">
        <v>713</v>
      </c>
      <c r="G716" s="49">
        <v>0.31450746681088149</v>
      </c>
      <c r="H716" s="49">
        <f t="shared" si="181"/>
        <v>-0.48311380340881693</v>
      </c>
      <c r="I716" s="49">
        <f t="shared" si="182"/>
        <v>103.00093865229341</v>
      </c>
      <c r="J716" s="49">
        <f t="shared" si="183"/>
        <v>-4.2632898765332218E-3</v>
      </c>
      <c r="K716" s="49">
        <f t="shared" si="172"/>
        <v>2.2545009321466535E-2</v>
      </c>
      <c r="L716" s="53">
        <f t="shared" si="178"/>
        <v>-4.3017514149947603E-3</v>
      </c>
      <c r="M716" s="53">
        <f t="shared" si="173"/>
        <v>2.2160393936851149E-2</v>
      </c>
      <c r="N716" s="57">
        <f t="shared" si="184"/>
        <v>0</v>
      </c>
      <c r="O716" s="57">
        <f t="shared" si="174"/>
        <v>1.6545009321466537E-2</v>
      </c>
      <c r="P716">
        <f t="shared" si="185"/>
        <v>0</v>
      </c>
      <c r="Q716">
        <f t="shared" si="185"/>
        <v>2.7373733344741462E-4</v>
      </c>
      <c r="R716">
        <f t="shared" si="176"/>
        <v>0</v>
      </c>
      <c r="S716">
        <f t="shared" si="177"/>
        <v>4.5289867335208687E-6</v>
      </c>
      <c r="T716" s="57">
        <f t="shared" si="186"/>
        <v>4.8632898765332217E-3</v>
      </c>
      <c r="U716" s="57">
        <f t="shared" si="175"/>
        <v>0</v>
      </c>
      <c r="V716">
        <f t="shared" si="187"/>
        <v>132.61709243342787</v>
      </c>
      <c r="W716">
        <f t="shared" si="180"/>
        <v>-0.22332078948270864</v>
      </c>
      <c r="Z716" s="57"/>
    </row>
    <row r="717" spans="5:26">
      <c r="E717" s="49">
        <f t="shared" si="179"/>
        <v>4</v>
      </c>
      <c r="F717" s="49">
        <v>714</v>
      </c>
      <c r="G717" s="49">
        <v>0.20918680314582971</v>
      </c>
      <c r="H717" s="49">
        <f t="shared" si="181"/>
        <v>-0.80924609401482395</v>
      </c>
      <c r="I717" s="49">
        <f t="shared" si="182"/>
        <v>102.22683119790436</v>
      </c>
      <c r="J717" s="49">
        <f t="shared" si="183"/>
        <v>-7.5439218211455104E-3</v>
      </c>
      <c r="K717" s="49">
        <f t="shared" si="172"/>
        <v>1.3578684321586702E-2</v>
      </c>
      <c r="L717" s="53">
        <f t="shared" si="178"/>
        <v>-7.5823833596070488E-3</v>
      </c>
      <c r="M717" s="53">
        <f t="shared" si="173"/>
        <v>1.3194068936971318E-2</v>
      </c>
      <c r="N717" s="57">
        <f t="shared" si="184"/>
        <v>0</v>
      </c>
      <c r="O717" s="57">
        <f t="shared" si="174"/>
        <v>7.578684321586703E-3</v>
      </c>
      <c r="P717">
        <f t="shared" si="185"/>
        <v>0</v>
      </c>
      <c r="Q717">
        <f t="shared" si="185"/>
        <v>5.7436456046264104E-5</v>
      </c>
      <c r="R717">
        <f t="shared" si="176"/>
        <v>0</v>
      </c>
      <c r="S717">
        <f t="shared" si="177"/>
        <v>4.3529276892532554E-7</v>
      </c>
      <c r="T717" s="57">
        <f t="shared" si="186"/>
        <v>8.1439218211455111E-3</v>
      </c>
      <c r="U717" s="57">
        <f t="shared" si="175"/>
        <v>0</v>
      </c>
      <c r="V717">
        <f t="shared" si="187"/>
        <v>132.61709243342787</v>
      </c>
      <c r="W717">
        <f t="shared" si="180"/>
        <v>-0.22915795149693124</v>
      </c>
      <c r="Z717" s="57"/>
    </row>
    <row r="718" spans="5:26">
      <c r="E718" s="49">
        <f t="shared" si="179"/>
        <v>5</v>
      </c>
      <c r="F718" s="49">
        <v>715</v>
      </c>
      <c r="G718" s="49">
        <v>0.52646833903704915</v>
      </c>
      <c r="H718" s="49">
        <f t="shared" si="181"/>
        <v>6.6395036322302523E-2</v>
      </c>
      <c r="I718" s="49">
        <f t="shared" si="182"/>
        <v>102.35368175760814</v>
      </c>
      <c r="J718" s="49">
        <f t="shared" si="183"/>
        <v>1.2401041929920359E-3</v>
      </c>
      <c r="K718" s="49">
        <f t="shared" si="172"/>
        <v>2.2270503315189941E-2</v>
      </c>
      <c r="L718" s="53">
        <f t="shared" si="178"/>
        <v>1.2016426545304975E-3</v>
      </c>
      <c r="M718" s="53">
        <f t="shared" si="173"/>
        <v>2.1885887930574555E-2</v>
      </c>
      <c r="N718" s="57">
        <f t="shared" si="184"/>
        <v>6.4010419299203594E-4</v>
      </c>
      <c r="O718" s="57">
        <f t="shared" si="174"/>
        <v>1.6270503315189942E-2</v>
      </c>
      <c r="P718">
        <f t="shared" si="185"/>
        <v>4.0973337788598558E-7</v>
      </c>
      <c r="Q718">
        <f t="shared" si="185"/>
        <v>2.6472927812960692E-4</v>
      </c>
      <c r="R718">
        <f t="shared" si="176"/>
        <v>2.6227205319360972E-10</v>
      </c>
      <c r="S718">
        <f t="shared" si="177"/>
        <v>4.30727859743561E-6</v>
      </c>
      <c r="T718" s="57">
        <f t="shared" si="186"/>
        <v>0</v>
      </c>
      <c r="U718" s="57">
        <f t="shared" si="175"/>
        <v>0</v>
      </c>
      <c r="V718">
        <f t="shared" si="187"/>
        <v>132.61709243342787</v>
      </c>
      <c r="W718">
        <f t="shared" si="180"/>
        <v>-0.22820143407239593</v>
      </c>
      <c r="Z718" s="57"/>
    </row>
    <row r="719" spans="5:26">
      <c r="E719" s="49">
        <f t="shared" si="179"/>
        <v>6</v>
      </c>
      <c r="F719" s="49">
        <v>716</v>
      </c>
      <c r="G719" s="49">
        <v>0.37333587234943322</v>
      </c>
      <c r="H719" s="49">
        <f t="shared" si="181"/>
        <v>-0.32303102673195705</v>
      </c>
      <c r="I719" s="49">
        <f t="shared" si="182"/>
        <v>102.08209780954259</v>
      </c>
      <c r="J719" s="49">
        <f t="shared" si="183"/>
        <v>-2.6569136616311972E-3</v>
      </c>
      <c r="K719" s="49">
        <f t="shared" ref="K719:K782" si="188">LN(I719/I709)</f>
        <v>2.1916181586326328E-2</v>
      </c>
      <c r="L719" s="53">
        <f t="shared" si="178"/>
        <v>-2.6953752000927356E-3</v>
      </c>
      <c r="M719" s="53">
        <f t="shared" ref="M719:M782" si="189">K719-$B$8*10</f>
        <v>2.1531566201710942E-2</v>
      </c>
      <c r="N719" s="57">
        <f t="shared" si="184"/>
        <v>0</v>
      </c>
      <c r="O719" s="57">
        <f t="shared" ref="O719:O782" si="190">MAX(0,K719-$B$11*10)</f>
        <v>1.5916181586326329E-2</v>
      </c>
      <c r="P719">
        <f t="shared" si="185"/>
        <v>0</v>
      </c>
      <c r="Q719">
        <f t="shared" si="185"/>
        <v>2.5332483628891331E-4</v>
      </c>
      <c r="R719">
        <f t="shared" si="176"/>
        <v>0</v>
      </c>
      <c r="S719">
        <f t="shared" si="177"/>
        <v>4.0319640947007344E-6</v>
      </c>
      <c r="T719" s="57">
        <f t="shared" si="186"/>
        <v>3.256913661631197E-3</v>
      </c>
      <c r="U719" s="57">
        <f t="shared" si="175"/>
        <v>0</v>
      </c>
      <c r="V719">
        <f t="shared" si="187"/>
        <v>132.61709243342787</v>
      </c>
      <c r="W719">
        <f t="shared" si="180"/>
        <v>-0.23024931450079461</v>
      </c>
      <c r="Z719" s="57"/>
    </row>
    <row r="720" spans="5:26">
      <c r="E720" s="49">
        <f t="shared" si="179"/>
        <v>7</v>
      </c>
      <c r="F720" s="49">
        <v>717</v>
      </c>
      <c r="G720" s="49">
        <v>0.65821193008631118</v>
      </c>
      <c r="H720" s="49">
        <f t="shared" si="181"/>
        <v>0.40758804889586214</v>
      </c>
      <c r="I720" s="49">
        <f t="shared" si="182"/>
        <v>102.55706575824351</v>
      </c>
      <c r="J720" s="49">
        <f t="shared" si="183"/>
        <v>4.6420127341712004E-3</v>
      </c>
      <c r="K720" s="49">
        <f t="shared" si="188"/>
        <v>2.5911860564549093E-2</v>
      </c>
      <c r="L720" s="53">
        <f t="shared" si="178"/>
        <v>4.603551195709662E-3</v>
      </c>
      <c r="M720" s="53">
        <f t="shared" si="189"/>
        <v>2.5527245179933707E-2</v>
      </c>
      <c r="N720" s="57">
        <f t="shared" si="184"/>
        <v>4.0420127341712006E-3</v>
      </c>
      <c r="O720" s="57">
        <f t="shared" si="190"/>
        <v>1.9911860564549095E-2</v>
      </c>
      <c r="P720">
        <f t="shared" si="185"/>
        <v>1.6337866943202146E-5</v>
      </c>
      <c r="Q720">
        <f t="shared" si="185"/>
        <v>3.9648219114204542E-4</v>
      </c>
      <c r="R720">
        <f t="shared" si="176"/>
        <v>6.6037866233617777E-8</v>
      </c>
      <c r="S720">
        <f t="shared" si="177"/>
        <v>7.8946981063473111E-6</v>
      </c>
      <c r="T720" s="57">
        <f t="shared" si="186"/>
        <v>0</v>
      </c>
      <c r="U720" s="57">
        <f t="shared" ref="U720:U783" si="191">MAX(0,$B$11*10-K720)</f>
        <v>0</v>
      </c>
      <c r="V720">
        <f t="shared" si="187"/>
        <v>132.61709243342787</v>
      </c>
      <c r="W720">
        <f t="shared" si="180"/>
        <v>-0.22666781576646403</v>
      </c>
      <c r="Z720" s="57"/>
    </row>
    <row r="721" spans="5:26">
      <c r="E721" s="49">
        <f t="shared" si="179"/>
        <v>8</v>
      </c>
      <c r="F721" s="49">
        <v>718</v>
      </c>
      <c r="G721" s="49">
        <v>2.7697062902938829E-2</v>
      </c>
      <c r="H721" s="49">
        <f t="shared" si="181"/>
        <v>-1.9157719796954438</v>
      </c>
      <c r="I721" s="49">
        <f t="shared" si="182"/>
        <v>100.65147376718669</v>
      </c>
      <c r="J721" s="49">
        <f t="shared" si="183"/>
        <v>-1.8755588287314759E-2</v>
      </c>
      <c r="K721" s="49">
        <f t="shared" si="188"/>
        <v>-3.2236385206110261E-3</v>
      </c>
      <c r="L721" s="53">
        <f t="shared" si="178"/>
        <v>-1.8794049825776298E-2</v>
      </c>
      <c r="M721" s="53">
        <f t="shared" si="189"/>
        <v>-3.6082539052264108E-3</v>
      </c>
      <c r="N721" s="57">
        <f t="shared" si="184"/>
        <v>0</v>
      </c>
      <c r="O721" s="57">
        <f t="shared" si="190"/>
        <v>0</v>
      </c>
      <c r="P721">
        <f t="shared" si="185"/>
        <v>0</v>
      </c>
      <c r="Q721">
        <f t="shared" si="185"/>
        <v>0</v>
      </c>
      <c r="R721">
        <f t="shared" si="176"/>
        <v>0</v>
      </c>
      <c r="S721">
        <f t="shared" si="177"/>
        <v>0</v>
      </c>
      <c r="T721" s="57">
        <f t="shared" si="186"/>
        <v>1.9355588287314759E-2</v>
      </c>
      <c r="U721" s="57">
        <f t="shared" si="191"/>
        <v>9.2236385206110258E-3</v>
      </c>
      <c r="V721">
        <f t="shared" si="187"/>
        <v>132.61709243342787</v>
      </c>
      <c r="W721">
        <f t="shared" si="180"/>
        <v>-0.24103694387876531</v>
      </c>
      <c r="Z721" s="57"/>
    </row>
    <row r="722" spans="5:26">
      <c r="E722" s="49">
        <f t="shared" si="179"/>
        <v>9</v>
      </c>
      <c r="F722" s="49">
        <v>719</v>
      </c>
      <c r="G722" s="49">
        <v>0.40788585114548737</v>
      </c>
      <c r="H722" s="49">
        <f t="shared" si="181"/>
        <v>-0.23298674015168436</v>
      </c>
      <c r="I722" s="49">
        <f t="shared" si="182"/>
        <v>100.47503733748449</v>
      </c>
      <c r="J722" s="49">
        <f t="shared" si="183"/>
        <v>-1.7544825293507613E-3</v>
      </c>
      <c r="K722" s="49">
        <f t="shared" si="188"/>
        <v>-2.2931455770595886E-2</v>
      </c>
      <c r="L722" s="53">
        <f t="shared" si="178"/>
        <v>-1.7929440678122997E-3</v>
      </c>
      <c r="M722" s="53">
        <f t="shared" si="189"/>
        <v>-2.3316071155211272E-2</v>
      </c>
      <c r="N722" s="57">
        <f t="shared" si="184"/>
        <v>0</v>
      </c>
      <c r="O722" s="57">
        <f t="shared" si="190"/>
        <v>0</v>
      </c>
      <c r="P722">
        <f t="shared" si="185"/>
        <v>0</v>
      </c>
      <c r="Q722">
        <f t="shared" si="185"/>
        <v>0</v>
      </c>
      <c r="R722">
        <f t="shared" si="176"/>
        <v>0</v>
      </c>
      <c r="S722">
        <f t="shared" si="177"/>
        <v>0</v>
      </c>
      <c r="T722" s="57">
        <f t="shared" si="186"/>
        <v>2.3544825293507613E-3</v>
      </c>
      <c r="U722" s="57">
        <f t="shared" si="191"/>
        <v>2.8931455770595884E-2</v>
      </c>
      <c r="V722">
        <f t="shared" si="187"/>
        <v>132.61709243342787</v>
      </c>
      <c r="W722">
        <f t="shared" si="180"/>
        <v>-0.2423673638605694</v>
      </c>
      <c r="Z722" s="57"/>
    </row>
    <row r="723" spans="5:26">
      <c r="E723" s="49">
        <f t="shared" si="179"/>
        <v>0</v>
      </c>
      <c r="F723" s="49">
        <v>720</v>
      </c>
      <c r="G723" s="49">
        <v>0.86235217051002377</v>
      </c>
      <c r="H723" s="49">
        <f t="shared" si="181"/>
        <v>1.0909482394601466</v>
      </c>
      <c r="I723" s="49">
        <f t="shared" si="182"/>
        <v>101.6291343561094</v>
      </c>
      <c r="J723" s="49">
        <f t="shared" si="183"/>
        <v>1.1420937566511968E-2</v>
      </c>
      <c r="K723" s="49">
        <f t="shared" si="188"/>
        <v>-2.2832036977332909E-2</v>
      </c>
      <c r="L723" s="53">
        <f t="shared" si="178"/>
        <v>1.1382476028050429E-2</v>
      </c>
      <c r="M723" s="53">
        <f t="shared" si="189"/>
        <v>-2.3216652361948295E-2</v>
      </c>
      <c r="N723" s="57">
        <f t="shared" si="184"/>
        <v>1.0820937566511969E-2</v>
      </c>
      <c r="O723" s="57">
        <f t="shared" si="190"/>
        <v>0</v>
      </c>
      <c r="P723">
        <f t="shared" si="185"/>
        <v>1.1709268981834997E-4</v>
      </c>
      <c r="Q723">
        <f t="shared" si="185"/>
        <v>0</v>
      </c>
      <c r="R723">
        <f t="shared" si="176"/>
        <v>1.2670526860193166E-6</v>
      </c>
      <c r="S723">
        <f t="shared" si="177"/>
        <v>0</v>
      </c>
      <c r="T723" s="57">
        <f t="shared" si="186"/>
        <v>0</v>
      </c>
      <c r="U723" s="57">
        <f t="shared" si="191"/>
        <v>2.8832036977332907E-2</v>
      </c>
      <c r="V723">
        <f t="shared" si="187"/>
        <v>132.61709243342787</v>
      </c>
      <c r="W723">
        <f t="shared" si="180"/>
        <v>-0.23366488820341191</v>
      </c>
      <c r="Z723" s="57"/>
    </row>
    <row r="724" spans="5:26">
      <c r="E724" s="49">
        <f t="shared" si="179"/>
        <v>1</v>
      </c>
      <c r="F724" s="49">
        <v>721</v>
      </c>
      <c r="G724" s="49">
        <v>0.15838641269284293</v>
      </c>
      <c r="H724" s="49">
        <f t="shared" si="181"/>
        <v>-1.0011116665171973</v>
      </c>
      <c r="I724" s="49">
        <f t="shared" si="182"/>
        <v>100.67034542838771</v>
      </c>
      <c r="J724" s="49">
        <f t="shared" si="183"/>
        <v>-9.4789774817556731E-3</v>
      </c>
      <c r="K724" s="49">
        <f t="shared" si="188"/>
        <v>-3.1516261489644627E-2</v>
      </c>
      <c r="L724" s="53">
        <f t="shared" si="178"/>
        <v>-9.5174390202172124E-3</v>
      </c>
      <c r="M724" s="53">
        <f t="shared" si="189"/>
        <v>-3.1900876874260013E-2</v>
      </c>
      <c r="N724" s="57">
        <f t="shared" si="184"/>
        <v>0</v>
      </c>
      <c r="O724" s="57">
        <f t="shared" si="190"/>
        <v>0</v>
      </c>
      <c r="P724">
        <f t="shared" si="185"/>
        <v>0</v>
      </c>
      <c r="Q724">
        <f t="shared" si="185"/>
        <v>0</v>
      </c>
      <c r="R724">
        <f t="shared" ref="R724:R787" si="192">N724^3</f>
        <v>0</v>
      </c>
      <c r="S724">
        <f t="shared" ref="S724:S787" si="193">O724^3</f>
        <v>0</v>
      </c>
      <c r="T724" s="57">
        <f t="shared" si="186"/>
        <v>1.0078977481755673E-2</v>
      </c>
      <c r="U724" s="57">
        <f t="shared" si="191"/>
        <v>3.7516261489644626E-2</v>
      </c>
      <c r="V724">
        <f t="shared" si="187"/>
        <v>132.61709243342787</v>
      </c>
      <c r="W724">
        <f t="shared" si="180"/>
        <v>-0.24089464200157332</v>
      </c>
      <c r="Z724" s="57"/>
    </row>
    <row r="725" spans="5:26">
      <c r="E725" s="49">
        <f t="shared" si="179"/>
        <v>2</v>
      </c>
      <c r="F725" s="49">
        <v>722</v>
      </c>
      <c r="G725" s="49">
        <v>0.3611230124414474</v>
      </c>
      <c r="H725" s="49">
        <f t="shared" si="181"/>
        <v>-0.35545863998049898</v>
      </c>
      <c r="I725" s="49">
        <f t="shared" si="182"/>
        <v>100.37058303310374</v>
      </c>
      <c r="J725" s="49">
        <f t="shared" si="183"/>
        <v>-2.9821053824776993E-3</v>
      </c>
      <c r="K725" s="49">
        <f t="shared" si="188"/>
        <v>-3.0132224546533672E-2</v>
      </c>
      <c r="L725" s="53">
        <f t="shared" si="178"/>
        <v>-3.0205669209392378E-3</v>
      </c>
      <c r="M725" s="53">
        <f t="shared" si="189"/>
        <v>-3.0516839931149058E-2</v>
      </c>
      <c r="N725" s="57">
        <f t="shared" si="184"/>
        <v>0</v>
      </c>
      <c r="O725" s="57">
        <f t="shared" si="190"/>
        <v>0</v>
      </c>
      <c r="P725">
        <f t="shared" si="185"/>
        <v>0</v>
      </c>
      <c r="Q725">
        <f t="shared" si="185"/>
        <v>0</v>
      </c>
      <c r="R725">
        <f t="shared" si="192"/>
        <v>0</v>
      </c>
      <c r="S725">
        <f t="shared" si="193"/>
        <v>0</v>
      </c>
      <c r="T725" s="57">
        <f t="shared" si="186"/>
        <v>3.5821053824776992E-3</v>
      </c>
      <c r="U725" s="57">
        <f t="shared" si="191"/>
        <v>3.613222454653367E-2</v>
      </c>
      <c r="V725">
        <f t="shared" si="187"/>
        <v>132.61709243342787</v>
      </c>
      <c r="W725">
        <f t="shared" si="180"/>
        <v>-0.2431550021842884</v>
      </c>
      <c r="Z725" s="57"/>
    </row>
    <row r="726" spans="5:26">
      <c r="E726" s="49">
        <f t="shared" si="179"/>
        <v>3</v>
      </c>
      <c r="F726" s="49">
        <v>723</v>
      </c>
      <c r="G726" s="49">
        <v>0.62774897317180145</v>
      </c>
      <c r="H726" s="49">
        <f t="shared" si="181"/>
        <v>0.32589730648984194</v>
      </c>
      <c r="I726" s="49">
        <f t="shared" si="182"/>
        <v>100.7555941653128</v>
      </c>
      <c r="J726" s="49">
        <f t="shared" si="183"/>
        <v>3.828557852174216E-3</v>
      </c>
      <c r="K726" s="49">
        <f t="shared" si="188"/>
        <v>-2.2040376817826158E-2</v>
      </c>
      <c r="L726" s="53">
        <f t="shared" si="178"/>
        <v>3.7900963137126775E-3</v>
      </c>
      <c r="M726" s="53">
        <f t="shared" si="189"/>
        <v>-2.2424992202441544E-2</v>
      </c>
      <c r="N726" s="57">
        <f t="shared" si="184"/>
        <v>3.2285578521742161E-3</v>
      </c>
      <c r="O726" s="57">
        <f t="shared" si="190"/>
        <v>0</v>
      </c>
      <c r="P726">
        <f t="shared" si="185"/>
        <v>1.0423585804835787E-5</v>
      </c>
      <c r="Q726">
        <f t="shared" si="185"/>
        <v>0</v>
      </c>
      <c r="R726">
        <f t="shared" si="192"/>
        <v>3.3653149798014279E-8</v>
      </c>
      <c r="S726">
        <f t="shared" si="193"/>
        <v>0</v>
      </c>
      <c r="T726" s="57">
        <f t="shared" si="186"/>
        <v>0</v>
      </c>
      <c r="U726" s="57">
        <f t="shared" si="191"/>
        <v>2.8040376817826156E-2</v>
      </c>
      <c r="V726">
        <f t="shared" si="187"/>
        <v>132.61709243342787</v>
      </c>
      <c r="W726">
        <f t="shared" si="180"/>
        <v>-0.24025182337721018</v>
      </c>
      <c r="Z726" s="57"/>
    </row>
    <row r="727" spans="5:26">
      <c r="E727" s="49">
        <f t="shared" si="179"/>
        <v>4</v>
      </c>
      <c r="F727" s="49">
        <v>724</v>
      </c>
      <c r="G727" s="49">
        <v>0.44692264352908595</v>
      </c>
      <c r="H727" s="49">
        <f t="shared" si="181"/>
        <v>-0.13344015903715287</v>
      </c>
      <c r="I727" s="49">
        <f t="shared" si="182"/>
        <v>100.67927396762283</v>
      </c>
      <c r="J727" s="49">
        <f t="shared" si="183"/>
        <v>-7.5776554525381094E-4</v>
      </c>
      <c r="K727" s="49">
        <f t="shared" si="188"/>
        <v>-1.5254220541934486E-2</v>
      </c>
      <c r="L727" s="53">
        <f t="shared" si="178"/>
        <v>-7.9622708371534937E-4</v>
      </c>
      <c r="M727" s="53">
        <f t="shared" si="189"/>
        <v>-1.5638835926549872E-2</v>
      </c>
      <c r="N727" s="57">
        <f t="shared" si="184"/>
        <v>0</v>
      </c>
      <c r="O727" s="57">
        <f t="shared" si="190"/>
        <v>0</v>
      </c>
      <c r="P727">
        <f t="shared" si="185"/>
        <v>0</v>
      </c>
      <c r="Q727">
        <f t="shared" si="185"/>
        <v>0</v>
      </c>
      <c r="R727">
        <f t="shared" si="192"/>
        <v>0</v>
      </c>
      <c r="S727">
        <f t="shared" si="193"/>
        <v>0</v>
      </c>
      <c r="T727" s="57">
        <f t="shared" si="186"/>
        <v>1.3577655452538108E-3</v>
      </c>
      <c r="U727" s="57">
        <f t="shared" si="191"/>
        <v>2.1254220541934484E-2</v>
      </c>
      <c r="V727">
        <f t="shared" si="187"/>
        <v>132.61709243342787</v>
      </c>
      <c r="W727">
        <f t="shared" si="180"/>
        <v>-0.24082731629663368</v>
      </c>
      <c r="Z727" s="57"/>
    </row>
    <row r="728" spans="5:26">
      <c r="E728" s="49">
        <f t="shared" si="179"/>
        <v>5</v>
      </c>
      <c r="F728" s="49">
        <v>725</v>
      </c>
      <c r="G728" s="49">
        <v>0.88857301317482718</v>
      </c>
      <c r="H728" s="49">
        <f t="shared" si="181"/>
        <v>1.2189742299041362</v>
      </c>
      <c r="I728" s="49">
        <f t="shared" si="182"/>
        <v>101.96461256866252</v>
      </c>
      <c r="J728" s="49">
        <f t="shared" si="183"/>
        <v>1.2685858532750545E-2</v>
      </c>
      <c r="K728" s="49">
        <f t="shared" si="188"/>
        <v>-3.8084662021759339E-3</v>
      </c>
      <c r="L728" s="53">
        <f t="shared" si="178"/>
        <v>1.2647396994289005E-2</v>
      </c>
      <c r="M728" s="53">
        <f t="shared" si="189"/>
        <v>-4.1930815867913182E-3</v>
      </c>
      <c r="N728" s="57">
        <f t="shared" si="184"/>
        <v>1.2085858532750545E-2</v>
      </c>
      <c r="O728" s="57">
        <f t="shared" si="190"/>
        <v>0</v>
      </c>
      <c r="P728">
        <f t="shared" si="185"/>
        <v>1.4606797647365914E-4</v>
      </c>
      <c r="Q728">
        <f t="shared" si="185"/>
        <v>0</v>
      </c>
      <c r="R728">
        <f t="shared" si="192"/>
        <v>1.7653568998257791E-6</v>
      </c>
      <c r="S728">
        <f t="shared" si="193"/>
        <v>0</v>
      </c>
      <c r="T728" s="57">
        <f t="shared" si="186"/>
        <v>0</v>
      </c>
      <c r="U728" s="57">
        <f t="shared" si="191"/>
        <v>9.808466202175934E-3</v>
      </c>
      <c r="V728">
        <f t="shared" si="187"/>
        <v>132.61709243342787</v>
      </c>
      <c r="W728">
        <f t="shared" si="180"/>
        <v>-0.23113521268121995</v>
      </c>
      <c r="Z728" s="57"/>
    </row>
    <row r="729" spans="5:26">
      <c r="E729" s="49">
        <f t="shared" si="179"/>
        <v>6</v>
      </c>
      <c r="F729" s="49">
        <v>726</v>
      </c>
      <c r="G729" s="49">
        <v>5.160492475961731E-3</v>
      </c>
      <c r="H729" s="49">
        <f t="shared" si="181"/>
        <v>-2.5648855268235691</v>
      </c>
      <c r="I729" s="49">
        <f t="shared" si="182"/>
        <v>99.40816271642754</v>
      </c>
      <c r="J729" s="49">
        <f t="shared" si="183"/>
        <v>-2.5391587312392085E-2</v>
      </c>
      <c r="K729" s="49">
        <f t="shared" si="188"/>
        <v>-2.654313985293686E-2</v>
      </c>
      <c r="L729" s="53">
        <f t="shared" si="178"/>
        <v>-2.5430048850853624E-2</v>
      </c>
      <c r="M729" s="53">
        <f t="shared" si="189"/>
        <v>-2.6927755237552246E-2</v>
      </c>
      <c r="N729" s="57">
        <f t="shared" si="184"/>
        <v>0</v>
      </c>
      <c r="O729" s="57">
        <f t="shared" si="190"/>
        <v>0</v>
      </c>
      <c r="P729">
        <f t="shared" si="185"/>
        <v>0</v>
      </c>
      <c r="Q729">
        <f t="shared" si="185"/>
        <v>0</v>
      </c>
      <c r="R729">
        <f t="shared" si="192"/>
        <v>0</v>
      </c>
      <c r="S729">
        <f t="shared" si="193"/>
        <v>0</v>
      </c>
      <c r="T729" s="57">
        <f t="shared" si="186"/>
        <v>2.5991587312392084E-2</v>
      </c>
      <c r="U729" s="57">
        <f t="shared" si="191"/>
        <v>3.2543139852936859E-2</v>
      </c>
      <c r="V729">
        <f t="shared" si="187"/>
        <v>132.61709243342787</v>
      </c>
      <c r="W729">
        <f t="shared" si="180"/>
        <v>-0.25041213849316446</v>
      </c>
      <c r="Z729" s="57"/>
    </row>
    <row r="730" spans="5:26">
      <c r="E730" s="49">
        <f t="shared" si="179"/>
        <v>7</v>
      </c>
      <c r="F730" s="49">
        <v>727</v>
      </c>
      <c r="G730" s="49">
        <v>0.82939714928193164</v>
      </c>
      <c r="H730" s="49">
        <f t="shared" si="181"/>
        <v>0.95178564939687627</v>
      </c>
      <c r="I730" s="49">
        <f t="shared" si="182"/>
        <v>100.41166620659723</v>
      </c>
      <c r="J730" s="49">
        <f t="shared" si="183"/>
        <v>1.0044167609660834E-2</v>
      </c>
      <c r="K730" s="49">
        <f t="shared" si="188"/>
        <v>-2.1140984977447208E-2</v>
      </c>
      <c r="L730" s="53">
        <f t="shared" si="178"/>
        <v>1.0005706071199294E-2</v>
      </c>
      <c r="M730" s="53">
        <f t="shared" si="189"/>
        <v>-2.1525600362062594E-2</v>
      </c>
      <c r="N730" s="57">
        <f t="shared" si="184"/>
        <v>9.4441676096608338E-3</v>
      </c>
      <c r="O730" s="57">
        <f t="shared" si="190"/>
        <v>0</v>
      </c>
      <c r="P730">
        <f t="shared" si="185"/>
        <v>8.9192301839366824E-5</v>
      </c>
      <c r="Q730">
        <f t="shared" si="185"/>
        <v>0</v>
      </c>
      <c r="R730">
        <f t="shared" si="192"/>
        <v>8.4234704806244058E-7</v>
      </c>
      <c r="S730">
        <f t="shared" si="193"/>
        <v>0</v>
      </c>
      <c r="T730" s="57">
        <f t="shared" si="186"/>
        <v>0</v>
      </c>
      <c r="U730" s="57">
        <f t="shared" si="191"/>
        <v>2.7140984977447206E-2</v>
      </c>
      <c r="V730">
        <f t="shared" si="187"/>
        <v>132.61709243342787</v>
      </c>
      <c r="W730">
        <f t="shared" si="180"/>
        <v>-0.24284521426223668</v>
      </c>
      <c r="Z730" s="57"/>
    </row>
    <row r="731" spans="5:26">
      <c r="E731" s="49">
        <f t="shared" si="179"/>
        <v>8</v>
      </c>
      <c r="F731" s="49">
        <v>728</v>
      </c>
      <c r="G731" s="49">
        <v>0.80306818793221146</v>
      </c>
      <c r="H731" s="49">
        <f t="shared" si="181"/>
        <v>0.85263161602125859</v>
      </c>
      <c r="I731" s="49">
        <f t="shared" si="182"/>
        <v>101.32573762627528</v>
      </c>
      <c r="J731" s="49">
        <f t="shared" si="183"/>
        <v>9.0620545090937463E-3</v>
      </c>
      <c r="K731" s="49">
        <f t="shared" si="188"/>
        <v>6.6766578189613839E-3</v>
      </c>
      <c r="L731" s="53">
        <f t="shared" si="178"/>
        <v>9.023592970632207E-3</v>
      </c>
      <c r="M731" s="53">
        <f t="shared" si="189"/>
        <v>6.2920424343459996E-3</v>
      </c>
      <c r="N731" s="57">
        <f t="shared" si="184"/>
        <v>8.4620545090937464E-3</v>
      </c>
      <c r="O731" s="57">
        <f t="shared" si="190"/>
        <v>6.766578189613846E-4</v>
      </c>
      <c r="P731">
        <f t="shared" si="185"/>
        <v>7.1606366514873808E-5</v>
      </c>
      <c r="Q731">
        <f t="shared" si="185"/>
        <v>4.5786580396157793E-7</v>
      </c>
      <c r="R731">
        <f t="shared" si="192"/>
        <v>6.0593697664700736E-7</v>
      </c>
      <c r="S731">
        <f t="shared" si="193"/>
        <v>3.0981847628564221E-10</v>
      </c>
      <c r="T731" s="57">
        <f t="shared" si="186"/>
        <v>0</v>
      </c>
      <c r="U731" s="57">
        <f t="shared" si="191"/>
        <v>0</v>
      </c>
      <c r="V731">
        <f t="shared" si="187"/>
        <v>132.61709243342787</v>
      </c>
      <c r="W731">
        <f t="shared" si="180"/>
        <v>-0.23595265310812372</v>
      </c>
      <c r="Z731" s="57"/>
    </row>
    <row r="732" spans="5:26">
      <c r="E732" s="49">
        <f t="shared" si="179"/>
        <v>9</v>
      </c>
      <c r="F732" s="49">
        <v>729</v>
      </c>
      <c r="G732" s="49">
        <v>0.18137546045192643</v>
      </c>
      <c r="H732" s="49">
        <f t="shared" si="181"/>
        <v>-0.91013575378955103</v>
      </c>
      <c r="I732" s="49">
        <f t="shared" si="182"/>
        <v>100.46199301667041</v>
      </c>
      <c r="J732" s="49">
        <f t="shared" si="183"/>
        <v>-8.5609752603681595E-3</v>
      </c>
      <c r="K732" s="49">
        <f t="shared" si="188"/>
        <v>-1.2983491205604408E-4</v>
      </c>
      <c r="L732" s="53">
        <f t="shared" si="178"/>
        <v>-8.5994367988296988E-3</v>
      </c>
      <c r="M732" s="53">
        <f t="shared" si="189"/>
        <v>-5.144502966714287E-4</v>
      </c>
      <c r="N732" s="57">
        <f t="shared" si="184"/>
        <v>0</v>
      </c>
      <c r="O732" s="57">
        <f t="shared" si="190"/>
        <v>0</v>
      </c>
      <c r="P732">
        <f t="shared" si="185"/>
        <v>0</v>
      </c>
      <c r="Q732">
        <f t="shared" si="185"/>
        <v>0</v>
      </c>
      <c r="R732">
        <f t="shared" si="192"/>
        <v>0</v>
      </c>
      <c r="S732">
        <f t="shared" si="193"/>
        <v>0</v>
      </c>
      <c r="T732" s="57">
        <f t="shared" si="186"/>
        <v>9.1609752603681593E-3</v>
      </c>
      <c r="U732" s="57">
        <f t="shared" si="191"/>
        <v>6.1298349120560433E-3</v>
      </c>
      <c r="V732">
        <f t="shared" si="187"/>
        <v>132.61709243342787</v>
      </c>
      <c r="W732">
        <f t="shared" si="180"/>
        <v>-0.24246572464178345</v>
      </c>
      <c r="Z732" s="57"/>
    </row>
    <row r="733" spans="5:26">
      <c r="E733" s="49">
        <f t="shared" si="179"/>
        <v>0</v>
      </c>
      <c r="F733" s="49">
        <v>730</v>
      </c>
      <c r="G733" s="49">
        <v>3.4540986002188356E-3</v>
      </c>
      <c r="H733" s="49">
        <f t="shared" si="181"/>
        <v>-2.7012375789051335</v>
      </c>
      <c r="I733" s="49">
        <f t="shared" si="182"/>
        <v>97.806234750912054</v>
      </c>
      <c r="J733" s="49">
        <f t="shared" si="183"/>
        <v>-2.6791152014686702E-2</v>
      </c>
      <c r="K733" s="49">
        <f t="shared" si="188"/>
        <v>-3.8341924493254756E-2</v>
      </c>
      <c r="L733" s="53">
        <f t="shared" si="178"/>
        <v>-2.6829613553148241E-2</v>
      </c>
      <c r="M733" s="53">
        <f t="shared" si="189"/>
        <v>-3.8726539877870142E-2</v>
      </c>
      <c r="N733" s="57">
        <f t="shared" si="184"/>
        <v>0</v>
      </c>
      <c r="O733" s="57">
        <f t="shared" si="190"/>
        <v>0</v>
      </c>
      <c r="P733">
        <f t="shared" si="185"/>
        <v>0</v>
      </c>
      <c r="Q733">
        <f t="shared" si="185"/>
        <v>0</v>
      </c>
      <c r="R733">
        <f t="shared" si="192"/>
        <v>0</v>
      </c>
      <c r="S733">
        <f t="shared" si="193"/>
        <v>0</v>
      </c>
      <c r="T733" s="57">
        <f t="shared" si="186"/>
        <v>2.7391152014686702E-2</v>
      </c>
      <c r="U733" s="57">
        <f t="shared" si="191"/>
        <v>4.4341924493254754E-2</v>
      </c>
      <c r="V733">
        <f t="shared" si="187"/>
        <v>132.61709243342787</v>
      </c>
      <c r="W733">
        <f t="shared" si="180"/>
        <v>-0.26249148615583195</v>
      </c>
      <c r="Z733" s="57"/>
    </row>
    <row r="734" spans="5:26">
      <c r="E734" s="49">
        <f t="shared" si="179"/>
        <v>1</v>
      </c>
      <c r="F734" s="49">
        <v>731</v>
      </c>
      <c r="G734" s="49">
        <v>0.97083073900696393</v>
      </c>
      <c r="H734" s="49">
        <f t="shared" si="181"/>
        <v>1.8931455057764894</v>
      </c>
      <c r="I734" s="49">
        <f t="shared" si="182"/>
        <v>99.714275762362902</v>
      </c>
      <c r="J734" s="49">
        <f t="shared" si="183"/>
        <v>1.9320528884518743E-2</v>
      </c>
      <c r="K734" s="49">
        <f t="shared" si="188"/>
        <v>-9.5424181269802601E-3</v>
      </c>
      <c r="L734" s="53">
        <f t="shared" si="178"/>
        <v>1.9282067346057204E-2</v>
      </c>
      <c r="M734" s="53">
        <f t="shared" si="189"/>
        <v>-9.9270335115956444E-3</v>
      </c>
      <c r="N734" s="57">
        <f t="shared" si="184"/>
        <v>1.8720528884518743E-2</v>
      </c>
      <c r="O734" s="57">
        <f t="shared" si="190"/>
        <v>0</v>
      </c>
      <c r="P734">
        <f t="shared" si="185"/>
        <v>3.5045820171610058E-4</v>
      </c>
      <c r="Q734">
        <f t="shared" si="185"/>
        <v>0</v>
      </c>
      <c r="R734">
        <f t="shared" si="192"/>
        <v>6.5607628880427574E-6</v>
      </c>
      <c r="S734">
        <f t="shared" si="193"/>
        <v>0</v>
      </c>
      <c r="T734" s="57">
        <f t="shared" si="186"/>
        <v>0</v>
      </c>
      <c r="U734" s="57">
        <f t="shared" si="191"/>
        <v>1.5542418126980258E-2</v>
      </c>
      <c r="V734">
        <f t="shared" si="187"/>
        <v>132.61709243342787</v>
      </c>
      <c r="W734">
        <f t="shared" si="180"/>
        <v>-0.24810389119020818</v>
      </c>
      <c r="Z734" s="57"/>
    </row>
    <row r="735" spans="5:26">
      <c r="E735" s="49">
        <f t="shared" si="179"/>
        <v>2</v>
      </c>
      <c r="F735" s="49">
        <v>732</v>
      </c>
      <c r="G735" s="49">
        <v>0.62160499753973253</v>
      </c>
      <c r="H735" s="49">
        <f t="shared" si="181"/>
        <v>0.30969881378227898</v>
      </c>
      <c r="I735" s="49">
        <f t="shared" si="182"/>
        <v>100.08061715835652</v>
      </c>
      <c r="J735" s="49">
        <f t="shared" si="183"/>
        <v>3.6671788872162528E-3</v>
      </c>
      <c r="K735" s="49">
        <f t="shared" si="188"/>
        <v>-2.8931338572862932E-3</v>
      </c>
      <c r="L735" s="53">
        <f t="shared" si="178"/>
        <v>3.6287173487547144E-3</v>
      </c>
      <c r="M735" s="53">
        <f t="shared" si="189"/>
        <v>-3.2777492419016779E-3</v>
      </c>
      <c r="N735" s="57">
        <f t="shared" si="184"/>
        <v>3.067178887216253E-3</v>
      </c>
      <c r="O735" s="57">
        <f t="shared" si="190"/>
        <v>0</v>
      </c>
      <c r="P735">
        <f t="shared" si="185"/>
        <v>9.4075863261851319E-6</v>
      </c>
      <c r="Q735">
        <f t="shared" si="185"/>
        <v>0</v>
      </c>
      <c r="R735">
        <f t="shared" si="192"/>
        <v>2.885475015933935E-8</v>
      </c>
      <c r="S735">
        <f t="shared" si="193"/>
        <v>0</v>
      </c>
      <c r="T735" s="57">
        <f t="shared" si="186"/>
        <v>0</v>
      </c>
      <c r="U735" s="57">
        <f t="shared" si="191"/>
        <v>8.8931338572862915E-3</v>
      </c>
      <c r="V735">
        <f t="shared" si="187"/>
        <v>132.61709243342787</v>
      </c>
      <c r="W735">
        <f t="shared" si="180"/>
        <v>-0.24534149164372804</v>
      </c>
      <c r="Z735" s="57"/>
    </row>
    <row r="736" spans="5:26">
      <c r="E736" s="49">
        <f t="shared" si="179"/>
        <v>3</v>
      </c>
      <c r="F736" s="49">
        <v>733</v>
      </c>
      <c r="G736" s="49">
        <v>3.03995543822001E-2</v>
      </c>
      <c r="H736" s="49">
        <f t="shared" si="181"/>
        <v>-1.8749535884449315</v>
      </c>
      <c r="I736" s="49">
        <f t="shared" si="182"/>
        <v>98.261890853199432</v>
      </c>
      <c r="J736" s="49">
        <f t="shared" si="183"/>
        <v>-1.8339762867963256E-2</v>
      </c>
      <c r="K736" s="49">
        <f t="shared" si="188"/>
        <v>-2.506145457742388E-2</v>
      </c>
      <c r="L736" s="53">
        <f t="shared" si="178"/>
        <v>-1.8378224406424795E-2</v>
      </c>
      <c r="M736" s="53">
        <f t="shared" si="189"/>
        <v>-2.5446069962039266E-2</v>
      </c>
      <c r="N736" s="57">
        <f t="shared" si="184"/>
        <v>0</v>
      </c>
      <c r="O736" s="57">
        <f t="shared" si="190"/>
        <v>0</v>
      </c>
      <c r="P736">
        <f t="shared" si="185"/>
        <v>0</v>
      </c>
      <c r="Q736">
        <f t="shared" si="185"/>
        <v>0</v>
      </c>
      <c r="R736">
        <f t="shared" si="192"/>
        <v>0</v>
      </c>
      <c r="S736">
        <f t="shared" si="193"/>
        <v>0</v>
      </c>
      <c r="T736" s="57">
        <f t="shared" si="186"/>
        <v>1.8939762867963256E-2</v>
      </c>
      <c r="U736" s="57">
        <f t="shared" si="191"/>
        <v>3.1061454577423878E-2</v>
      </c>
      <c r="V736">
        <f t="shared" si="187"/>
        <v>132.61709243342787</v>
      </c>
      <c r="W736">
        <f t="shared" si="180"/>
        <v>-0.25905560851799192</v>
      </c>
      <c r="Z736" s="57"/>
    </row>
    <row r="737" spans="5:26">
      <c r="E737" s="49">
        <f t="shared" si="179"/>
        <v>4</v>
      </c>
      <c r="F737" s="49">
        <v>734</v>
      </c>
      <c r="G737" s="49">
        <v>0.46261697304797045</v>
      </c>
      <c r="H737" s="49">
        <f t="shared" si="181"/>
        <v>-9.384290838696184E-2</v>
      </c>
      <c r="I737" s="49">
        <f t="shared" si="182"/>
        <v>98.226368589402071</v>
      </c>
      <c r="J737" s="49">
        <f t="shared" si="183"/>
        <v>-3.6157136599541777E-4</v>
      </c>
      <c r="K737" s="49">
        <f t="shared" si="188"/>
        <v>-2.4665260398165439E-2</v>
      </c>
      <c r="L737" s="53">
        <f t="shared" si="178"/>
        <v>-4.0003290445695625E-4</v>
      </c>
      <c r="M737" s="53">
        <f t="shared" si="189"/>
        <v>-2.5049875782780825E-2</v>
      </c>
      <c r="N737" s="57">
        <f t="shared" si="184"/>
        <v>0</v>
      </c>
      <c r="O737" s="57">
        <f t="shared" si="190"/>
        <v>0</v>
      </c>
      <c r="P737">
        <f t="shared" si="185"/>
        <v>0</v>
      </c>
      <c r="Q737">
        <f t="shared" si="185"/>
        <v>0</v>
      </c>
      <c r="R737">
        <f t="shared" si="192"/>
        <v>0</v>
      </c>
      <c r="S737">
        <f t="shared" si="193"/>
        <v>0</v>
      </c>
      <c r="T737" s="57">
        <f t="shared" si="186"/>
        <v>9.6157136599541772E-4</v>
      </c>
      <c r="U737" s="57">
        <f t="shared" si="191"/>
        <v>3.0665260398165438E-2</v>
      </c>
      <c r="V737">
        <f t="shared" si="187"/>
        <v>132.61709243342787</v>
      </c>
      <c r="W737">
        <f t="shared" si="180"/>
        <v>-0.25932346436632603</v>
      </c>
      <c r="Z737" s="57"/>
    </row>
    <row r="738" spans="5:26">
      <c r="E738" s="49">
        <f t="shared" si="179"/>
        <v>5</v>
      </c>
      <c r="F738" s="49">
        <v>735</v>
      </c>
      <c r="G738" s="49">
        <v>0.75617037189220704</v>
      </c>
      <c r="H738" s="49">
        <f t="shared" si="181"/>
        <v>0.69403660035143233</v>
      </c>
      <c r="I738" s="49">
        <f t="shared" si="182"/>
        <v>98.964764597410195</v>
      </c>
      <c r="J738" s="49">
        <f t="shared" si="183"/>
        <v>7.4891750690687211E-3</v>
      </c>
      <c r="K738" s="49">
        <f t="shared" si="188"/>
        <v>-2.986194386184737E-2</v>
      </c>
      <c r="L738" s="53">
        <f t="shared" si="178"/>
        <v>7.4507135306071826E-3</v>
      </c>
      <c r="M738" s="53">
        <f t="shared" si="189"/>
        <v>-3.0246559246462756E-2</v>
      </c>
      <c r="N738" s="57">
        <f t="shared" si="184"/>
        <v>6.8891750690687212E-3</v>
      </c>
      <c r="O738" s="57">
        <f t="shared" si="190"/>
        <v>0</v>
      </c>
      <c r="P738">
        <f t="shared" si="185"/>
        <v>4.746073313227802E-5</v>
      </c>
      <c r="Q738">
        <f t="shared" si="185"/>
        <v>0</v>
      </c>
      <c r="R738">
        <f t="shared" si="192"/>
        <v>3.2696529945461356E-7</v>
      </c>
      <c r="S738">
        <f t="shared" si="193"/>
        <v>0</v>
      </c>
      <c r="T738" s="57">
        <f t="shared" si="186"/>
        <v>0</v>
      </c>
      <c r="U738" s="57">
        <f t="shared" si="191"/>
        <v>3.5861943861847372E-2</v>
      </c>
      <c r="V738">
        <f t="shared" si="187"/>
        <v>132.61709243342787</v>
      </c>
      <c r="W738">
        <f t="shared" si="180"/>
        <v>-0.25375558473287091</v>
      </c>
      <c r="Z738" s="57"/>
    </row>
    <row r="739" spans="5:26">
      <c r="E739" s="49">
        <f t="shared" si="179"/>
        <v>6</v>
      </c>
      <c r="F739" s="49">
        <v>736</v>
      </c>
      <c r="G739" s="49">
        <v>0.37437472971159613</v>
      </c>
      <c r="H739" s="49">
        <f t="shared" si="181"/>
        <v>-0.32028873828055782</v>
      </c>
      <c r="I739" s="49">
        <f t="shared" si="182"/>
        <v>98.704886658037324</v>
      </c>
      <c r="J739" s="49">
        <f t="shared" si="183"/>
        <v>-2.6294181980071069E-3</v>
      </c>
      <c r="K739" s="49">
        <f t="shared" si="188"/>
        <v>-7.0997747474622775E-3</v>
      </c>
      <c r="L739" s="53">
        <f t="shared" si="178"/>
        <v>-2.6678797364686454E-3</v>
      </c>
      <c r="M739" s="53">
        <f t="shared" si="189"/>
        <v>-7.4843901320776618E-3</v>
      </c>
      <c r="N739" s="57">
        <f t="shared" si="184"/>
        <v>0</v>
      </c>
      <c r="O739" s="57">
        <f t="shared" si="190"/>
        <v>0</v>
      </c>
      <c r="P739">
        <f t="shared" si="185"/>
        <v>0</v>
      </c>
      <c r="Q739">
        <f t="shared" si="185"/>
        <v>0</v>
      </c>
      <c r="R739">
        <f t="shared" si="192"/>
        <v>0</v>
      </c>
      <c r="S739">
        <f t="shared" si="193"/>
        <v>0</v>
      </c>
      <c r="T739" s="57">
        <f t="shared" si="186"/>
        <v>3.2294181980071068E-3</v>
      </c>
      <c r="U739" s="57">
        <f t="shared" si="191"/>
        <v>1.3099774747462278E-2</v>
      </c>
      <c r="V739">
        <f t="shared" si="187"/>
        <v>132.61709243342787</v>
      </c>
      <c r="W739">
        <f t="shared" si="180"/>
        <v>-0.25571519593082659</v>
      </c>
      <c r="Z739" s="57"/>
    </row>
    <row r="740" spans="5:26">
      <c r="E740" s="49">
        <f t="shared" si="179"/>
        <v>7</v>
      </c>
      <c r="F740" s="49">
        <v>737</v>
      </c>
      <c r="G740" s="49">
        <v>0.18667807605136466</v>
      </c>
      <c r="H740" s="49">
        <f t="shared" si="181"/>
        <v>-0.89020438210489317</v>
      </c>
      <c r="I740" s="49">
        <f t="shared" si="182"/>
        <v>97.883156558573901</v>
      </c>
      <c r="J740" s="49">
        <f t="shared" si="183"/>
        <v>-8.3599681022468193E-3</v>
      </c>
      <c r="K740" s="49">
        <f t="shared" si="188"/>
        <v>-2.5503910459369953E-2</v>
      </c>
      <c r="L740" s="53">
        <f t="shared" si="178"/>
        <v>-8.3984296407083586E-3</v>
      </c>
      <c r="M740" s="53">
        <f t="shared" si="189"/>
        <v>-2.5888525843985339E-2</v>
      </c>
      <c r="N740" s="57">
        <f t="shared" si="184"/>
        <v>0</v>
      </c>
      <c r="O740" s="57">
        <f t="shared" si="190"/>
        <v>0</v>
      </c>
      <c r="P740">
        <f t="shared" si="185"/>
        <v>0</v>
      </c>
      <c r="Q740">
        <f t="shared" si="185"/>
        <v>0</v>
      </c>
      <c r="R740">
        <f t="shared" si="192"/>
        <v>0</v>
      </c>
      <c r="S740">
        <f t="shared" si="193"/>
        <v>0</v>
      </c>
      <c r="T740" s="57">
        <f t="shared" si="186"/>
        <v>8.9599681022468191E-3</v>
      </c>
      <c r="U740" s="57">
        <f t="shared" si="191"/>
        <v>3.1503910459369955E-2</v>
      </c>
      <c r="V740">
        <f t="shared" si="187"/>
        <v>132.61709243342787</v>
      </c>
      <c r="W740">
        <f t="shared" si="180"/>
        <v>-0.26191145679272054</v>
      </c>
      <c r="Z740" s="57"/>
    </row>
    <row r="741" spans="5:26">
      <c r="E741" s="49">
        <f t="shared" si="179"/>
        <v>8</v>
      </c>
      <c r="F741" s="49">
        <v>738</v>
      </c>
      <c r="G741" s="49">
        <v>0.75872458618508754</v>
      </c>
      <c r="H741" s="49">
        <f t="shared" si="181"/>
        <v>0.70220580230023233</v>
      </c>
      <c r="I741" s="49">
        <f t="shared" si="182"/>
        <v>98.626968815263538</v>
      </c>
      <c r="J741" s="49">
        <f t="shared" si="183"/>
        <v>7.5702542809648905E-3</v>
      </c>
      <c r="K741" s="49">
        <f t="shared" si="188"/>
        <v>-2.6995710687498748E-2</v>
      </c>
      <c r="L741" s="53">
        <f t="shared" si="178"/>
        <v>7.531792742503352E-3</v>
      </c>
      <c r="M741" s="53">
        <f t="shared" si="189"/>
        <v>-2.7380326072114134E-2</v>
      </c>
      <c r="N741" s="57">
        <f t="shared" si="184"/>
        <v>6.9702542809648906E-3</v>
      </c>
      <c r="O741" s="57">
        <f t="shared" si="190"/>
        <v>0</v>
      </c>
      <c r="P741">
        <f t="shared" si="185"/>
        <v>4.8584444741309387E-5</v>
      </c>
      <c r="Q741">
        <f t="shared" si="185"/>
        <v>0</v>
      </c>
      <c r="R741">
        <f t="shared" si="192"/>
        <v>3.3864593394641394E-7</v>
      </c>
      <c r="S741">
        <f t="shared" si="193"/>
        <v>0</v>
      </c>
      <c r="T741" s="57">
        <f t="shared" si="186"/>
        <v>0</v>
      </c>
      <c r="U741" s="57">
        <f t="shared" si="191"/>
        <v>3.299571068749875E-2</v>
      </c>
      <c r="V741">
        <f t="shared" si="187"/>
        <v>132.61709243342787</v>
      </c>
      <c r="W741">
        <f t="shared" si="180"/>
        <v>-0.25630273590281699</v>
      </c>
      <c r="Z741" s="57"/>
    </row>
    <row r="742" spans="5:26">
      <c r="E742" s="49">
        <f t="shared" si="179"/>
        <v>9</v>
      </c>
      <c r="F742" s="49">
        <v>739</v>
      </c>
      <c r="G742" s="49">
        <v>0.92514192230394843</v>
      </c>
      <c r="H742" s="49">
        <f t="shared" si="181"/>
        <v>1.4405347870928544</v>
      </c>
      <c r="I742" s="49">
        <f t="shared" si="182"/>
        <v>100.10462478481912</v>
      </c>
      <c r="J742" s="49">
        <f t="shared" si="183"/>
        <v>1.4871145294748337E-2</v>
      </c>
      <c r="K742" s="49">
        <f t="shared" si="188"/>
        <v>-3.5635901323822685E-3</v>
      </c>
      <c r="L742" s="53">
        <f t="shared" si="178"/>
        <v>1.4832683756286798E-2</v>
      </c>
      <c r="M742" s="53">
        <f t="shared" si="189"/>
        <v>-3.9482055169976528E-3</v>
      </c>
      <c r="N742" s="57">
        <f t="shared" si="184"/>
        <v>1.4271145294748338E-2</v>
      </c>
      <c r="O742" s="57">
        <f t="shared" si="190"/>
        <v>0</v>
      </c>
      <c r="P742">
        <f t="shared" si="185"/>
        <v>2.0366558802381761E-4</v>
      </c>
      <c r="Q742">
        <f t="shared" si="185"/>
        <v>0</v>
      </c>
      <c r="R742">
        <f t="shared" si="192"/>
        <v>2.9065411982282582E-6</v>
      </c>
      <c r="S742">
        <f t="shared" si="193"/>
        <v>0</v>
      </c>
      <c r="T742" s="57">
        <f t="shared" si="186"/>
        <v>0</v>
      </c>
      <c r="U742" s="57">
        <f t="shared" si="191"/>
        <v>9.5635901323822686E-3</v>
      </c>
      <c r="V742">
        <f t="shared" si="187"/>
        <v>132.61709243342787</v>
      </c>
      <c r="W742">
        <f t="shared" si="180"/>
        <v>-0.24516046198893707</v>
      </c>
      <c r="Z742" s="57"/>
    </row>
    <row r="743" spans="5:26">
      <c r="E743" s="49">
        <f t="shared" si="179"/>
        <v>0</v>
      </c>
      <c r="F743" s="49">
        <v>740</v>
      </c>
      <c r="G743" s="49">
        <v>0.32475155582581661</v>
      </c>
      <c r="H743" s="49">
        <f t="shared" si="181"/>
        <v>-0.45445258488007417</v>
      </c>
      <c r="I743" s="49">
        <f t="shared" si="182"/>
        <v>99.7074493980451</v>
      </c>
      <c r="J743" s="49">
        <f t="shared" si="183"/>
        <v>-3.9754945890689867E-3</v>
      </c>
      <c r="K743" s="49">
        <f t="shared" si="188"/>
        <v>1.9252067293235569E-2</v>
      </c>
      <c r="L743" s="53">
        <f t="shared" si="178"/>
        <v>-4.0139561275305252E-3</v>
      </c>
      <c r="M743" s="53">
        <f t="shared" si="189"/>
        <v>1.8867451908620183E-2</v>
      </c>
      <c r="N743" s="57">
        <f t="shared" si="184"/>
        <v>0</v>
      </c>
      <c r="O743" s="57">
        <f t="shared" si="190"/>
        <v>1.3252067293235571E-2</v>
      </c>
      <c r="P743">
        <f t="shared" si="185"/>
        <v>0</v>
      </c>
      <c r="Q743">
        <f t="shared" si="185"/>
        <v>1.7561728754444394E-4</v>
      </c>
      <c r="R743">
        <f t="shared" si="192"/>
        <v>0</v>
      </c>
      <c r="S743">
        <f t="shared" si="193"/>
        <v>2.327292112394472E-6</v>
      </c>
      <c r="T743" s="57">
        <f t="shared" si="186"/>
        <v>4.5754945890689866E-3</v>
      </c>
      <c r="U743" s="57">
        <f t="shared" si="191"/>
        <v>0</v>
      </c>
      <c r="V743">
        <f t="shared" si="187"/>
        <v>132.61709243342787</v>
      </c>
      <c r="W743">
        <f t="shared" si="180"/>
        <v>-0.24815536543227262</v>
      </c>
      <c r="Z743" s="57"/>
    </row>
    <row r="744" spans="5:26">
      <c r="E744" s="49">
        <f t="shared" si="179"/>
        <v>1</v>
      </c>
      <c r="F744" s="49">
        <v>741</v>
      </c>
      <c r="G744" s="49">
        <v>0.65566584429849339</v>
      </c>
      <c r="H744" s="49">
        <f t="shared" si="181"/>
        <v>0.40066292388402536</v>
      </c>
      <c r="I744" s="49">
        <f t="shared" si="182"/>
        <v>100.16446370863237</v>
      </c>
      <c r="J744" s="49">
        <f t="shared" si="183"/>
        <v>4.5730798284500142E-3</v>
      </c>
      <c r="K744" s="49">
        <f t="shared" si="188"/>
        <v>4.5046182371667179E-3</v>
      </c>
      <c r="L744" s="53">
        <f t="shared" si="178"/>
        <v>4.5346182899884757E-3</v>
      </c>
      <c r="M744" s="53">
        <f t="shared" si="189"/>
        <v>4.1200028525513336E-3</v>
      </c>
      <c r="N744" s="57">
        <f t="shared" si="184"/>
        <v>3.9730798284500143E-3</v>
      </c>
      <c r="O744" s="57">
        <f t="shared" si="190"/>
        <v>0</v>
      </c>
      <c r="P744">
        <f t="shared" si="185"/>
        <v>1.5785363323236394E-5</v>
      </c>
      <c r="Q744">
        <f t="shared" si="185"/>
        <v>0</v>
      </c>
      <c r="R744">
        <f t="shared" si="192"/>
        <v>6.2716508604305194E-8</v>
      </c>
      <c r="S744">
        <f t="shared" si="193"/>
        <v>0</v>
      </c>
      <c r="T744" s="57">
        <f t="shared" si="186"/>
        <v>0</v>
      </c>
      <c r="U744" s="57">
        <f t="shared" si="191"/>
        <v>1.4953817628332814E-3</v>
      </c>
      <c r="V744">
        <f t="shared" si="187"/>
        <v>132.61709243342787</v>
      </c>
      <c r="W744">
        <f t="shared" si="180"/>
        <v>-0.24470924621640547</v>
      </c>
      <c r="Z744" s="57"/>
    </row>
    <row r="745" spans="5:26">
      <c r="E745" s="49">
        <f t="shared" si="179"/>
        <v>2</v>
      </c>
      <c r="F745" s="49">
        <v>742</v>
      </c>
      <c r="G745" s="49">
        <v>0.76380013819283443</v>
      </c>
      <c r="H745" s="49">
        <f t="shared" si="181"/>
        <v>0.71858002648433794</v>
      </c>
      <c r="I745" s="49">
        <f t="shared" si="182"/>
        <v>100.94201272907887</v>
      </c>
      <c r="J745" s="49">
        <f t="shared" si="183"/>
        <v>7.7327484296235973E-3</v>
      </c>
      <c r="K745" s="49">
        <f t="shared" si="188"/>
        <v>8.5701877795740129E-3</v>
      </c>
      <c r="L745" s="53">
        <f t="shared" si="178"/>
        <v>7.6942868911620589E-3</v>
      </c>
      <c r="M745" s="53">
        <f t="shared" si="189"/>
        <v>8.1855723949586286E-3</v>
      </c>
      <c r="N745" s="57">
        <f t="shared" si="184"/>
        <v>7.1327484296235975E-3</v>
      </c>
      <c r="O745" s="57">
        <f t="shared" si="190"/>
        <v>2.5701877795740137E-3</v>
      </c>
      <c r="P745">
        <f t="shared" si="185"/>
        <v>5.0876100160297894E-5</v>
      </c>
      <c r="Q745">
        <f t="shared" si="185"/>
        <v>6.6058652222715986E-6</v>
      </c>
      <c r="R745">
        <f t="shared" si="192"/>
        <v>3.6288642352373766E-7</v>
      </c>
      <c r="S745">
        <f t="shared" si="193"/>
        <v>1.6978314067795438E-8</v>
      </c>
      <c r="T745" s="57">
        <f t="shared" si="186"/>
        <v>0</v>
      </c>
      <c r="U745" s="57">
        <f t="shared" si="191"/>
        <v>0</v>
      </c>
      <c r="V745">
        <f t="shared" si="187"/>
        <v>132.61709243342787</v>
      </c>
      <c r="W745">
        <f t="shared" si="180"/>
        <v>-0.23884613305218932</v>
      </c>
      <c r="Z745" s="57"/>
    </row>
    <row r="746" spans="5:26">
      <c r="E746" s="49">
        <f t="shared" si="179"/>
        <v>3</v>
      </c>
      <c r="F746" s="49">
        <v>743</v>
      </c>
      <c r="G746" s="49">
        <v>0.17170376025206779</v>
      </c>
      <c r="H746" s="49">
        <f t="shared" si="181"/>
        <v>-0.94745393165481651</v>
      </c>
      <c r="I746" s="49">
        <f t="shared" si="182"/>
        <v>100.04386943736017</v>
      </c>
      <c r="J746" s="49">
        <f t="shared" si="183"/>
        <v>-8.9374364060112732E-3</v>
      </c>
      <c r="K746" s="49">
        <f t="shared" si="188"/>
        <v>1.797251424152602E-2</v>
      </c>
      <c r="L746" s="53">
        <f t="shared" si="178"/>
        <v>-8.9758979444728125E-3</v>
      </c>
      <c r="M746" s="53">
        <f t="shared" si="189"/>
        <v>1.7587898856910634E-2</v>
      </c>
      <c r="N746" s="57">
        <f t="shared" si="184"/>
        <v>0</v>
      </c>
      <c r="O746" s="57">
        <f t="shared" si="190"/>
        <v>1.1972514241526021E-2</v>
      </c>
      <c r="P746">
        <f t="shared" si="185"/>
        <v>0</v>
      </c>
      <c r="Q746">
        <f t="shared" si="185"/>
        <v>1.4334109726354339E-4</v>
      </c>
      <c r="R746">
        <f t="shared" si="192"/>
        <v>0</v>
      </c>
      <c r="S746">
        <f t="shared" si="193"/>
        <v>1.7161533283837399E-6</v>
      </c>
      <c r="T746" s="57">
        <f t="shared" si="186"/>
        <v>9.537436406011273E-3</v>
      </c>
      <c r="U746" s="57">
        <f t="shared" si="191"/>
        <v>0</v>
      </c>
      <c r="V746">
        <f t="shared" si="187"/>
        <v>132.61709243342787</v>
      </c>
      <c r="W746">
        <f t="shared" si="180"/>
        <v>-0.2456185880595976</v>
      </c>
      <c r="Z746" s="57"/>
    </row>
    <row r="747" spans="5:26">
      <c r="E747" s="49">
        <f t="shared" si="179"/>
        <v>4</v>
      </c>
      <c r="F747" s="49">
        <v>744</v>
      </c>
      <c r="G747" s="49">
        <v>0.82747342461463291</v>
      </c>
      <c r="H747" s="49">
        <f t="shared" si="181"/>
        <v>0.94422799799477564</v>
      </c>
      <c r="I747" s="49">
        <f t="shared" si="182"/>
        <v>101.04622927984816</v>
      </c>
      <c r="J747" s="49">
        <f t="shared" si="183"/>
        <v>9.9693436000195899E-3</v>
      </c>
      <c r="K747" s="49">
        <f t="shared" si="188"/>
        <v>2.830342920754101E-2</v>
      </c>
      <c r="L747" s="53">
        <f t="shared" si="178"/>
        <v>9.9308820615580506E-3</v>
      </c>
      <c r="M747" s="53">
        <f t="shared" si="189"/>
        <v>2.7918813822925624E-2</v>
      </c>
      <c r="N747" s="57">
        <f t="shared" si="184"/>
        <v>9.36934360001959E-3</v>
      </c>
      <c r="O747" s="57">
        <f t="shared" si="190"/>
        <v>2.2303429207541012E-2</v>
      </c>
      <c r="P747">
        <f t="shared" si="185"/>
        <v>8.7784599495228049E-5</v>
      </c>
      <c r="Q747">
        <f t="shared" si="185"/>
        <v>4.9744295441579353E-4</v>
      </c>
      <c r="R747">
        <f t="shared" si="192"/>
        <v>8.2248407546089784E-7</v>
      </c>
      <c r="S747">
        <f t="shared" si="193"/>
        <v>1.1094683718602702E-5</v>
      </c>
      <c r="T747" s="57">
        <f t="shared" si="186"/>
        <v>0</v>
      </c>
      <c r="U747" s="57">
        <f t="shared" si="191"/>
        <v>0</v>
      </c>
      <c r="V747">
        <f t="shared" si="187"/>
        <v>132.61709243342787</v>
      </c>
      <c r="W747">
        <f t="shared" si="180"/>
        <v>-0.23806028751103775</v>
      </c>
      <c r="Z747" s="57"/>
    </row>
    <row r="748" spans="5:26">
      <c r="E748" s="49">
        <f t="shared" si="179"/>
        <v>5</v>
      </c>
      <c r="F748" s="49">
        <v>745</v>
      </c>
      <c r="G748" s="49">
        <v>0.21911374878356449</v>
      </c>
      <c r="H748" s="49">
        <f t="shared" si="181"/>
        <v>-0.77518982865436181</v>
      </c>
      <c r="I748" s="49">
        <f t="shared" si="182"/>
        <v>100.32122508973961</v>
      </c>
      <c r="J748" s="49">
        <f t="shared" si="183"/>
        <v>-7.2008391338489941E-3</v>
      </c>
      <c r="K748" s="49">
        <f t="shared" si="188"/>
        <v>1.3613415004623416E-2</v>
      </c>
      <c r="L748" s="53">
        <f t="shared" si="178"/>
        <v>-7.2393006723105325E-3</v>
      </c>
      <c r="M748" s="53">
        <f t="shared" si="189"/>
        <v>1.3228799620008032E-2</v>
      </c>
      <c r="N748" s="57">
        <f t="shared" si="184"/>
        <v>0</v>
      </c>
      <c r="O748" s="57">
        <f t="shared" si="190"/>
        <v>7.6134150046234172E-3</v>
      </c>
      <c r="P748">
        <f t="shared" si="185"/>
        <v>0</v>
      </c>
      <c r="Q748">
        <f t="shared" si="185"/>
        <v>5.7964088032624989E-5</v>
      </c>
      <c r="R748">
        <f t="shared" si="192"/>
        <v>0</v>
      </c>
      <c r="S748">
        <f t="shared" si="193"/>
        <v>4.4130465755689972E-7</v>
      </c>
      <c r="T748" s="57">
        <f t="shared" si="186"/>
        <v>7.8008391338489939E-3</v>
      </c>
      <c r="U748" s="57">
        <f t="shared" si="191"/>
        <v>0</v>
      </c>
      <c r="V748">
        <f t="shared" si="187"/>
        <v>132.61709243342787</v>
      </c>
      <c r="W748">
        <f t="shared" si="180"/>
        <v>-0.24352718605937151</v>
      </c>
      <c r="Z748" s="57"/>
    </row>
    <row r="749" spans="5:26">
      <c r="E749" s="49">
        <f t="shared" si="179"/>
        <v>6</v>
      </c>
      <c r="F749" s="49">
        <v>746</v>
      </c>
      <c r="G749" s="49">
        <v>0.67130498800332139</v>
      </c>
      <c r="H749" s="49">
        <f t="shared" si="181"/>
        <v>0.44351949148981473</v>
      </c>
      <c r="I749" s="49">
        <f t="shared" si="182"/>
        <v>100.82404690697345</v>
      </c>
      <c r="J749" s="49">
        <f t="shared" si="183"/>
        <v>4.9995991416502492E-3</v>
      </c>
      <c r="K749" s="49">
        <f t="shared" si="188"/>
        <v>2.1242432344280835E-2</v>
      </c>
      <c r="L749" s="53">
        <f t="shared" si="178"/>
        <v>4.9611376031887108E-3</v>
      </c>
      <c r="M749" s="53">
        <f t="shared" si="189"/>
        <v>2.0857816959665449E-2</v>
      </c>
      <c r="N749" s="57">
        <f t="shared" si="184"/>
        <v>4.3995991416502494E-3</v>
      </c>
      <c r="O749" s="57">
        <f t="shared" si="190"/>
        <v>1.5242432344280837E-2</v>
      </c>
      <c r="P749">
        <f t="shared" si="185"/>
        <v>1.9356472607209612E-5</v>
      </c>
      <c r="Q749">
        <f t="shared" si="185"/>
        <v>2.3233174376997861E-4</v>
      </c>
      <c r="R749">
        <f t="shared" si="192"/>
        <v>8.5160720268055971E-8</v>
      </c>
      <c r="S749">
        <f t="shared" si="193"/>
        <v>3.5413008858426898E-6</v>
      </c>
      <c r="T749" s="57">
        <f t="shared" si="186"/>
        <v>0</v>
      </c>
      <c r="U749" s="57">
        <f t="shared" si="191"/>
        <v>0</v>
      </c>
      <c r="V749">
        <f t="shared" si="187"/>
        <v>132.61709243342787</v>
      </c>
      <c r="W749">
        <f t="shared" si="180"/>
        <v>-0.239735655058296</v>
      </c>
      <c r="Z749" s="57"/>
    </row>
    <row r="750" spans="5:26">
      <c r="E750" s="49">
        <f t="shared" si="179"/>
        <v>7</v>
      </c>
      <c r="F750" s="49">
        <v>747</v>
      </c>
      <c r="G750" s="49">
        <v>0.18524348202702046</v>
      </c>
      <c r="H750" s="49">
        <f t="shared" si="181"/>
        <v>-0.8955615779931827</v>
      </c>
      <c r="I750" s="49">
        <f t="shared" si="182"/>
        <v>99.979273200866174</v>
      </c>
      <c r="J750" s="49">
        <f t="shared" si="183"/>
        <v>-8.4139912574962977E-3</v>
      </c>
      <c r="K750" s="49">
        <f t="shared" si="188"/>
        <v>2.1188409189031442E-2</v>
      </c>
      <c r="L750" s="53">
        <f t="shared" si="178"/>
        <v>-8.452452795957837E-3</v>
      </c>
      <c r="M750" s="53">
        <f t="shared" si="189"/>
        <v>2.0803793804416056E-2</v>
      </c>
      <c r="N750" s="57">
        <f t="shared" si="184"/>
        <v>0</v>
      </c>
      <c r="O750" s="57">
        <f t="shared" si="190"/>
        <v>1.5188409189031443E-2</v>
      </c>
      <c r="P750">
        <f t="shared" si="185"/>
        <v>0</v>
      </c>
      <c r="Q750">
        <f t="shared" si="185"/>
        <v>2.3068777369345477E-4</v>
      </c>
      <c r="R750">
        <f t="shared" si="192"/>
        <v>0</v>
      </c>
      <c r="S750">
        <f t="shared" si="193"/>
        <v>3.5037803017628745E-6</v>
      </c>
      <c r="T750" s="57">
        <f t="shared" si="186"/>
        <v>9.0139912574962976E-3</v>
      </c>
      <c r="U750" s="57">
        <f t="shared" si="191"/>
        <v>0</v>
      </c>
      <c r="V750">
        <f t="shared" si="187"/>
        <v>132.61709243342787</v>
      </c>
      <c r="W750">
        <f t="shared" si="180"/>
        <v>-0.24610567637761682</v>
      </c>
      <c r="Z750" s="57"/>
    </row>
    <row r="751" spans="5:26">
      <c r="E751" s="49">
        <f t="shared" si="179"/>
        <v>8</v>
      </c>
      <c r="F751" s="49">
        <v>748</v>
      </c>
      <c r="G751" s="49">
        <v>0.51694390483579788</v>
      </c>
      <c r="H751" s="49">
        <f t="shared" si="181"/>
        <v>4.2484848076168522E-2</v>
      </c>
      <c r="I751" s="49">
        <f t="shared" si="182"/>
        <v>100.07942959311679</v>
      </c>
      <c r="J751" s="49">
        <f t="shared" si="183"/>
        <v>1.0012701194142245E-3</v>
      </c>
      <c r="K751" s="49">
        <f t="shared" si="188"/>
        <v>1.4619425027480744E-2</v>
      </c>
      <c r="L751" s="53">
        <f t="shared" si="178"/>
        <v>9.6280858095268602E-4</v>
      </c>
      <c r="M751" s="53">
        <f t="shared" si="189"/>
        <v>1.4234809642865359E-2</v>
      </c>
      <c r="N751" s="57">
        <f t="shared" si="184"/>
        <v>4.0127011941422451E-4</v>
      </c>
      <c r="O751" s="57">
        <f t="shared" si="190"/>
        <v>8.6194250274807434E-3</v>
      </c>
      <c r="P751">
        <f t="shared" si="185"/>
        <v>1.6101770873470599E-7</v>
      </c>
      <c r="Q751">
        <f t="shared" si="185"/>
        <v>7.4294487804361416E-5</v>
      </c>
      <c r="R751">
        <f t="shared" si="192"/>
        <v>6.4611595211780293E-11</v>
      </c>
      <c r="S751">
        <f t="shared" si="193"/>
        <v>6.4037576758477568E-7</v>
      </c>
      <c r="T751" s="57">
        <f t="shared" si="186"/>
        <v>0</v>
      </c>
      <c r="U751" s="57">
        <f t="shared" si="191"/>
        <v>0</v>
      </c>
      <c r="V751">
        <f t="shared" si="187"/>
        <v>132.61709243342787</v>
      </c>
      <c r="W751">
        <f t="shared" si="180"/>
        <v>-0.245350446486712</v>
      </c>
      <c r="Z751" s="57"/>
    </row>
    <row r="752" spans="5:26">
      <c r="E752" s="49">
        <f t="shared" si="179"/>
        <v>9</v>
      </c>
      <c r="F752" s="49">
        <v>749</v>
      </c>
      <c r="G752" s="49">
        <v>0.26065289500093103</v>
      </c>
      <c r="H752" s="49">
        <f t="shared" si="181"/>
        <v>-0.64133386704043993</v>
      </c>
      <c r="I752" s="49">
        <f t="shared" si="182"/>
        <v>99.495324449652799</v>
      </c>
      <c r="J752" s="49">
        <f t="shared" si="183"/>
        <v>-5.8535140284784026E-3</v>
      </c>
      <c r="K752" s="49">
        <f t="shared" si="188"/>
        <v>-6.1052342957461534E-3</v>
      </c>
      <c r="L752" s="53">
        <f t="shared" si="178"/>
        <v>-5.891975566939941E-3</v>
      </c>
      <c r="M752" s="53">
        <f t="shared" si="189"/>
        <v>-6.4898496803615377E-3</v>
      </c>
      <c r="N752" s="57">
        <f t="shared" si="184"/>
        <v>0</v>
      </c>
      <c r="O752" s="57">
        <f t="shared" si="190"/>
        <v>0</v>
      </c>
      <c r="P752">
        <f t="shared" si="185"/>
        <v>0</v>
      </c>
      <c r="Q752">
        <f t="shared" si="185"/>
        <v>0</v>
      </c>
      <c r="R752">
        <f t="shared" si="192"/>
        <v>0</v>
      </c>
      <c r="S752">
        <f t="shared" si="193"/>
        <v>0</v>
      </c>
      <c r="T752" s="57">
        <f t="shared" si="186"/>
        <v>6.4535140284784024E-3</v>
      </c>
      <c r="U752" s="57">
        <f t="shared" si="191"/>
        <v>1.2105234295746153E-2</v>
      </c>
      <c r="V752">
        <f t="shared" si="187"/>
        <v>132.61709243342787</v>
      </c>
      <c r="W752">
        <f t="shared" si="180"/>
        <v>-0.24975489490845071</v>
      </c>
      <c r="Z752" s="57"/>
    </row>
    <row r="753" spans="5:26">
      <c r="E753" s="49">
        <f t="shared" si="179"/>
        <v>0</v>
      </c>
      <c r="F753" s="49">
        <v>750</v>
      </c>
      <c r="G753" s="49">
        <v>0.29323114039611053</v>
      </c>
      <c r="H753" s="49">
        <f t="shared" si="181"/>
        <v>-0.5439697624058667</v>
      </c>
      <c r="I753" s="49">
        <f t="shared" si="182"/>
        <v>99.011501118360016</v>
      </c>
      <c r="J753" s="49">
        <f t="shared" si="183"/>
        <v>-4.8746363049431028E-3</v>
      </c>
      <c r="K753" s="49">
        <f t="shared" si="188"/>
        <v>-7.0043760116202877E-3</v>
      </c>
      <c r="L753" s="53">
        <f t="shared" si="178"/>
        <v>-4.9130978434046412E-3</v>
      </c>
      <c r="M753" s="53">
        <f t="shared" si="189"/>
        <v>-7.388991396235672E-3</v>
      </c>
      <c r="N753" s="57">
        <f t="shared" si="184"/>
        <v>0</v>
      </c>
      <c r="O753" s="57">
        <f t="shared" si="190"/>
        <v>0</v>
      </c>
      <c r="P753">
        <f t="shared" si="185"/>
        <v>0</v>
      </c>
      <c r="Q753">
        <f t="shared" si="185"/>
        <v>0</v>
      </c>
      <c r="R753">
        <f t="shared" si="192"/>
        <v>0</v>
      </c>
      <c r="S753">
        <f t="shared" si="193"/>
        <v>0</v>
      </c>
      <c r="T753" s="57">
        <f t="shared" si="186"/>
        <v>5.4746363049431026E-3</v>
      </c>
      <c r="U753" s="57">
        <f t="shared" si="191"/>
        <v>1.3004376011620286E-2</v>
      </c>
      <c r="V753">
        <f t="shared" si="187"/>
        <v>132.61709243342787</v>
      </c>
      <c r="W753">
        <f t="shared" si="180"/>
        <v>-0.25340316770960308</v>
      </c>
      <c r="Z753" s="57"/>
    </row>
    <row r="754" spans="5:26">
      <c r="E754" s="49">
        <f t="shared" si="179"/>
        <v>1</v>
      </c>
      <c r="F754" s="49">
        <v>751</v>
      </c>
      <c r="G754" s="49">
        <v>0.17405094048769731</v>
      </c>
      <c r="H754" s="49">
        <f t="shared" si="181"/>
        <v>-0.93827738040388342</v>
      </c>
      <c r="I754" s="49">
        <f t="shared" si="182"/>
        <v>98.13962061924407</v>
      </c>
      <c r="J754" s="49">
        <f t="shared" si="183"/>
        <v>-8.8448513552425497E-3</v>
      </c>
      <c r="K754" s="49">
        <f t="shared" si="188"/>
        <v>-2.0422307195312881E-2</v>
      </c>
      <c r="L754" s="53">
        <f t="shared" si="178"/>
        <v>-8.883312893704089E-3</v>
      </c>
      <c r="M754" s="53">
        <f t="shared" si="189"/>
        <v>-2.0806922579928267E-2</v>
      </c>
      <c r="N754" s="57">
        <f t="shared" si="184"/>
        <v>0</v>
      </c>
      <c r="O754" s="57">
        <f t="shared" si="190"/>
        <v>0</v>
      </c>
      <c r="P754">
        <f t="shared" si="185"/>
        <v>0</v>
      </c>
      <c r="Q754">
        <f t="shared" si="185"/>
        <v>0</v>
      </c>
      <c r="R754">
        <f t="shared" si="192"/>
        <v>0</v>
      </c>
      <c r="S754">
        <f t="shared" si="193"/>
        <v>0</v>
      </c>
      <c r="T754" s="57">
        <f t="shared" si="186"/>
        <v>9.4448513552425496E-3</v>
      </c>
      <c r="U754" s="57">
        <f t="shared" si="191"/>
        <v>2.6422307195312879E-2</v>
      </c>
      <c r="V754">
        <f t="shared" si="187"/>
        <v>132.61709243342787</v>
      </c>
      <c r="W754">
        <f t="shared" si="180"/>
        <v>-0.2599775879680899</v>
      </c>
      <c r="Z754" s="57"/>
    </row>
    <row r="755" spans="5:26">
      <c r="E755" s="49">
        <f t="shared" si="179"/>
        <v>2</v>
      </c>
      <c r="F755" s="49">
        <v>752</v>
      </c>
      <c r="G755" s="49">
        <v>3.7795643541197466E-2</v>
      </c>
      <c r="H755" s="49">
        <f t="shared" si="181"/>
        <v>-1.7768599390164672</v>
      </c>
      <c r="I755" s="49">
        <f t="shared" si="182"/>
        <v>96.452436028053697</v>
      </c>
      <c r="J755" s="49">
        <f t="shared" si="183"/>
        <v>-1.7341169011231783E-2</v>
      </c>
      <c r="K755" s="49">
        <f t="shared" si="188"/>
        <v>-4.5496224636168189E-2</v>
      </c>
      <c r="L755" s="53">
        <f t="shared" si="178"/>
        <v>-1.7379630549693322E-2</v>
      </c>
      <c r="M755" s="53">
        <f t="shared" si="189"/>
        <v>-4.5880840020783575E-2</v>
      </c>
      <c r="N755" s="57">
        <f t="shared" si="184"/>
        <v>0</v>
      </c>
      <c r="O755" s="57">
        <f t="shared" si="190"/>
        <v>0</v>
      </c>
      <c r="P755">
        <f t="shared" si="185"/>
        <v>0</v>
      </c>
      <c r="Q755">
        <f t="shared" si="185"/>
        <v>0</v>
      </c>
      <c r="R755">
        <f t="shared" si="192"/>
        <v>0</v>
      </c>
      <c r="S755">
        <f t="shared" si="193"/>
        <v>0</v>
      </c>
      <c r="T755" s="57">
        <f t="shared" si="186"/>
        <v>1.7941169011231783E-2</v>
      </c>
      <c r="U755" s="57">
        <f t="shared" si="191"/>
        <v>5.1496224636168188E-2</v>
      </c>
      <c r="V755">
        <f t="shared" si="187"/>
        <v>132.61709243342787</v>
      </c>
      <c r="W755">
        <f t="shared" si="180"/>
        <v>-0.27269981374028679</v>
      </c>
      <c r="Z755" s="57"/>
    </row>
    <row r="756" spans="5:26">
      <c r="E756" s="49">
        <f t="shared" si="179"/>
        <v>3</v>
      </c>
      <c r="F756" s="49">
        <v>753</v>
      </c>
      <c r="G756" s="49">
        <v>0.44831549353949518</v>
      </c>
      <c r="H756" s="49">
        <f t="shared" si="181"/>
        <v>-0.12991839936161301</v>
      </c>
      <c r="I756" s="49">
        <f t="shared" si="182"/>
        <v>96.382772203190783</v>
      </c>
      <c r="J756" s="49">
        <f t="shared" si="183"/>
        <v>-7.2252187276895807E-4</v>
      </c>
      <c r="K756" s="49">
        <f t="shared" si="188"/>
        <v>-3.728131010292584E-2</v>
      </c>
      <c r="L756" s="53">
        <f t="shared" si="178"/>
        <v>-7.609834112304965E-4</v>
      </c>
      <c r="M756" s="53">
        <f t="shared" si="189"/>
        <v>-3.7665925487541226E-2</v>
      </c>
      <c r="N756" s="57">
        <f t="shared" si="184"/>
        <v>0</v>
      </c>
      <c r="O756" s="57">
        <f t="shared" si="190"/>
        <v>0</v>
      </c>
      <c r="P756">
        <f t="shared" si="185"/>
        <v>0</v>
      </c>
      <c r="Q756">
        <f t="shared" si="185"/>
        <v>0</v>
      </c>
      <c r="R756">
        <f t="shared" si="192"/>
        <v>0</v>
      </c>
      <c r="S756">
        <f t="shared" si="193"/>
        <v>0</v>
      </c>
      <c r="T756" s="57">
        <f t="shared" si="186"/>
        <v>1.3225218727689579E-3</v>
      </c>
      <c r="U756" s="57">
        <f t="shared" si="191"/>
        <v>4.3281310102925838E-2</v>
      </c>
      <c r="V756">
        <f t="shared" si="187"/>
        <v>132.61709243342787</v>
      </c>
      <c r="W756">
        <f t="shared" si="180"/>
        <v>-0.27322511423952583</v>
      </c>
      <c r="Z756" s="57"/>
    </row>
    <row r="757" spans="5:26">
      <c r="E757" s="49">
        <f t="shared" si="179"/>
        <v>4</v>
      </c>
      <c r="F757" s="49">
        <v>754</v>
      </c>
      <c r="G757" s="49">
        <v>0.2947420750637979</v>
      </c>
      <c r="H757" s="49">
        <f t="shared" si="181"/>
        <v>-0.5395837145489587</v>
      </c>
      <c r="I757" s="49">
        <f t="shared" si="182"/>
        <v>95.918311906253379</v>
      </c>
      <c r="J757" s="49">
        <f t="shared" si="183"/>
        <v>-4.8305624718026395E-3</v>
      </c>
      <c r="K757" s="49">
        <f t="shared" si="188"/>
        <v>-5.2081216174747993E-2</v>
      </c>
      <c r="L757" s="53">
        <f t="shared" si="178"/>
        <v>-4.869024010264178E-3</v>
      </c>
      <c r="M757" s="53">
        <f t="shared" si="189"/>
        <v>-5.2465831559363379E-2</v>
      </c>
      <c r="N757" s="57">
        <f t="shared" si="184"/>
        <v>0</v>
      </c>
      <c r="O757" s="57">
        <f t="shared" si="190"/>
        <v>0</v>
      </c>
      <c r="P757">
        <f t="shared" si="185"/>
        <v>0</v>
      </c>
      <c r="Q757">
        <f t="shared" si="185"/>
        <v>0</v>
      </c>
      <c r="R757">
        <f t="shared" si="192"/>
        <v>0</v>
      </c>
      <c r="S757">
        <f t="shared" si="193"/>
        <v>0</v>
      </c>
      <c r="T757" s="57">
        <f t="shared" si="186"/>
        <v>5.4305624718026394E-3</v>
      </c>
      <c r="U757" s="57">
        <f t="shared" si="191"/>
        <v>5.8081216174747992E-2</v>
      </c>
      <c r="V757">
        <f t="shared" si="187"/>
        <v>132.61709243342787</v>
      </c>
      <c r="W757">
        <f t="shared" si="180"/>
        <v>-0.27672737996119784</v>
      </c>
      <c r="Z757" s="57"/>
    </row>
    <row r="758" spans="5:26">
      <c r="E758" s="49">
        <f t="shared" si="179"/>
        <v>5</v>
      </c>
      <c r="F758" s="49">
        <v>755</v>
      </c>
      <c r="G758" s="49">
        <v>0.19950619673984749</v>
      </c>
      <c r="H758" s="49">
        <f t="shared" si="181"/>
        <v>-0.84338636790812094</v>
      </c>
      <c r="I758" s="49">
        <f t="shared" si="182"/>
        <v>95.164687426946671</v>
      </c>
      <c r="J758" s="49">
        <f t="shared" si="183"/>
        <v>-7.8879689923109335E-3</v>
      </c>
      <c r="K758" s="49">
        <f t="shared" si="188"/>
        <v>-5.276834603321004E-2</v>
      </c>
      <c r="L758" s="53">
        <f t="shared" si="178"/>
        <v>-7.9264305307724728E-3</v>
      </c>
      <c r="M758" s="53">
        <f t="shared" si="189"/>
        <v>-5.3152961417825426E-2</v>
      </c>
      <c r="N758" s="57">
        <f t="shared" si="184"/>
        <v>0</v>
      </c>
      <c r="O758" s="57">
        <f t="shared" si="190"/>
        <v>0</v>
      </c>
      <c r="P758">
        <f t="shared" si="185"/>
        <v>0</v>
      </c>
      <c r="Q758">
        <f t="shared" si="185"/>
        <v>0</v>
      </c>
      <c r="R758">
        <f t="shared" si="192"/>
        <v>0</v>
      </c>
      <c r="S758">
        <f t="shared" si="193"/>
        <v>0</v>
      </c>
      <c r="T758" s="57">
        <f t="shared" si="186"/>
        <v>8.4879689923109333E-3</v>
      </c>
      <c r="U758" s="57">
        <f t="shared" si="191"/>
        <v>5.8768346033210038E-2</v>
      </c>
      <c r="V758">
        <f t="shared" si="187"/>
        <v>132.61709243342787</v>
      </c>
      <c r="W758">
        <f t="shared" si="180"/>
        <v>-0.28241008997601003</v>
      </c>
      <c r="Z758" s="57"/>
    </row>
    <row r="759" spans="5:26">
      <c r="E759" s="49">
        <f t="shared" si="179"/>
        <v>6</v>
      </c>
      <c r="F759" s="49">
        <v>756</v>
      </c>
      <c r="G759" s="49">
        <v>2.9377253406668302E-3</v>
      </c>
      <c r="H759" s="49">
        <f t="shared" si="181"/>
        <v>-2.7546524717484271</v>
      </c>
      <c r="I759" s="49">
        <f t="shared" si="182"/>
        <v>92.598133716793384</v>
      </c>
      <c r="J759" s="49">
        <f t="shared" si="183"/>
        <v>-2.7339955393667958E-2</v>
      </c>
      <c r="K759" s="49">
        <f t="shared" si="188"/>
        <v>-8.5107900568528266E-2</v>
      </c>
      <c r="L759" s="53">
        <f t="shared" si="178"/>
        <v>-2.7378416932129498E-2</v>
      </c>
      <c r="M759" s="53">
        <f t="shared" si="189"/>
        <v>-8.5492515953143652E-2</v>
      </c>
      <c r="N759" s="57">
        <f t="shared" si="184"/>
        <v>0</v>
      </c>
      <c r="O759" s="57">
        <f t="shared" si="190"/>
        <v>0</v>
      </c>
      <c r="P759">
        <f t="shared" si="185"/>
        <v>0</v>
      </c>
      <c r="Q759">
        <f t="shared" si="185"/>
        <v>0</v>
      </c>
      <c r="R759">
        <f t="shared" si="192"/>
        <v>0</v>
      </c>
      <c r="S759">
        <f t="shared" si="193"/>
        <v>0</v>
      </c>
      <c r="T759" s="57">
        <f t="shared" si="186"/>
        <v>2.7939955393667958E-2</v>
      </c>
      <c r="U759" s="57">
        <f t="shared" si="191"/>
        <v>9.1107900568528272E-2</v>
      </c>
      <c r="V759">
        <f t="shared" si="187"/>
        <v>132.61709243342787</v>
      </c>
      <c r="W759">
        <f t="shared" si="180"/>
        <v>-0.30176320399064327</v>
      </c>
      <c r="Z759" s="57"/>
    </row>
    <row r="760" spans="5:26">
      <c r="E760" s="49">
        <f t="shared" si="179"/>
        <v>7</v>
      </c>
      <c r="F760" s="49">
        <v>757</v>
      </c>
      <c r="G760" s="49">
        <v>0.25926754709083288</v>
      </c>
      <c r="H760" s="49">
        <f t="shared" si="181"/>
        <v>-0.64560516090041953</v>
      </c>
      <c r="I760" s="49">
        <f t="shared" si="182"/>
        <v>92.053737386841519</v>
      </c>
      <c r="J760" s="49">
        <f t="shared" si="183"/>
        <v>-5.8964786440093278E-3</v>
      </c>
      <c r="K760" s="49">
        <f t="shared" si="188"/>
        <v>-8.2590387955041311E-2</v>
      </c>
      <c r="L760" s="53">
        <f t="shared" si="178"/>
        <v>-5.9349401824708662E-3</v>
      </c>
      <c r="M760" s="53">
        <f t="shared" si="189"/>
        <v>-8.2975003339656697E-2</v>
      </c>
      <c r="N760" s="57">
        <f t="shared" si="184"/>
        <v>0</v>
      </c>
      <c r="O760" s="57">
        <f t="shared" si="190"/>
        <v>0</v>
      </c>
      <c r="P760">
        <f t="shared" si="185"/>
        <v>0</v>
      </c>
      <c r="Q760">
        <f t="shared" si="185"/>
        <v>0</v>
      </c>
      <c r="R760">
        <f t="shared" si="192"/>
        <v>0</v>
      </c>
      <c r="S760">
        <f t="shared" si="193"/>
        <v>0</v>
      </c>
      <c r="T760" s="57">
        <f t="shared" si="186"/>
        <v>6.4964786440093276E-3</v>
      </c>
      <c r="U760" s="57">
        <f t="shared" si="191"/>
        <v>8.8590387955041316E-2</v>
      </c>
      <c r="V760">
        <f t="shared" si="187"/>
        <v>132.61709243342787</v>
      </c>
      <c r="W760">
        <f t="shared" si="180"/>
        <v>-0.30586822786021078</v>
      </c>
      <c r="Z760" s="57"/>
    </row>
    <row r="761" spans="5:26">
      <c r="E761" s="49">
        <f t="shared" si="179"/>
        <v>8</v>
      </c>
      <c r="F761" s="49">
        <v>758</v>
      </c>
      <c r="G761" s="49">
        <v>0.7850494052791438</v>
      </c>
      <c r="H761" s="49">
        <f t="shared" si="181"/>
        <v>0.78936074995644312</v>
      </c>
      <c r="I761" s="49">
        <f t="shared" si="182"/>
        <v>92.833481384056697</v>
      </c>
      <c r="J761" s="49">
        <f t="shared" si="183"/>
        <v>8.4348569405531416E-3</v>
      </c>
      <c r="K761" s="49">
        <f t="shared" si="188"/>
        <v>-7.5156801133902496E-2</v>
      </c>
      <c r="L761" s="53">
        <f t="shared" si="178"/>
        <v>8.3963954020916023E-3</v>
      </c>
      <c r="M761" s="53">
        <f t="shared" si="189"/>
        <v>-7.5541416518517882E-2</v>
      </c>
      <c r="N761" s="57">
        <f t="shared" si="184"/>
        <v>7.8348569405531417E-3</v>
      </c>
      <c r="O761" s="57">
        <f t="shared" si="190"/>
        <v>0</v>
      </c>
      <c r="P761">
        <f t="shared" si="185"/>
        <v>6.1384983278933733E-5</v>
      </c>
      <c r="Q761">
        <f t="shared" si="185"/>
        <v>0</v>
      </c>
      <c r="R761">
        <f t="shared" si="192"/>
        <v>4.8094256228869249E-7</v>
      </c>
      <c r="S761">
        <f t="shared" si="193"/>
        <v>0</v>
      </c>
      <c r="T761" s="57">
        <f t="shared" si="186"/>
        <v>0</v>
      </c>
      <c r="U761" s="57">
        <f t="shared" si="191"/>
        <v>8.1156801133902501E-2</v>
      </c>
      <c r="V761">
        <f t="shared" si="187"/>
        <v>132.61709243342787</v>
      </c>
      <c r="W761">
        <f t="shared" si="180"/>
        <v>-0.29998856346018937</v>
      </c>
      <c r="Z761" s="57"/>
    </row>
    <row r="762" spans="5:26">
      <c r="E762" s="49">
        <f t="shared" si="179"/>
        <v>9</v>
      </c>
      <c r="F762" s="49">
        <v>759</v>
      </c>
      <c r="G762" s="49">
        <v>0.5804925677266608</v>
      </c>
      <c r="H762" s="49">
        <f t="shared" si="181"/>
        <v>0.20315374562314525</v>
      </c>
      <c r="I762" s="49">
        <f t="shared" si="182"/>
        <v>93.075633856402334</v>
      </c>
      <c r="J762" s="49">
        <f t="shared" si="183"/>
        <v>2.6050644044743839E-3</v>
      </c>
      <c r="K762" s="49">
        <f t="shared" si="188"/>
        <v>-6.6698222700949689E-2</v>
      </c>
      <c r="L762" s="53">
        <f t="shared" si="178"/>
        <v>2.5666028660128455E-3</v>
      </c>
      <c r="M762" s="53">
        <f t="shared" si="189"/>
        <v>-6.7082838085565075E-2</v>
      </c>
      <c r="N762" s="57">
        <f t="shared" si="184"/>
        <v>2.0050644044743841E-3</v>
      </c>
      <c r="O762" s="57">
        <f t="shared" si="190"/>
        <v>0</v>
      </c>
      <c r="P762">
        <f t="shared" si="185"/>
        <v>4.0202832660902161E-6</v>
      </c>
      <c r="Q762">
        <f t="shared" si="185"/>
        <v>0</v>
      </c>
      <c r="R762">
        <f t="shared" si="192"/>
        <v>8.0609268727415103E-9</v>
      </c>
      <c r="S762">
        <f t="shared" si="193"/>
        <v>0</v>
      </c>
      <c r="T762" s="57">
        <f t="shared" si="186"/>
        <v>0</v>
      </c>
      <c r="U762" s="57">
        <f t="shared" si="191"/>
        <v>7.2698222700949694E-2</v>
      </c>
      <c r="V762">
        <f t="shared" si="187"/>
        <v>132.61709243342787</v>
      </c>
      <c r="W762">
        <f t="shared" si="180"/>
        <v>-0.29816261125521853</v>
      </c>
      <c r="Z762" s="57"/>
    </row>
    <row r="763" spans="5:26">
      <c r="E763" s="49">
        <f t="shared" si="179"/>
        <v>0</v>
      </c>
      <c r="F763" s="49">
        <v>760</v>
      </c>
      <c r="G763" s="49">
        <v>0.92049271061893234</v>
      </c>
      <c r="H763" s="49">
        <f t="shared" si="181"/>
        <v>1.4083935139024593</v>
      </c>
      <c r="I763" s="49">
        <f t="shared" si="182"/>
        <v>94.440202527730492</v>
      </c>
      <c r="J763" s="49">
        <f t="shared" si="183"/>
        <v>1.4554426823434436E-2</v>
      </c>
      <c r="K763" s="49">
        <f t="shared" si="188"/>
        <v>-4.7269159572572217E-2</v>
      </c>
      <c r="L763" s="53">
        <f t="shared" si="178"/>
        <v>1.4515965284972896E-2</v>
      </c>
      <c r="M763" s="53">
        <f t="shared" si="189"/>
        <v>-4.7653774957187603E-2</v>
      </c>
      <c r="N763" s="57">
        <f t="shared" si="184"/>
        <v>1.3954426823434436E-2</v>
      </c>
      <c r="O763" s="57">
        <f t="shared" si="190"/>
        <v>0</v>
      </c>
      <c r="P763">
        <f t="shared" si="185"/>
        <v>1.9472602797058648E-4</v>
      </c>
      <c r="Q763">
        <f t="shared" si="185"/>
        <v>0</v>
      </c>
      <c r="R763">
        <f t="shared" si="192"/>
        <v>2.7172901079335963E-6</v>
      </c>
      <c r="S763">
        <f t="shared" si="193"/>
        <v>0</v>
      </c>
      <c r="T763" s="57">
        <f t="shared" si="186"/>
        <v>0</v>
      </c>
      <c r="U763" s="57">
        <f t="shared" si="191"/>
        <v>5.3269159572572215E-2</v>
      </c>
      <c r="V763">
        <f t="shared" si="187"/>
        <v>132.61709243342787</v>
      </c>
      <c r="W763">
        <f t="shared" si="180"/>
        <v>-0.28787307280818047</v>
      </c>
      <c r="Z763" s="57"/>
    </row>
    <row r="764" spans="5:26">
      <c r="E764" s="49">
        <f t="shared" si="179"/>
        <v>1</v>
      </c>
      <c r="F764" s="49">
        <v>761</v>
      </c>
      <c r="G764" s="49">
        <v>0.95708513278252894</v>
      </c>
      <c r="H764" s="49">
        <f t="shared" si="181"/>
        <v>1.7178184539487036</v>
      </c>
      <c r="I764" s="49">
        <f t="shared" si="182"/>
        <v>96.116998486925894</v>
      </c>
      <c r="J764" s="49">
        <f t="shared" si="183"/>
        <v>1.759932692572997E-2</v>
      </c>
      <c r="K764" s="49">
        <f t="shared" si="188"/>
        <v>-2.0824981291599799E-2</v>
      </c>
      <c r="L764" s="53">
        <f t="shared" si="178"/>
        <v>1.7560865387268431E-2</v>
      </c>
      <c r="M764" s="53">
        <f t="shared" si="189"/>
        <v>-2.1209596676215185E-2</v>
      </c>
      <c r="N764" s="57">
        <f t="shared" si="184"/>
        <v>1.699932692572997E-2</v>
      </c>
      <c r="O764" s="57">
        <f t="shared" si="190"/>
        <v>0</v>
      </c>
      <c r="P764">
        <f t="shared" si="185"/>
        <v>2.8897711592784799E-4</v>
      </c>
      <c r="Q764">
        <f t="shared" si="185"/>
        <v>0</v>
      </c>
      <c r="R764">
        <f t="shared" si="192"/>
        <v>4.9124164677120577E-6</v>
      </c>
      <c r="S764">
        <f t="shared" si="193"/>
        <v>0</v>
      </c>
      <c r="T764" s="57">
        <f t="shared" si="186"/>
        <v>0</v>
      </c>
      <c r="U764" s="57">
        <f t="shared" si="191"/>
        <v>2.6824981291599798E-2</v>
      </c>
      <c r="V764">
        <f t="shared" si="187"/>
        <v>132.61709243342787</v>
      </c>
      <c r="W764">
        <f t="shared" si="180"/>
        <v>-0.27522918257934642</v>
      </c>
      <c r="Z764" s="57"/>
    </row>
    <row r="765" spans="5:26">
      <c r="E765" s="49">
        <f t="shared" si="179"/>
        <v>2</v>
      </c>
      <c r="F765" s="49">
        <v>762</v>
      </c>
      <c r="G765" s="49">
        <v>0.57335121357988883</v>
      </c>
      <c r="H765" s="49">
        <f t="shared" si="181"/>
        <v>0.18491261938935316</v>
      </c>
      <c r="I765" s="49">
        <f t="shared" si="182"/>
        <v>96.350183061018186</v>
      </c>
      <c r="J765" s="49">
        <f t="shared" si="183"/>
        <v>2.4231111643189733E-3</v>
      </c>
      <c r="K765" s="49">
        <f t="shared" si="188"/>
        <v>-1.0607011160488693E-3</v>
      </c>
      <c r="L765" s="53">
        <f t="shared" si="178"/>
        <v>2.3846496258574349E-3</v>
      </c>
      <c r="M765" s="53">
        <f t="shared" si="189"/>
        <v>-1.4453165006642539E-3</v>
      </c>
      <c r="N765" s="57">
        <f t="shared" si="184"/>
        <v>1.8231111643189734E-3</v>
      </c>
      <c r="O765" s="57">
        <f t="shared" si="190"/>
        <v>0</v>
      </c>
      <c r="P765">
        <f t="shared" si="185"/>
        <v>3.3237343174644831E-6</v>
      </c>
      <c r="Q765">
        <f t="shared" si="185"/>
        <v>0</v>
      </c>
      <c r="R765">
        <f t="shared" si="192"/>
        <v>6.059537141399602E-9</v>
      </c>
      <c r="S765">
        <f t="shared" si="193"/>
        <v>0</v>
      </c>
      <c r="T765" s="57">
        <f t="shared" si="186"/>
        <v>0</v>
      </c>
      <c r="U765" s="57">
        <f t="shared" si="191"/>
        <v>7.0607011160488684E-3</v>
      </c>
      <c r="V765">
        <f t="shared" si="187"/>
        <v>132.61709243342787</v>
      </c>
      <c r="W765">
        <f t="shared" si="180"/>
        <v>-0.27347085286623385</v>
      </c>
      <c r="Z765" s="57"/>
    </row>
    <row r="766" spans="5:26">
      <c r="E766" s="49">
        <f t="shared" si="179"/>
        <v>3</v>
      </c>
      <c r="F766" s="49">
        <v>763</v>
      </c>
      <c r="G766" s="49">
        <v>0.69641651742358468</v>
      </c>
      <c r="H766" s="49">
        <f t="shared" si="181"/>
        <v>0.51412161641912069</v>
      </c>
      <c r="I766" s="49">
        <f t="shared" si="182"/>
        <v>96.901126823667937</v>
      </c>
      <c r="J766" s="49">
        <f t="shared" si="183"/>
        <v>5.701852739086838E-3</v>
      </c>
      <c r="K766" s="49">
        <f t="shared" si="188"/>
        <v>5.3636734958068732E-3</v>
      </c>
      <c r="L766" s="53">
        <f t="shared" si="178"/>
        <v>5.6633912006252996E-3</v>
      </c>
      <c r="M766" s="53">
        <f t="shared" si="189"/>
        <v>4.9790581111914889E-3</v>
      </c>
      <c r="N766" s="57">
        <f t="shared" si="184"/>
        <v>5.1018527390868382E-3</v>
      </c>
      <c r="O766" s="57">
        <f t="shared" si="190"/>
        <v>0</v>
      </c>
      <c r="P766">
        <f t="shared" si="185"/>
        <v>2.6028901371327874E-5</v>
      </c>
      <c r="Q766">
        <f t="shared" si="185"/>
        <v>0</v>
      </c>
      <c r="R766">
        <f t="shared" si="192"/>
        <v>1.3279562175673028E-7</v>
      </c>
      <c r="S766">
        <f t="shared" si="193"/>
        <v>0</v>
      </c>
      <c r="T766" s="57">
        <f t="shared" si="186"/>
        <v>0</v>
      </c>
      <c r="U766" s="57">
        <f t="shared" si="191"/>
        <v>6.3632650419312604E-4</v>
      </c>
      <c r="V766">
        <f t="shared" si="187"/>
        <v>132.61709243342787</v>
      </c>
      <c r="W766">
        <f t="shared" si="180"/>
        <v>-0.26931645804019494</v>
      </c>
      <c r="Z766" s="57"/>
    </row>
    <row r="767" spans="5:26">
      <c r="E767" s="49">
        <f t="shared" si="179"/>
        <v>4</v>
      </c>
      <c r="F767" s="49">
        <v>764</v>
      </c>
      <c r="G767" s="49">
        <v>1.9774189894166905E-2</v>
      </c>
      <c r="H767" s="49">
        <f t="shared" si="181"/>
        <v>-2.0584351570895421</v>
      </c>
      <c r="I767" s="49">
        <f t="shared" si="182"/>
        <v>94.962384457758048</v>
      </c>
      <c r="J767" s="49">
        <f t="shared" si="183"/>
        <v>-2.0210287442138736E-2</v>
      </c>
      <c r="K767" s="49">
        <f t="shared" si="188"/>
        <v>-1.001605147452937E-2</v>
      </c>
      <c r="L767" s="53">
        <f t="shared" si="178"/>
        <v>-2.0248748980600275E-2</v>
      </c>
      <c r="M767" s="53">
        <f t="shared" si="189"/>
        <v>-1.0400666859144755E-2</v>
      </c>
      <c r="N767" s="57">
        <f t="shared" si="184"/>
        <v>0</v>
      </c>
      <c r="O767" s="57">
        <f t="shared" si="190"/>
        <v>0</v>
      </c>
      <c r="P767">
        <f t="shared" si="185"/>
        <v>0</v>
      </c>
      <c r="Q767">
        <f t="shared" si="185"/>
        <v>0</v>
      </c>
      <c r="R767">
        <f t="shared" si="192"/>
        <v>0</v>
      </c>
      <c r="S767">
        <f t="shared" si="193"/>
        <v>0</v>
      </c>
      <c r="T767" s="57">
        <f t="shared" si="186"/>
        <v>2.0810287442138736E-2</v>
      </c>
      <c r="U767" s="57">
        <f t="shared" si="191"/>
        <v>1.6016051474529371E-2</v>
      </c>
      <c r="V767">
        <f t="shared" si="187"/>
        <v>132.61709243342787</v>
      </c>
      <c r="W767">
        <f t="shared" si="180"/>
        <v>-0.28393555675767823</v>
      </c>
      <c r="Z767" s="57"/>
    </row>
    <row r="768" spans="5:26">
      <c r="E768" s="49">
        <f t="shared" si="179"/>
        <v>5</v>
      </c>
      <c r="F768" s="49">
        <v>765</v>
      </c>
      <c r="G768" s="49">
        <v>8.0750798791193623E-2</v>
      </c>
      <c r="H768" s="49">
        <f t="shared" si="181"/>
        <v>-1.4000391418042599</v>
      </c>
      <c r="I768" s="49">
        <f t="shared" si="182"/>
        <v>93.68765989639212</v>
      </c>
      <c r="J768" s="49">
        <f t="shared" si="183"/>
        <v>-1.3514377553516387E-2</v>
      </c>
      <c r="K768" s="49">
        <f t="shared" si="188"/>
        <v>-1.564246003573486E-2</v>
      </c>
      <c r="L768" s="53">
        <f t="shared" si="178"/>
        <v>-1.3552839091977926E-2</v>
      </c>
      <c r="M768" s="53">
        <f t="shared" si="189"/>
        <v>-1.6027075420350246E-2</v>
      </c>
      <c r="N768" s="57">
        <f t="shared" si="184"/>
        <v>0</v>
      </c>
      <c r="O768" s="57">
        <f t="shared" si="190"/>
        <v>0</v>
      </c>
      <c r="P768">
        <f t="shared" si="185"/>
        <v>0</v>
      </c>
      <c r="Q768">
        <f t="shared" si="185"/>
        <v>0</v>
      </c>
      <c r="R768">
        <f t="shared" si="192"/>
        <v>0</v>
      </c>
      <c r="S768">
        <f t="shared" si="193"/>
        <v>0</v>
      </c>
      <c r="T768" s="57">
        <f t="shared" si="186"/>
        <v>1.4114377553516386E-2</v>
      </c>
      <c r="U768" s="57">
        <f t="shared" si="191"/>
        <v>2.1642460035734858E-2</v>
      </c>
      <c r="V768">
        <f t="shared" si="187"/>
        <v>132.61709243342787</v>
      </c>
      <c r="W768">
        <f t="shared" si="180"/>
        <v>-0.29354762514174287</v>
      </c>
      <c r="Z768" s="57"/>
    </row>
    <row r="769" spans="5:26">
      <c r="E769" s="49">
        <f t="shared" si="179"/>
        <v>6</v>
      </c>
      <c r="F769" s="49">
        <v>766</v>
      </c>
      <c r="G769" s="49">
        <v>0.51006112924885061</v>
      </c>
      <c r="H769" s="49">
        <f t="shared" si="181"/>
        <v>2.5222185013109747E-2</v>
      </c>
      <c r="I769" s="49">
        <f t="shared" si="182"/>
        <v>93.765340544322783</v>
      </c>
      <c r="J769" s="49">
        <f t="shared" si="183"/>
        <v>8.2880137628820849E-4</v>
      </c>
      <c r="K769" s="49">
        <f t="shared" si="188"/>
        <v>1.2526296734221398E-2</v>
      </c>
      <c r="L769" s="53">
        <f t="shared" si="178"/>
        <v>7.9033983782667006E-4</v>
      </c>
      <c r="M769" s="53">
        <f t="shared" si="189"/>
        <v>1.2141681349606014E-2</v>
      </c>
      <c r="N769" s="57">
        <f t="shared" si="184"/>
        <v>2.2880137628820854E-4</v>
      </c>
      <c r="O769" s="57">
        <f t="shared" si="190"/>
        <v>6.526296734221399E-3</v>
      </c>
      <c r="P769">
        <f t="shared" si="185"/>
        <v>5.2350069791378397E-8</v>
      </c>
      <c r="Q769">
        <f t="shared" si="185"/>
        <v>4.2592549063108898E-5</v>
      </c>
      <c r="R769">
        <f t="shared" si="192"/>
        <v>1.1977768017051147E-11</v>
      </c>
      <c r="S769">
        <f t="shared" si="193"/>
        <v>2.7797161385273228E-7</v>
      </c>
      <c r="T769" s="57">
        <f t="shared" si="186"/>
        <v>0</v>
      </c>
      <c r="U769" s="57">
        <f t="shared" si="191"/>
        <v>0</v>
      </c>
      <c r="V769">
        <f t="shared" si="187"/>
        <v>132.61709243342787</v>
      </c>
      <c r="W769">
        <f t="shared" si="180"/>
        <v>-0.29296187373892385</v>
      </c>
      <c r="Z769" s="57"/>
    </row>
    <row r="770" spans="5:26">
      <c r="E770" s="49">
        <f t="shared" si="179"/>
        <v>7</v>
      </c>
      <c r="F770" s="49">
        <v>767</v>
      </c>
      <c r="G770" s="49">
        <v>0.47346563193821356</v>
      </c>
      <c r="H770" s="49">
        <f t="shared" si="181"/>
        <v>-6.6560912668606462E-2</v>
      </c>
      <c r="I770" s="49">
        <f t="shared" si="182"/>
        <v>93.757024866665219</v>
      </c>
      <c r="J770" s="49">
        <f t="shared" si="183"/>
        <v>-8.8689982603325411E-5</v>
      </c>
      <c r="K770" s="49">
        <f t="shared" si="188"/>
        <v>1.8334085395627409E-2</v>
      </c>
      <c r="L770" s="53">
        <f t="shared" si="178"/>
        <v>-1.2715152106486388E-4</v>
      </c>
      <c r="M770" s="53">
        <f t="shared" si="189"/>
        <v>1.7949470011012023E-2</v>
      </c>
      <c r="N770" s="57">
        <f t="shared" si="184"/>
        <v>0</v>
      </c>
      <c r="O770" s="57">
        <f t="shared" si="190"/>
        <v>1.2334085395627411E-2</v>
      </c>
      <c r="P770">
        <f t="shared" si="185"/>
        <v>0</v>
      </c>
      <c r="Q770">
        <f t="shared" si="185"/>
        <v>1.5212966254662938E-4</v>
      </c>
      <c r="R770">
        <f t="shared" si="192"/>
        <v>0</v>
      </c>
      <c r="S770">
        <f t="shared" si="193"/>
        <v>1.8763802490581077E-6</v>
      </c>
      <c r="T770" s="57">
        <f t="shared" si="186"/>
        <v>6.8868998260332534E-4</v>
      </c>
      <c r="U770" s="57">
        <f t="shared" si="191"/>
        <v>0</v>
      </c>
      <c r="V770">
        <f t="shared" si="187"/>
        <v>132.61709243342787</v>
      </c>
      <c r="W770">
        <f t="shared" si="180"/>
        <v>-0.29302457815737382</v>
      </c>
      <c r="Z770" s="57"/>
    </row>
    <row r="771" spans="5:26">
      <c r="E771" s="49">
        <f t="shared" si="179"/>
        <v>8</v>
      </c>
      <c r="F771" s="49">
        <v>768</v>
      </c>
      <c r="G771" s="49">
        <v>0.98965256285171677</v>
      </c>
      <c r="H771" s="49">
        <f t="shared" si="181"/>
        <v>2.3135052891582597</v>
      </c>
      <c r="I771" s="49">
        <f t="shared" si="182"/>
        <v>95.980189187182162</v>
      </c>
      <c r="J771" s="49">
        <f t="shared" si="183"/>
        <v>2.3435213584258631E-2</v>
      </c>
      <c r="K771" s="49">
        <f t="shared" si="188"/>
        <v>3.3334442039332897E-2</v>
      </c>
      <c r="L771" s="53">
        <f t="shared" ref="L771:L834" si="194">J771-$B$8</f>
        <v>2.3396752045797092E-2</v>
      </c>
      <c r="M771" s="53">
        <f t="shared" si="189"/>
        <v>3.2949826654717511E-2</v>
      </c>
      <c r="N771" s="57">
        <f t="shared" si="184"/>
        <v>2.2835213584258631E-2</v>
      </c>
      <c r="O771" s="57">
        <f t="shared" si="190"/>
        <v>2.7334442039332899E-2</v>
      </c>
      <c r="P771">
        <f t="shared" si="185"/>
        <v>5.2144697943870989E-4</v>
      </c>
      <c r="Q771">
        <f t="shared" si="185"/>
        <v>7.4717172160164967E-4</v>
      </c>
      <c r="R771">
        <f t="shared" si="192"/>
        <v>1.1907353148349459E-5</v>
      </c>
      <c r="S771">
        <f t="shared" si="193"/>
        <v>2.042352211754887E-5</v>
      </c>
      <c r="T771" s="57">
        <f t="shared" si="186"/>
        <v>0</v>
      </c>
      <c r="U771" s="57">
        <f t="shared" si="191"/>
        <v>0</v>
      </c>
      <c r="V771">
        <f t="shared" si="187"/>
        <v>132.61709243342787</v>
      </c>
      <c r="W771">
        <f t="shared" si="180"/>
        <v>-0.27626079394431741</v>
      </c>
      <c r="Z771" s="57"/>
    </row>
    <row r="772" spans="5:26">
      <c r="E772" s="49">
        <f t="shared" ref="E772:E835" si="195">MOD(F772,10)</f>
        <v>9</v>
      </c>
      <c r="F772" s="49">
        <v>769</v>
      </c>
      <c r="G772" s="49">
        <v>0.80701649250327712</v>
      </c>
      <c r="H772" s="49">
        <f t="shared" si="181"/>
        <v>0.86695436368385137</v>
      </c>
      <c r="I772" s="49">
        <f t="shared" si="182"/>
        <v>96.867666811681971</v>
      </c>
      <c r="J772" s="49">
        <f t="shared" si="183"/>
        <v>9.2039798418981755E-3</v>
      </c>
      <c r="K772" s="49">
        <f t="shared" si="188"/>
        <v>3.9933357476756588E-2</v>
      </c>
      <c r="L772" s="53">
        <f t="shared" si="194"/>
        <v>9.1655183034366362E-3</v>
      </c>
      <c r="M772" s="53">
        <f t="shared" si="189"/>
        <v>3.9548742092141202E-2</v>
      </c>
      <c r="N772" s="57">
        <f t="shared" si="184"/>
        <v>8.6039798418981756E-3</v>
      </c>
      <c r="O772" s="57">
        <f t="shared" si="190"/>
        <v>3.393335747675659E-2</v>
      </c>
      <c r="P772">
        <f t="shared" si="185"/>
        <v>7.402846911979015E-5</v>
      </c>
      <c r="Q772">
        <f t="shared" si="185"/>
        <v>1.1514727496453523E-3</v>
      </c>
      <c r="R772">
        <f t="shared" si="192"/>
        <v>6.3693945603325607E-7</v>
      </c>
      <c r="S772">
        <f t="shared" si="193"/>
        <v>3.9073336438459581E-5</v>
      </c>
      <c r="T772" s="57">
        <f t="shared" si="186"/>
        <v>0</v>
      </c>
      <c r="U772" s="57">
        <f t="shared" si="191"/>
        <v>0</v>
      </c>
      <c r="V772">
        <f t="shared" si="187"/>
        <v>132.61709243342787</v>
      </c>
      <c r="W772">
        <f t="shared" ref="W772:W835" si="196">MIN(0,(I772-V772)/V772)</f>
        <v>-0.26956876346607933</v>
      </c>
      <c r="Z772" s="57"/>
    </row>
    <row r="773" spans="5:26">
      <c r="E773" s="49">
        <f t="shared" si="195"/>
        <v>0</v>
      </c>
      <c r="F773" s="49">
        <v>770</v>
      </c>
      <c r="G773" s="49">
        <v>0.47335787768063331</v>
      </c>
      <c r="H773" s="49">
        <f t="shared" ref="H773:H836" si="197">_xlfn.NORM.INV(G773,0,1)</f>
        <v>-6.6831613961771424E-2</v>
      </c>
      <c r="I773" s="49">
        <f t="shared" ref="I773:I836" si="198">I772*(1+$B$2*$B$4+$B$5*SQRT($B$2)*H773)</f>
        <v>96.858813778935968</v>
      </c>
      <c r="J773" s="49">
        <f t="shared" ref="J773:J836" si="199">LN(I773/I772)</f>
        <v>-9.1397239295109111E-5</v>
      </c>
      <c r="K773" s="49">
        <f t="shared" si="188"/>
        <v>2.5287533414027091E-2</v>
      </c>
      <c r="L773" s="53">
        <f t="shared" si="194"/>
        <v>-1.2985877775664758E-4</v>
      </c>
      <c r="M773" s="53">
        <f t="shared" si="189"/>
        <v>2.4902918029411705E-2</v>
      </c>
      <c r="N773" s="57">
        <f t="shared" ref="N773:N836" si="200">MAX(0,J773-$B$11)</f>
        <v>0</v>
      </c>
      <c r="O773" s="57">
        <f t="shared" si="190"/>
        <v>1.9287533414027093E-2</v>
      </c>
      <c r="P773">
        <f t="shared" ref="P773:Q836" si="201">N773^2</f>
        <v>0</v>
      </c>
      <c r="Q773">
        <f t="shared" si="201"/>
        <v>3.7200894519721163E-4</v>
      </c>
      <c r="R773">
        <f t="shared" si="192"/>
        <v>0</v>
      </c>
      <c r="S773">
        <f t="shared" si="193"/>
        <v>7.175134960808193E-6</v>
      </c>
      <c r="T773" s="57">
        <f t="shared" ref="T773:T836" si="202">MAX(0,$B$11-J773)</f>
        <v>6.9139723929510907E-4</v>
      </c>
      <c r="U773" s="57">
        <f t="shared" si="191"/>
        <v>0</v>
      </c>
      <c r="V773">
        <f t="shared" ref="V773:V836" si="203">IF(V772&lt;I773,I773,V772)</f>
        <v>132.61709243342787</v>
      </c>
      <c r="W773">
        <f t="shared" si="196"/>
        <v>-0.26963551981387401</v>
      </c>
      <c r="Z773" s="57"/>
    </row>
    <row r="774" spans="5:26">
      <c r="E774" s="49">
        <f t="shared" si="195"/>
        <v>1</v>
      </c>
      <c r="F774" s="49">
        <v>771</v>
      </c>
      <c r="G774" s="49">
        <v>0.73311373624143772</v>
      </c>
      <c r="H774" s="49">
        <f t="shared" si="197"/>
        <v>0.62225755284052164</v>
      </c>
      <c r="I774" s="49">
        <f t="shared" si="198"/>
        <v>97.517405148139574</v>
      </c>
      <c r="J774" s="49">
        <f t="shared" si="199"/>
        <v>6.7764862706837497E-3</v>
      </c>
      <c r="K774" s="49">
        <f t="shared" si="188"/>
        <v>1.4464692758981008E-2</v>
      </c>
      <c r="L774" s="53">
        <f t="shared" si="194"/>
        <v>6.7380247322222113E-3</v>
      </c>
      <c r="M774" s="53">
        <f t="shared" si="189"/>
        <v>1.4080077374365623E-2</v>
      </c>
      <c r="N774" s="57">
        <f t="shared" si="200"/>
        <v>6.1764862706837498E-3</v>
      </c>
      <c r="O774" s="57">
        <f t="shared" si="190"/>
        <v>8.4646927589810093E-3</v>
      </c>
      <c r="P774">
        <f t="shared" si="201"/>
        <v>3.8148982651944855E-5</v>
      </c>
      <c r="Q774">
        <f t="shared" si="201"/>
        <v>7.165102350394553E-5</v>
      </c>
      <c r="R774">
        <f t="shared" si="192"/>
        <v>2.3562666759028993E-7</v>
      </c>
      <c r="S774">
        <f t="shared" si="193"/>
        <v>6.0650389982742582E-7</v>
      </c>
      <c r="T774" s="57">
        <f t="shared" si="202"/>
        <v>0</v>
      </c>
      <c r="U774" s="57">
        <f t="shared" si="191"/>
        <v>0</v>
      </c>
      <c r="V774">
        <f t="shared" si="203"/>
        <v>132.61709243342787</v>
      </c>
      <c r="W774">
        <f t="shared" si="196"/>
        <v>-0.26466940754946727</v>
      </c>
      <c r="Z774" s="57"/>
    </row>
    <row r="775" spans="5:26">
      <c r="E775" s="49">
        <f t="shared" si="195"/>
        <v>2</v>
      </c>
      <c r="F775" s="49">
        <v>772</v>
      </c>
      <c r="G775" s="49">
        <v>0.17946413546405515</v>
      </c>
      <c r="H775" s="49">
        <f t="shared" si="197"/>
        <v>-0.91740916692890806</v>
      </c>
      <c r="I775" s="49">
        <f t="shared" si="198"/>
        <v>96.679031575390951</v>
      </c>
      <c r="J775" s="49">
        <f t="shared" si="199"/>
        <v>-8.6343374307747238E-3</v>
      </c>
      <c r="K775" s="49">
        <f t="shared" si="188"/>
        <v>3.4072441638872144E-3</v>
      </c>
      <c r="L775" s="53">
        <f t="shared" si="194"/>
        <v>-8.6727989692362631E-3</v>
      </c>
      <c r="M775" s="53">
        <f t="shared" si="189"/>
        <v>3.0226287792718297E-3</v>
      </c>
      <c r="N775" s="57">
        <f t="shared" si="200"/>
        <v>0</v>
      </c>
      <c r="O775" s="57">
        <f t="shared" si="190"/>
        <v>0</v>
      </c>
      <c r="P775">
        <f t="shared" si="201"/>
        <v>0</v>
      </c>
      <c r="Q775">
        <f t="shared" si="201"/>
        <v>0</v>
      </c>
      <c r="R775">
        <f t="shared" si="192"/>
        <v>0</v>
      </c>
      <c r="S775">
        <f t="shared" si="193"/>
        <v>0</v>
      </c>
      <c r="T775" s="57">
        <f t="shared" si="202"/>
        <v>9.2343374307747236E-3</v>
      </c>
      <c r="U775" s="57">
        <f t="shared" si="191"/>
        <v>2.5927558361127849E-3</v>
      </c>
      <c r="V775">
        <f t="shared" si="203"/>
        <v>132.61709243342787</v>
      </c>
      <c r="W775">
        <f t="shared" si="196"/>
        <v>-0.27099116862388894</v>
      </c>
      <c r="Z775" s="57"/>
    </row>
    <row r="776" spans="5:26">
      <c r="E776" s="49">
        <f t="shared" si="195"/>
        <v>3</v>
      </c>
      <c r="F776" s="49">
        <v>773</v>
      </c>
      <c r="G776" s="49">
        <v>0.27989453233209205</v>
      </c>
      <c r="H776" s="49">
        <f t="shared" si="197"/>
        <v>-0.58315484650374882</v>
      </c>
      <c r="I776" s="49">
        <f t="shared" si="198"/>
        <v>96.171019481576579</v>
      </c>
      <c r="J776" s="49">
        <f t="shared" si="199"/>
        <v>-5.2684794854715843E-3</v>
      </c>
      <c r="K776" s="49">
        <f t="shared" si="188"/>
        <v>-7.5630880606713195E-3</v>
      </c>
      <c r="L776" s="53">
        <f t="shared" si="194"/>
        <v>-5.3069410239331228E-3</v>
      </c>
      <c r="M776" s="53">
        <f t="shared" si="189"/>
        <v>-7.9477034452867037E-3</v>
      </c>
      <c r="N776" s="57">
        <f t="shared" si="200"/>
        <v>0</v>
      </c>
      <c r="O776" s="57">
        <f t="shared" si="190"/>
        <v>0</v>
      </c>
      <c r="P776">
        <f t="shared" si="201"/>
        <v>0</v>
      </c>
      <c r="Q776">
        <f t="shared" si="201"/>
        <v>0</v>
      </c>
      <c r="R776">
        <f t="shared" si="192"/>
        <v>0</v>
      </c>
      <c r="S776">
        <f t="shared" si="193"/>
        <v>0</v>
      </c>
      <c r="T776" s="57">
        <f t="shared" si="202"/>
        <v>5.8684794854715842E-3</v>
      </c>
      <c r="U776" s="57">
        <f t="shared" si="191"/>
        <v>1.356308806067132E-2</v>
      </c>
      <c r="V776">
        <f t="shared" si="203"/>
        <v>132.61709243342787</v>
      </c>
      <c r="W776">
        <f t="shared" si="196"/>
        <v>-0.27482183693739753</v>
      </c>
      <c r="Z776" s="57"/>
    </row>
    <row r="777" spans="5:26">
      <c r="E777" s="49">
        <f t="shared" si="195"/>
        <v>4</v>
      </c>
      <c r="F777" s="49">
        <v>774</v>
      </c>
      <c r="G777" s="49">
        <v>0.36286524931790376</v>
      </c>
      <c r="H777" s="49">
        <f t="shared" si="197"/>
        <v>-0.35081052764847814</v>
      </c>
      <c r="I777" s="49">
        <f t="shared" si="198"/>
        <v>95.889124701158465</v>
      </c>
      <c r="J777" s="49">
        <f t="shared" si="199"/>
        <v>-2.935486527342504E-3</v>
      </c>
      <c r="K777" s="49">
        <f t="shared" si="188"/>
        <v>9.7117128541250684E-3</v>
      </c>
      <c r="L777" s="53">
        <f t="shared" si="194"/>
        <v>-2.9739480658040425E-3</v>
      </c>
      <c r="M777" s="53">
        <f t="shared" si="189"/>
        <v>9.3270974695096841E-3</v>
      </c>
      <c r="N777" s="57">
        <f t="shared" si="200"/>
        <v>0</v>
      </c>
      <c r="O777" s="57">
        <f t="shared" si="190"/>
        <v>3.7117128541250691E-3</v>
      </c>
      <c r="P777">
        <f t="shared" si="201"/>
        <v>0</v>
      </c>
      <c r="Q777">
        <f t="shared" si="201"/>
        <v>1.3776812311477267E-5</v>
      </c>
      <c r="R777">
        <f t="shared" si="192"/>
        <v>0</v>
      </c>
      <c r="S777">
        <f t="shared" si="193"/>
        <v>5.1135571345378678E-8</v>
      </c>
      <c r="T777" s="57">
        <f t="shared" si="202"/>
        <v>3.5354865273425039E-3</v>
      </c>
      <c r="U777" s="57">
        <f t="shared" si="191"/>
        <v>0</v>
      </c>
      <c r="V777">
        <f t="shared" si="203"/>
        <v>132.61709243342787</v>
      </c>
      <c r="W777">
        <f t="shared" si="196"/>
        <v>-0.27694746626047761</v>
      </c>
      <c r="Z777" s="57"/>
    </row>
    <row r="778" spans="5:26">
      <c r="E778" s="49">
        <f t="shared" si="195"/>
        <v>5</v>
      </c>
      <c r="F778" s="49">
        <v>775</v>
      </c>
      <c r="G778" s="49">
        <v>0.13188292867648166</v>
      </c>
      <c r="H778" s="49">
        <f t="shared" si="197"/>
        <v>-1.117534498988713</v>
      </c>
      <c r="I778" s="49">
        <f t="shared" si="198"/>
        <v>94.872851300710764</v>
      </c>
      <c r="J778" s="49">
        <f t="shared" si="199"/>
        <v>-1.0654985195828848E-2</v>
      </c>
      <c r="K778" s="49">
        <f t="shared" si="188"/>
        <v>1.2571105211812646E-2</v>
      </c>
      <c r="L778" s="53">
        <f t="shared" si="194"/>
        <v>-1.0693446734290388E-2</v>
      </c>
      <c r="M778" s="53">
        <f t="shared" si="189"/>
        <v>1.2186489827197262E-2</v>
      </c>
      <c r="N778" s="57">
        <f t="shared" si="200"/>
        <v>0</v>
      </c>
      <c r="O778" s="57">
        <f t="shared" si="190"/>
        <v>6.5711052118126471E-3</v>
      </c>
      <c r="P778">
        <f t="shared" si="201"/>
        <v>0</v>
      </c>
      <c r="Q778">
        <f t="shared" si="201"/>
        <v>4.3179423704711332E-5</v>
      </c>
      <c r="R778">
        <f t="shared" si="192"/>
        <v>0</v>
      </c>
      <c r="S778">
        <f t="shared" si="193"/>
        <v>2.8373653614909517E-7</v>
      </c>
      <c r="T778" s="57">
        <f t="shared" si="202"/>
        <v>1.1254985195828848E-2</v>
      </c>
      <c r="U778" s="57">
        <f t="shared" si="191"/>
        <v>0</v>
      </c>
      <c r="V778">
        <f t="shared" si="203"/>
        <v>132.61709243342787</v>
      </c>
      <c r="W778">
        <f t="shared" si="196"/>
        <v>-0.28461068207828677</v>
      </c>
      <c r="Z778" s="57"/>
    </row>
    <row r="779" spans="5:26">
      <c r="E779" s="49">
        <f t="shared" si="195"/>
        <v>6</v>
      </c>
      <c r="F779" s="49">
        <v>776</v>
      </c>
      <c r="G779" s="49">
        <v>0.1375957835317656</v>
      </c>
      <c r="H779" s="49">
        <f t="shared" si="197"/>
        <v>-1.0911848176480701</v>
      </c>
      <c r="I779" s="49">
        <f t="shared" si="198"/>
        <v>93.892347488536444</v>
      </c>
      <c r="J779" s="49">
        <f t="shared" si="199"/>
        <v>-1.0388701273995644E-2</v>
      </c>
      <c r="K779" s="49">
        <f t="shared" si="188"/>
        <v>1.3536025615288885E-3</v>
      </c>
      <c r="L779" s="53">
        <f t="shared" si="194"/>
        <v>-1.0427162812457183E-2</v>
      </c>
      <c r="M779" s="53">
        <f t="shared" si="189"/>
        <v>9.6898717691350385E-4</v>
      </c>
      <c r="N779" s="57">
        <f t="shared" si="200"/>
        <v>0</v>
      </c>
      <c r="O779" s="57">
        <f t="shared" si="190"/>
        <v>0</v>
      </c>
      <c r="P779">
        <f t="shared" si="201"/>
        <v>0</v>
      </c>
      <c r="Q779">
        <f t="shared" si="201"/>
        <v>0</v>
      </c>
      <c r="R779">
        <f t="shared" si="192"/>
        <v>0</v>
      </c>
      <c r="S779">
        <f t="shared" si="193"/>
        <v>0</v>
      </c>
      <c r="T779" s="57">
        <f t="shared" si="202"/>
        <v>1.0988701273995644E-2</v>
      </c>
      <c r="U779" s="57">
        <f t="shared" si="191"/>
        <v>4.646397438471111E-3</v>
      </c>
      <c r="V779">
        <f t="shared" si="203"/>
        <v>132.61709243342787</v>
      </c>
      <c r="W779">
        <f t="shared" si="196"/>
        <v>-0.29200417709603133</v>
      </c>
      <c r="Z779" s="57"/>
    </row>
    <row r="780" spans="5:26">
      <c r="E780" s="49">
        <f t="shared" si="195"/>
        <v>7</v>
      </c>
      <c r="F780" s="49">
        <v>777</v>
      </c>
      <c r="G780" s="49">
        <v>0.36547665687625819</v>
      </c>
      <c r="H780" s="49">
        <f t="shared" si="197"/>
        <v>-0.34385768794866289</v>
      </c>
      <c r="I780" s="49">
        <f t="shared" si="198"/>
        <v>93.62366009531425</v>
      </c>
      <c r="J780" s="49">
        <f t="shared" si="199"/>
        <v>-2.8657561620307691E-3</v>
      </c>
      <c r="K780" s="49">
        <f t="shared" si="188"/>
        <v>-1.4234636178986435E-3</v>
      </c>
      <c r="L780" s="53">
        <f t="shared" si="194"/>
        <v>-2.9042177004923076E-3</v>
      </c>
      <c r="M780" s="53">
        <f t="shared" si="189"/>
        <v>-1.8080790025140282E-3</v>
      </c>
      <c r="N780" s="57">
        <f t="shared" si="200"/>
        <v>0</v>
      </c>
      <c r="O780" s="57">
        <f t="shared" si="190"/>
        <v>0</v>
      </c>
      <c r="P780">
        <f t="shared" si="201"/>
        <v>0</v>
      </c>
      <c r="Q780">
        <f t="shared" si="201"/>
        <v>0</v>
      </c>
      <c r="R780">
        <f t="shared" si="192"/>
        <v>0</v>
      </c>
      <c r="S780">
        <f t="shared" si="193"/>
        <v>0</v>
      </c>
      <c r="T780" s="57">
        <f t="shared" si="202"/>
        <v>3.465756162030769E-3</v>
      </c>
      <c r="U780" s="57">
        <f t="shared" si="191"/>
        <v>7.4234636178986428E-3</v>
      </c>
      <c r="V780">
        <f t="shared" si="203"/>
        <v>132.61709243342787</v>
      </c>
      <c r="W780">
        <f t="shared" si="196"/>
        <v>-0.29403021603484364</v>
      </c>
      <c r="Z780" s="57"/>
    </row>
    <row r="781" spans="5:26">
      <c r="E781" s="49">
        <f t="shared" si="195"/>
        <v>8</v>
      </c>
      <c r="F781" s="49">
        <v>778</v>
      </c>
      <c r="G781" s="49">
        <v>0.32011625250141607</v>
      </c>
      <c r="H781" s="49">
        <f t="shared" si="197"/>
        <v>-0.46737374288514555</v>
      </c>
      <c r="I781" s="49">
        <f t="shared" si="198"/>
        <v>93.240101340955704</v>
      </c>
      <c r="J781" s="49">
        <f t="shared" si="199"/>
        <v>-4.1052292866592538E-3</v>
      </c>
      <c r="K781" s="49">
        <f t="shared" si="188"/>
        <v>-2.8963906488816461E-2</v>
      </c>
      <c r="L781" s="53">
        <f t="shared" si="194"/>
        <v>-4.1436908251207922E-3</v>
      </c>
      <c r="M781" s="53">
        <f t="shared" si="189"/>
        <v>-2.9348521873431847E-2</v>
      </c>
      <c r="N781" s="57">
        <f t="shared" si="200"/>
        <v>0</v>
      </c>
      <c r="O781" s="57">
        <f t="shared" si="190"/>
        <v>0</v>
      </c>
      <c r="P781">
        <f t="shared" si="201"/>
        <v>0</v>
      </c>
      <c r="Q781">
        <f t="shared" si="201"/>
        <v>0</v>
      </c>
      <c r="R781">
        <f t="shared" si="192"/>
        <v>0</v>
      </c>
      <c r="S781">
        <f t="shared" si="193"/>
        <v>0</v>
      </c>
      <c r="T781" s="57">
        <f t="shared" si="202"/>
        <v>4.7052292866592536E-3</v>
      </c>
      <c r="U781" s="57">
        <f t="shared" si="191"/>
        <v>3.4963906488816462E-2</v>
      </c>
      <c r="V781">
        <f t="shared" si="203"/>
        <v>132.61709243342787</v>
      </c>
      <c r="W781">
        <f t="shared" si="196"/>
        <v>-0.29692244317781985</v>
      </c>
      <c r="Z781" s="57"/>
    </row>
    <row r="782" spans="5:26">
      <c r="E782" s="49">
        <f t="shared" si="195"/>
        <v>9</v>
      </c>
      <c r="F782" s="49">
        <v>779</v>
      </c>
      <c r="G782" s="49">
        <v>0.55742274810331605</v>
      </c>
      <c r="H782" s="49">
        <f t="shared" si="197"/>
        <v>0.14443813670831271</v>
      </c>
      <c r="I782" s="49">
        <f t="shared" si="198"/>
        <v>93.428567972155747</v>
      </c>
      <c r="J782" s="49">
        <f t="shared" si="199"/>
        <v>2.0192643568073595E-3</v>
      </c>
      <c r="K782" s="49">
        <f t="shared" si="188"/>
        <v>-3.6148621973907322E-2</v>
      </c>
      <c r="L782" s="53">
        <f t="shared" si="194"/>
        <v>1.9808028183458211E-3</v>
      </c>
      <c r="M782" s="53">
        <f t="shared" si="189"/>
        <v>-3.6533237358522708E-2</v>
      </c>
      <c r="N782" s="57">
        <f t="shared" si="200"/>
        <v>1.4192643568073596E-3</v>
      </c>
      <c r="O782" s="57">
        <f t="shared" si="190"/>
        <v>0</v>
      </c>
      <c r="P782">
        <f t="shared" si="201"/>
        <v>2.0143113145038081E-6</v>
      </c>
      <c r="Q782">
        <f t="shared" si="201"/>
        <v>0</v>
      </c>
      <c r="R782">
        <f t="shared" si="192"/>
        <v>2.8588402521890343E-9</v>
      </c>
      <c r="S782">
        <f t="shared" si="193"/>
        <v>0</v>
      </c>
      <c r="T782" s="57">
        <f t="shared" si="202"/>
        <v>0</v>
      </c>
      <c r="U782" s="57">
        <f t="shared" si="191"/>
        <v>4.214862197390732E-2</v>
      </c>
      <c r="V782">
        <f t="shared" si="203"/>
        <v>132.61709243342787</v>
      </c>
      <c r="W782">
        <f t="shared" si="196"/>
        <v>-0.29550130938773428</v>
      </c>
      <c r="Z782" s="57"/>
    </row>
    <row r="783" spans="5:26">
      <c r="E783" s="49">
        <f t="shared" si="195"/>
        <v>0</v>
      </c>
      <c r="F783" s="49">
        <v>780</v>
      </c>
      <c r="G783" s="49">
        <v>0.33567943463978556</v>
      </c>
      <c r="H783" s="49">
        <f t="shared" si="197"/>
        <v>-0.42428377673869605</v>
      </c>
      <c r="I783" s="49">
        <f t="shared" si="198"/>
        <v>93.086066812317611</v>
      </c>
      <c r="J783" s="49">
        <f t="shared" si="199"/>
        <v>-3.6726506229978078E-3</v>
      </c>
      <c r="K783" s="49">
        <f t="shared" ref="K783:K846" si="204">LN(I783/I773)</f>
        <v>-3.972987535761012E-2</v>
      </c>
      <c r="L783" s="53">
        <f t="shared" si="194"/>
        <v>-3.7111121614593462E-3</v>
      </c>
      <c r="M783" s="53">
        <f t="shared" ref="M783:M846" si="205">K783-$B$8*10</f>
        <v>-4.0114490742225506E-2</v>
      </c>
      <c r="N783" s="57">
        <f t="shared" si="200"/>
        <v>0</v>
      </c>
      <c r="O783" s="57">
        <f t="shared" ref="O783:O846" si="206">MAX(0,K783-$B$11*10)</f>
        <v>0</v>
      </c>
      <c r="P783">
        <f t="shared" si="201"/>
        <v>0</v>
      </c>
      <c r="Q783">
        <f t="shared" si="201"/>
        <v>0</v>
      </c>
      <c r="R783">
        <f t="shared" si="192"/>
        <v>0</v>
      </c>
      <c r="S783">
        <f t="shared" si="193"/>
        <v>0</v>
      </c>
      <c r="T783" s="57">
        <f t="shared" si="202"/>
        <v>4.2726506229978081E-3</v>
      </c>
      <c r="U783" s="57">
        <f t="shared" si="191"/>
        <v>4.5729875357610118E-2</v>
      </c>
      <c r="V783">
        <f t="shared" si="203"/>
        <v>132.61709243342787</v>
      </c>
      <c r="W783">
        <f t="shared" si="196"/>
        <v>-0.29808394148706241</v>
      </c>
      <c r="Z783" s="57"/>
    </row>
    <row r="784" spans="5:26">
      <c r="E784" s="49">
        <f t="shared" si="195"/>
        <v>1</v>
      </c>
      <c r="F784" s="49">
        <v>781</v>
      </c>
      <c r="G784" s="49">
        <v>0.11365569158222144</v>
      </c>
      <c r="H784" s="49">
        <f t="shared" si="197"/>
        <v>-1.2073136309367194</v>
      </c>
      <c r="I784" s="49">
        <f t="shared" si="198"/>
        <v>92.015929539273657</v>
      </c>
      <c r="J784" s="49">
        <f t="shared" si="199"/>
        <v>-1.1562805556794136E-2</v>
      </c>
      <c r="K784" s="49">
        <f t="shared" si="204"/>
        <v>-5.8069167185087894E-2</v>
      </c>
      <c r="L784" s="53">
        <f t="shared" si="194"/>
        <v>-1.1601267095255675E-2</v>
      </c>
      <c r="M784" s="53">
        <f t="shared" si="205"/>
        <v>-5.845378256970328E-2</v>
      </c>
      <c r="N784" s="57">
        <f t="shared" si="200"/>
        <v>0</v>
      </c>
      <c r="O784" s="57">
        <f t="shared" si="206"/>
        <v>0</v>
      </c>
      <c r="P784">
        <f t="shared" si="201"/>
        <v>0</v>
      </c>
      <c r="Q784">
        <f t="shared" si="201"/>
        <v>0</v>
      </c>
      <c r="R784">
        <f t="shared" si="192"/>
        <v>0</v>
      </c>
      <c r="S784">
        <f t="shared" si="193"/>
        <v>0</v>
      </c>
      <c r="T784" s="57">
        <f t="shared" si="202"/>
        <v>1.2162805556794136E-2</v>
      </c>
      <c r="U784" s="57">
        <f t="shared" ref="U784:U847" si="207">MAX(0,$B$11*10-K784)</f>
        <v>6.40691671850879E-2</v>
      </c>
      <c r="V784">
        <f t="shared" si="203"/>
        <v>132.61709243342787</v>
      </c>
      <c r="W784">
        <f t="shared" si="196"/>
        <v>-0.30615331816700392</v>
      </c>
      <c r="Z784" s="57"/>
    </row>
    <row r="785" spans="5:26">
      <c r="E785" s="49">
        <f t="shared" si="195"/>
        <v>2</v>
      </c>
      <c r="F785" s="49">
        <v>782</v>
      </c>
      <c r="G785" s="49">
        <v>7.7721910692634566E-2</v>
      </c>
      <c r="H785" s="49">
        <f t="shared" si="197"/>
        <v>-1.4205630686377957</v>
      </c>
      <c r="I785" s="49">
        <f t="shared" si="198"/>
        <v>90.761871340170686</v>
      </c>
      <c r="J785" s="49">
        <f t="shared" si="199"/>
        <v>-1.3722430971426535E-2</v>
      </c>
      <c r="K785" s="49">
        <f t="shared" si="204"/>
        <v>-6.315726072573967E-2</v>
      </c>
      <c r="L785" s="53">
        <f t="shared" si="194"/>
        <v>-1.3760892509888075E-2</v>
      </c>
      <c r="M785" s="53">
        <f t="shared" si="205"/>
        <v>-6.3541876110355056E-2</v>
      </c>
      <c r="N785" s="57">
        <f t="shared" si="200"/>
        <v>0</v>
      </c>
      <c r="O785" s="57">
        <f t="shared" si="206"/>
        <v>0</v>
      </c>
      <c r="P785">
        <f t="shared" si="201"/>
        <v>0</v>
      </c>
      <c r="Q785">
        <f t="shared" si="201"/>
        <v>0</v>
      </c>
      <c r="R785">
        <f t="shared" si="192"/>
        <v>0</v>
      </c>
      <c r="S785">
        <f t="shared" si="193"/>
        <v>0</v>
      </c>
      <c r="T785" s="57">
        <f t="shared" si="202"/>
        <v>1.4322430971426535E-2</v>
      </c>
      <c r="U785" s="57">
        <f t="shared" si="207"/>
        <v>6.9157260725739675E-2</v>
      </c>
      <c r="V785">
        <f t="shared" si="203"/>
        <v>132.61709243342787</v>
      </c>
      <c r="W785">
        <f t="shared" si="196"/>
        <v>-0.3156095517194964</v>
      </c>
      <c r="Z785" s="57"/>
    </row>
    <row r="786" spans="5:26">
      <c r="E786" s="49">
        <f t="shared" si="195"/>
        <v>3</v>
      </c>
      <c r="F786" s="49">
        <v>783</v>
      </c>
      <c r="G786" s="49">
        <v>0.22669331937866344</v>
      </c>
      <c r="H786" s="49">
        <f t="shared" si="197"/>
        <v>-0.74978095853632887</v>
      </c>
      <c r="I786" s="49">
        <f t="shared" si="198"/>
        <v>90.133718729331704</v>
      </c>
      <c r="J786" s="49">
        <f t="shared" si="199"/>
        <v>-6.944946920656175E-3</v>
      </c>
      <c r="K786" s="49">
        <f t="shared" si="204"/>
        <v>-6.4833728160924364E-2</v>
      </c>
      <c r="L786" s="53">
        <f t="shared" si="194"/>
        <v>-6.9834084591177134E-3</v>
      </c>
      <c r="M786" s="53">
        <f t="shared" si="205"/>
        <v>-6.521834354553975E-2</v>
      </c>
      <c r="N786" s="57">
        <f t="shared" si="200"/>
        <v>0</v>
      </c>
      <c r="O786" s="57">
        <f t="shared" si="206"/>
        <v>0</v>
      </c>
      <c r="P786">
        <f t="shared" si="201"/>
        <v>0</v>
      </c>
      <c r="Q786">
        <f t="shared" si="201"/>
        <v>0</v>
      </c>
      <c r="R786">
        <f t="shared" si="192"/>
        <v>0</v>
      </c>
      <c r="S786">
        <f t="shared" si="193"/>
        <v>0</v>
      </c>
      <c r="T786" s="57">
        <f t="shared" si="202"/>
        <v>7.5449469206561749E-3</v>
      </c>
      <c r="U786" s="57">
        <f t="shared" si="207"/>
        <v>7.083372816092437E-2</v>
      </c>
      <c r="V786">
        <f t="shared" si="203"/>
        <v>132.61709243342787</v>
      </c>
      <c r="W786">
        <f t="shared" si="196"/>
        <v>-0.32034614033950631</v>
      </c>
      <c r="Z786" s="57"/>
    </row>
    <row r="787" spans="5:26">
      <c r="E787" s="49">
        <f t="shared" si="195"/>
        <v>4</v>
      </c>
      <c r="F787" s="49">
        <v>784</v>
      </c>
      <c r="G787" s="49">
        <v>0.21361999597174997</v>
      </c>
      <c r="H787" s="49">
        <f t="shared" si="197"/>
        <v>-0.7939234588190488</v>
      </c>
      <c r="I787" s="49">
        <f t="shared" si="198"/>
        <v>89.470126214377402</v>
      </c>
      <c r="J787" s="49">
        <f t="shared" si="199"/>
        <v>-7.3895470868614536E-3</v>
      </c>
      <c r="K787" s="49">
        <f t="shared" si="204"/>
        <v>-6.9287788720443333E-2</v>
      </c>
      <c r="L787" s="53">
        <f t="shared" si="194"/>
        <v>-7.428008625322992E-3</v>
      </c>
      <c r="M787" s="53">
        <f t="shared" si="205"/>
        <v>-6.9672404105058719E-2</v>
      </c>
      <c r="N787" s="57">
        <f t="shared" si="200"/>
        <v>0</v>
      </c>
      <c r="O787" s="57">
        <f t="shared" si="206"/>
        <v>0</v>
      </c>
      <c r="P787">
        <f t="shared" si="201"/>
        <v>0</v>
      </c>
      <c r="Q787">
        <f t="shared" si="201"/>
        <v>0</v>
      </c>
      <c r="R787">
        <f t="shared" si="192"/>
        <v>0</v>
      </c>
      <c r="S787">
        <f t="shared" si="193"/>
        <v>0</v>
      </c>
      <c r="T787" s="57">
        <f t="shared" si="202"/>
        <v>7.9895470868614534E-3</v>
      </c>
      <c r="U787" s="57">
        <f t="shared" si="207"/>
        <v>7.5287788720443338E-2</v>
      </c>
      <c r="V787">
        <f t="shared" si="203"/>
        <v>132.61709243342787</v>
      </c>
      <c r="W787">
        <f t="shared" si="196"/>
        <v>-0.32534996377416214</v>
      </c>
      <c r="Z787" s="57"/>
    </row>
    <row r="788" spans="5:26">
      <c r="E788" s="49">
        <f t="shared" si="195"/>
        <v>5</v>
      </c>
      <c r="F788" s="49">
        <v>785</v>
      </c>
      <c r="G788" s="49">
        <v>0.59712664892055167</v>
      </c>
      <c r="H788" s="49">
        <f t="shared" si="197"/>
        <v>0.24591671788726244</v>
      </c>
      <c r="I788" s="49">
        <f t="shared" si="198"/>
        <v>89.741765592761695</v>
      </c>
      <c r="J788" s="49">
        <f t="shared" si="199"/>
        <v>3.0314906413198891E-3</v>
      </c>
      <c r="K788" s="49">
        <f t="shared" si="204"/>
        <v>-5.560131288329466E-2</v>
      </c>
      <c r="L788" s="53">
        <f t="shared" si="194"/>
        <v>2.9930291028583507E-3</v>
      </c>
      <c r="M788" s="53">
        <f t="shared" si="205"/>
        <v>-5.5985928267910046E-2</v>
      </c>
      <c r="N788" s="57">
        <f t="shared" si="200"/>
        <v>2.4314906413198892E-3</v>
      </c>
      <c r="O788" s="57">
        <f t="shared" si="206"/>
        <v>0</v>
      </c>
      <c r="P788">
        <f t="shared" si="201"/>
        <v>5.9121467388262066E-6</v>
      </c>
      <c r="Q788">
        <f t="shared" si="201"/>
        <v>0</v>
      </c>
      <c r="R788">
        <f t="shared" ref="R788:R851" si="208">N788^3</f>
        <v>1.4375329465565825E-8</v>
      </c>
      <c r="S788">
        <f t="shared" ref="S788:S851" si="209">O788^3</f>
        <v>0</v>
      </c>
      <c r="T788" s="57">
        <f t="shared" si="202"/>
        <v>0</v>
      </c>
      <c r="U788" s="57">
        <f t="shared" si="207"/>
        <v>6.1601312883294658E-2</v>
      </c>
      <c r="V788">
        <f t="shared" si="203"/>
        <v>132.61709243342787</v>
      </c>
      <c r="W788">
        <f t="shared" si="196"/>
        <v>-0.32330166537310456</v>
      </c>
      <c r="Z788" s="57"/>
    </row>
    <row r="789" spans="5:26">
      <c r="E789" s="49">
        <f t="shared" si="195"/>
        <v>6</v>
      </c>
      <c r="F789" s="49">
        <v>786</v>
      </c>
      <c r="G789" s="49">
        <v>0.59020022855386589</v>
      </c>
      <c r="H789" s="49">
        <f t="shared" si="197"/>
        <v>0.2280600683816692</v>
      </c>
      <c r="I789" s="49">
        <f t="shared" si="198"/>
        <v>89.998204820273756</v>
      </c>
      <c r="J789" s="49">
        <f t="shared" si="199"/>
        <v>2.8534488007358029E-3</v>
      </c>
      <c r="K789" s="49">
        <f t="shared" si="204"/>
        <v>-4.2359162808563132E-2</v>
      </c>
      <c r="L789" s="53">
        <f t="shared" si="194"/>
        <v>2.8149872622742645E-3</v>
      </c>
      <c r="M789" s="53">
        <f t="shared" si="205"/>
        <v>-4.2743778193178518E-2</v>
      </c>
      <c r="N789" s="57">
        <f t="shared" si="200"/>
        <v>2.2534488007358031E-3</v>
      </c>
      <c r="O789" s="57">
        <f t="shared" si="206"/>
        <v>0</v>
      </c>
      <c r="P789">
        <f t="shared" si="201"/>
        <v>5.0780314975376293E-6</v>
      </c>
      <c r="Q789">
        <f t="shared" si="201"/>
        <v>0</v>
      </c>
      <c r="R789">
        <f t="shared" si="208"/>
        <v>1.1443083988224805E-8</v>
      </c>
      <c r="S789">
        <f t="shared" si="209"/>
        <v>0</v>
      </c>
      <c r="T789" s="57">
        <f t="shared" si="202"/>
        <v>0</v>
      </c>
      <c r="U789" s="57">
        <f t="shared" si="207"/>
        <v>4.835916280856313E-2</v>
      </c>
      <c r="V789">
        <f t="shared" si="203"/>
        <v>132.61709243342787</v>
      </c>
      <c r="W789">
        <f t="shared" si="196"/>
        <v>-0.32136798380305515</v>
      </c>
      <c r="Z789" s="57"/>
    </row>
    <row r="790" spans="5:26">
      <c r="E790" s="49">
        <f t="shared" si="195"/>
        <v>7</v>
      </c>
      <c r="F790" s="49">
        <v>787</v>
      </c>
      <c r="G790" s="49">
        <v>0.50142647350930336</v>
      </c>
      <c r="H790" s="49">
        <f t="shared" si="197"/>
        <v>3.5756464506714646E-3</v>
      </c>
      <c r="I790" s="49">
        <f t="shared" si="198"/>
        <v>90.053344879132553</v>
      </c>
      <c r="J790" s="49">
        <f t="shared" si="199"/>
        <v>6.1249192994617427E-4</v>
      </c>
      <c r="K790" s="49">
        <f t="shared" si="204"/>
        <v>-3.8880914716586126E-2</v>
      </c>
      <c r="L790" s="53">
        <f t="shared" si="194"/>
        <v>5.7403039148463584E-4</v>
      </c>
      <c r="M790" s="53">
        <f t="shared" si="205"/>
        <v>-3.9265530101201512E-2</v>
      </c>
      <c r="N790" s="57">
        <f t="shared" si="200"/>
        <v>1.2491929946174319E-5</v>
      </c>
      <c r="O790" s="57">
        <f t="shared" si="206"/>
        <v>0</v>
      </c>
      <c r="P790">
        <f t="shared" si="201"/>
        <v>1.5604831378012672E-10</v>
      </c>
      <c r="Q790">
        <f t="shared" si="201"/>
        <v>0</v>
      </c>
      <c r="R790">
        <f t="shared" si="208"/>
        <v>1.9493446039599715E-15</v>
      </c>
      <c r="S790">
        <f t="shared" si="209"/>
        <v>0</v>
      </c>
      <c r="T790" s="57">
        <f t="shared" si="202"/>
        <v>0</v>
      </c>
      <c r="U790" s="57">
        <f t="shared" si="207"/>
        <v>4.4880914716586125E-2</v>
      </c>
      <c r="V790">
        <f t="shared" si="203"/>
        <v>132.61709243342787</v>
      </c>
      <c r="W790">
        <f t="shared" si="196"/>
        <v>-0.320952199850572</v>
      </c>
      <c r="Z790" s="57"/>
    </row>
    <row r="791" spans="5:26">
      <c r="E791" s="49">
        <f t="shared" si="195"/>
        <v>8</v>
      </c>
      <c r="F791" s="49">
        <v>788</v>
      </c>
      <c r="G791" s="49">
        <v>0.40201762790014983</v>
      </c>
      <c r="H791" s="49">
        <f t="shared" si="197"/>
        <v>-0.24812815022494339</v>
      </c>
      <c r="I791" s="49">
        <f t="shared" si="198"/>
        <v>89.881851033083151</v>
      </c>
      <c r="J791" s="49">
        <f t="shared" si="199"/>
        <v>-1.9061740212288998E-3</v>
      </c>
      <c r="K791" s="49">
        <f t="shared" si="204"/>
        <v>-3.6681859451155714E-2</v>
      </c>
      <c r="L791" s="53">
        <f t="shared" si="194"/>
        <v>-1.9446355596904382E-3</v>
      </c>
      <c r="M791" s="53">
        <f t="shared" si="205"/>
        <v>-3.70664748357711E-2</v>
      </c>
      <c r="N791" s="57">
        <f t="shared" si="200"/>
        <v>0</v>
      </c>
      <c r="O791" s="57">
        <f t="shared" si="206"/>
        <v>0</v>
      </c>
      <c r="P791">
        <f t="shared" si="201"/>
        <v>0</v>
      </c>
      <c r="Q791">
        <f t="shared" si="201"/>
        <v>0</v>
      </c>
      <c r="R791">
        <f t="shared" si="208"/>
        <v>0</v>
      </c>
      <c r="S791">
        <f t="shared" si="209"/>
        <v>0</v>
      </c>
      <c r="T791" s="57">
        <f t="shared" si="202"/>
        <v>2.5061740212288996E-3</v>
      </c>
      <c r="U791" s="57">
        <f t="shared" si="207"/>
        <v>4.2681859451155713E-2</v>
      </c>
      <c r="V791">
        <f t="shared" si="203"/>
        <v>132.61709243342787</v>
      </c>
      <c r="W791">
        <f t="shared" si="196"/>
        <v>-0.32224535024998591</v>
      </c>
      <c r="Z791" s="57"/>
    </row>
    <row r="792" spans="5:26">
      <c r="E792" s="49">
        <f t="shared" si="195"/>
        <v>9</v>
      </c>
      <c r="F792" s="49">
        <v>789</v>
      </c>
      <c r="G792" s="49">
        <v>0.57493637441816736</v>
      </c>
      <c r="H792" s="49">
        <f t="shared" si="197"/>
        <v>0.18895606536325046</v>
      </c>
      <c r="I792" s="49">
        <f t="shared" si="198"/>
        <v>90.103543156328456</v>
      </c>
      <c r="J792" s="49">
        <f t="shared" si="199"/>
        <v>2.4634469519772199E-3</v>
      </c>
      <c r="K792" s="49">
        <f t="shared" si="204"/>
        <v>-3.6237676855985869E-2</v>
      </c>
      <c r="L792" s="53">
        <f t="shared" si="194"/>
        <v>2.4249854135156815E-3</v>
      </c>
      <c r="M792" s="53">
        <f t="shared" si="205"/>
        <v>-3.6622292240601255E-2</v>
      </c>
      <c r="N792" s="57">
        <f t="shared" si="200"/>
        <v>1.8634469519772201E-3</v>
      </c>
      <c r="O792" s="57">
        <f t="shared" si="206"/>
        <v>0</v>
      </c>
      <c r="P792">
        <f t="shared" si="201"/>
        <v>3.4724345428331921E-6</v>
      </c>
      <c r="Q792">
        <f t="shared" si="201"/>
        <v>0</v>
      </c>
      <c r="R792">
        <f t="shared" si="208"/>
        <v>6.4706975647829236E-9</v>
      </c>
      <c r="S792">
        <f t="shared" si="209"/>
        <v>0</v>
      </c>
      <c r="T792" s="57">
        <f t="shared" si="202"/>
        <v>0</v>
      </c>
      <c r="U792" s="57">
        <f t="shared" si="207"/>
        <v>4.2237676855985867E-2</v>
      </c>
      <c r="V792">
        <f t="shared" si="203"/>
        <v>132.61709243342787</v>
      </c>
      <c r="W792">
        <f t="shared" si="196"/>
        <v>-0.32057367943306919</v>
      </c>
      <c r="Z792" s="57"/>
    </row>
    <row r="793" spans="5:26">
      <c r="E793" s="49">
        <f t="shared" si="195"/>
        <v>0</v>
      </c>
      <c r="F793" s="49">
        <v>790</v>
      </c>
      <c r="G793" s="49">
        <v>0.40816876229890653</v>
      </c>
      <c r="H793" s="49">
        <f t="shared" si="197"/>
        <v>-0.23225813784059685</v>
      </c>
      <c r="I793" s="49">
        <f t="shared" si="198"/>
        <v>89.946253158224579</v>
      </c>
      <c r="J793" s="49">
        <f t="shared" si="199"/>
        <v>-1.7471837384553902E-3</v>
      </c>
      <c r="K793" s="49">
        <f t="shared" si="204"/>
        <v>-3.4312209971443464E-2</v>
      </c>
      <c r="L793" s="53">
        <f t="shared" si="194"/>
        <v>-1.7856452769169286E-3</v>
      </c>
      <c r="M793" s="53">
        <f t="shared" si="205"/>
        <v>-3.469682535605885E-2</v>
      </c>
      <c r="N793" s="57">
        <f t="shared" si="200"/>
        <v>0</v>
      </c>
      <c r="O793" s="57">
        <f t="shared" si="206"/>
        <v>0</v>
      </c>
      <c r="P793">
        <f t="shared" si="201"/>
        <v>0</v>
      </c>
      <c r="Q793">
        <f t="shared" si="201"/>
        <v>0</v>
      </c>
      <c r="R793">
        <f t="shared" si="208"/>
        <v>0</v>
      </c>
      <c r="S793">
        <f t="shared" si="209"/>
        <v>0</v>
      </c>
      <c r="T793" s="57">
        <f t="shared" si="202"/>
        <v>2.3471837384553902E-3</v>
      </c>
      <c r="U793" s="57">
        <f t="shared" si="207"/>
        <v>4.0312209971443462E-2</v>
      </c>
      <c r="V793">
        <f t="shared" si="203"/>
        <v>132.61709243342787</v>
      </c>
      <c r="W793">
        <f t="shared" si="196"/>
        <v>-0.32175972562981292</v>
      </c>
      <c r="Z793" s="57"/>
    </row>
    <row r="794" spans="5:26">
      <c r="E794" s="49">
        <f t="shared" si="195"/>
        <v>1</v>
      </c>
      <c r="F794" s="49">
        <v>791</v>
      </c>
      <c r="G794" s="49">
        <v>0.61914898431196763</v>
      </c>
      <c r="H794" s="49">
        <f t="shared" si="197"/>
        <v>0.30324647773936636</v>
      </c>
      <c r="I794" s="49">
        <f t="shared" si="198"/>
        <v>90.270904071915169</v>
      </c>
      <c r="J794" s="49">
        <f t="shared" si="199"/>
        <v>3.6028896456513689E-3</v>
      </c>
      <c r="K794" s="49">
        <f t="shared" si="204"/>
        <v>-1.9146514768997883E-2</v>
      </c>
      <c r="L794" s="53">
        <f t="shared" si="194"/>
        <v>3.5644281071898305E-3</v>
      </c>
      <c r="M794" s="53">
        <f t="shared" si="205"/>
        <v>-1.9531130153613269E-2</v>
      </c>
      <c r="N794" s="57">
        <f t="shared" si="200"/>
        <v>3.0028896456513691E-3</v>
      </c>
      <c r="O794" s="57">
        <f t="shared" si="206"/>
        <v>0</v>
      </c>
      <c r="P794">
        <f t="shared" si="201"/>
        <v>9.0173462239602056E-6</v>
      </c>
      <c r="Q794">
        <f t="shared" si="201"/>
        <v>0</v>
      </c>
      <c r="R794">
        <f t="shared" si="208"/>
        <v>2.7078095607183574E-8</v>
      </c>
      <c r="S794">
        <f t="shared" si="209"/>
        <v>0</v>
      </c>
      <c r="T794" s="57">
        <f t="shared" si="202"/>
        <v>0</v>
      </c>
      <c r="U794" s="57">
        <f t="shared" si="207"/>
        <v>2.5146514768997881E-2</v>
      </c>
      <c r="V794">
        <f t="shared" si="203"/>
        <v>132.61709243342787</v>
      </c>
      <c r="W794">
        <f t="shared" si="196"/>
        <v>-0.31931169342119275</v>
      </c>
      <c r="Z794" s="57"/>
    </row>
    <row r="795" spans="5:26">
      <c r="E795" s="49">
        <f t="shared" si="195"/>
        <v>2</v>
      </c>
      <c r="F795" s="49">
        <v>792</v>
      </c>
      <c r="G795" s="49">
        <v>0.8545027129937891</v>
      </c>
      <c r="H795" s="49">
        <f t="shared" si="197"/>
        <v>1.0559423065096447</v>
      </c>
      <c r="I795" s="49">
        <f t="shared" si="198"/>
        <v>91.27619210621306</v>
      </c>
      <c r="J795" s="49">
        <f t="shared" si="199"/>
        <v>1.1074793598022645E-2</v>
      </c>
      <c r="K795" s="49">
        <f t="shared" si="204"/>
        <v>5.6507098004513348E-3</v>
      </c>
      <c r="L795" s="53">
        <f t="shared" si="194"/>
        <v>1.1036332059561105E-2</v>
      </c>
      <c r="M795" s="53">
        <f t="shared" si="205"/>
        <v>5.2660944158359506E-3</v>
      </c>
      <c r="N795" s="57">
        <f t="shared" si="200"/>
        <v>1.0474793598022645E-2</v>
      </c>
      <c r="O795" s="57">
        <f t="shared" si="206"/>
        <v>0</v>
      </c>
      <c r="P795">
        <f t="shared" si="201"/>
        <v>1.0972130092117619E-4</v>
      </c>
      <c r="Q795">
        <f t="shared" si="201"/>
        <v>0</v>
      </c>
      <c r="R795">
        <f t="shared" si="208"/>
        <v>1.1493079804558525E-6</v>
      </c>
      <c r="S795">
        <f t="shared" si="209"/>
        <v>0</v>
      </c>
      <c r="T795" s="57">
        <f t="shared" si="202"/>
        <v>0</v>
      </c>
      <c r="U795" s="57">
        <f t="shared" si="207"/>
        <v>3.4929019954866442E-4</v>
      </c>
      <c r="V795">
        <f t="shared" si="203"/>
        <v>132.61709243342787</v>
      </c>
      <c r="W795">
        <f t="shared" si="196"/>
        <v>-0.31173131282430605</v>
      </c>
      <c r="Z795" s="57"/>
    </row>
    <row r="796" spans="5:26">
      <c r="E796" s="49">
        <f t="shared" si="195"/>
        <v>3</v>
      </c>
      <c r="F796" s="49">
        <v>793</v>
      </c>
      <c r="G796" s="49">
        <v>0.45002829067646288</v>
      </c>
      <c r="H796" s="49">
        <f t="shared" si="197"/>
        <v>-0.12558987085522008</v>
      </c>
      <c r="I796" s="49">
        <f t="shared" si="198"/>
        <v>91.214217796025039</v>
      </c>
      <c r="J796" s="49">
        <f t="shared" si="199"/>
        <v>-6.7920623997415439E-4</v>
      </c>
      <c r="K796" s="49">
        <f t="shared" si="204"/>
        <v>1.1916450481133259E-2</v>
      </c>
      <c r="L796" s="53">
        <f t="shared" si="194"/>
        <v>-7.1766777843569282E-4</v>
      </c>
      <c r="M796" s="53">
        <f t="shared" si="205"/>
        <v>1.1531835096517874E-2</v>
      </c>
      <c r="N796" s="57">
        <f t="shared" si="200"/>
        <v>0</v>
      </c>
      <c r="O796" s="57">
        <f t="shared" si="206"/>
        <v>5.9164504811332593E-3</v>
      </c>
      <c r="P796">
        <f t="shared" si="201"/>
        <v>0</v>
      </c>
      <c r="Q796">
        <f t="shared" si="201"/>
        <v>3.5004386295701975E-5</v>
      </c>
      <c r="R796">
        <f t="shared" si="208"/>
        <v>0</v>
      </c>
      <c r="S796">
        <f t="shared" si="209"/>
        <v>2.0710171814098041E-7</v>
      </c>
      <c r="T796" s="57">
        <f t="shared" si="202"/>
        <v>1.2792062399741544E-3</v>
      </c>
      <c r="U796" s="57">
        <f t="shared" si="207"/>
        <v>0</v>
      </c>
      <c r="V796">
        <f t="shared" si="203"/>
        <v>132.61709243342787</v>
      </c>
      <c r="W796">
        <f t="shared" si="196"/>
        <v>-0.31219863049091173</v>
      </c>
      <c r="Z796" s="57"/>
    </row>
    <row r="797" spans="5:26">
      <c r="E797" s="49">
        <f t="shared" si="195"/>
        <v>4</v>
      </c>
      <c r="F797" s="49">
        <v>794</v>
      </c>
      <c r="G797" s="49">
        <v>5.946860647694463E-2</v>
      </c>
      <c r="H797" s="49">
        <f t="shared" si="197"/>
        <v>-1.5592500333280841</v>
      </c>
      <c r="I797" s="49">
        <f t="shared" si="198"/>
        <v>89.844583661830583</v>
      </c>
      <c r="J797" s="49">
        <f t="shared" si="199"/>
        <v>-1.5129452408557884E-2</v>
      </c>
      <c r="K797" s="49">
        <f t="shared" si="204"/>
        <v>4.1765451594368277E-3</v>
      </c>
      <c r="L797" s="53">
        <f t="shared" si="194"/>
        <v>-1.5167913947019423E-2</v>
      </c>
      <c r="M797" s="53">
        <f t="shared" si="205"/>
        <v>3.791929774821443E-3</v>
      </c>
      <c r="N797" s="57">
        <f t="shared" si="200"/>
        <v>0</v>
      </c>
      <c r="O797" s="57">
        <f t="shared" si="206"/>
        <v>0</v>
      </c>
      <c r="P797">
        <f t="shared" si="201"/>
        <v>0</v>
      </c>
      <c r="Q797">
        <f t="shared" si="201"/>
        <v>0</v>
      </c>
      <c r="R797">
        <f t="shared" si="208"/>
        <v>0</v>
      </c>
      <c r="S797">
        <f t="shared" si="209"/>
        <v>0</v>
      </c>
      <c r="T797" s="57">
        <f t="shared" si="202"/>
        <v>1.5729452408557883E-2</v>
      </c>
      <c r="U797" s="57">
        <f t="shared" si="207"/>
        <v>1.8234548405631715E-3</v>
      </c>
      <c r="V797">
        <f t="shared" si="203"/>
        <v>132.61709243342787</v>
      </c>
      <c r="W797">
        <f t="shared" si="196"/>
        <v>-0.3225263650918041</v>
      </c>
      <c r="Z797" s="57"/>
    </row>
    <row r="798" spans="5:26">
      <c r="E798" s="49">
        <f t="shared" si="195"/>
        <v>5</v>
      </c>
      <c r="F798" s="49">
        <v>795</v>
      </c>
      <c r="G798" s="49">
        <v>0.25990041999083502</v>
      </c>
      <c r="H798" s="49">
        <f t="shared" si="197"/>
        <v>-0.64365243537337169</v>
      </c>
      <c r="I798" s="49">
        <f t="shared" si="198"/>
        <v>89.318130224691188</v>
      </c>
      <c r="J798" s="49">
        <f t="shared" si="199"/>
        <v>-5.8768360994767514E-3</v>
      </c>
      <c r="K798" s="49">
        <f t="shared" si="204"/>
        <v>-4.7317815813598691E-3</v>
      </c>
      <c r="L798" s="53">
        <f t="shared" si="194"/>
        <v>-5.9152976379382898E-3</v>
      </c>
      <c r="M798" s="53">
        <f t="shared" si="205"/>
        <v>-5.1163969659752534E-3</v>
      </c>
      <c r="N798" s="57">
        <f t="shared" si="200"/>
        <v>0</v>
      </c>
      <c r="O798" s="57">
        <f t="shared" si="206"/>
        <v>0</v>
      </c>
      <c r="P798">
        <f t="shared" si="201"/>
        <v>0</v>
      </c>
      <c r="Q798">
        <f t="shared" si="201"/>
        <v>0</v>
      </c>
      <c r="R798">
        <f t="shared" si="208"/>
        <v>0</v>
      </c>
      <c r="S798">
        <f t="shared" si="209"/>
        <v>0</v>
      </c>
      <c r="T798" s="57">
        <f t="shared" si="202"/>
        <v>6.4768360994767512E-3</v>
      </c>
      <c r="U798" s="57">
        <f t="shared" si="207"/>
        <v>1.0731781581359869E-2</v>
      </c>
      <c r="V798">
        <f t="shared" si="203"/>
        <v>132.61709243342787</v>
      </c>
      <c r="W798">
        <f t="shared" si="196"/>
        <v>-0.32649609046791778</v>
      </c>
      <c r="Z798" s="57"/>
    </row>
    <row r="799" spans="5:26">
      <c r="E799" s="49">
        <f t="shared" si="195"/>
        <v>6</v>
      </c>
      <c r="F799" s="49">
        <v>796</v>
      </c>
      <c r="G799" s="49">
        <v>0.78009069940421583</v>
      </c>
      <c r="H799" s="49">
        <f t="shared" si="197"/>
        <v>0.77249957048695483</v>
      </c>
      <c r="I799" s="49">
        <f t="shared" si="198"/>
        <v>90.059642087558146</v>
      </c>
      <c r="J799" s="49">
        <f t="shared" si="199"/>
        <v>8.2676474022223747E-3</v>
      </c>
      <c r="K799" s="49">
        <f t="shared" si="204"/>
        <v>6.8241702012658046E-4</v>
      </c>
      <c r="L799" s="53">
        <f t="shared" si="194"/>
        <v>8.2291858637608354E-3</v>
      </c>
      <c r="M799" s="53">
        <f t="shared" si="205"/>
        <v>2.9780163551119585E-4</v>
      </c>
      <c r="N799" s="57">
        <f t="shared" si="200"/>
        <v>7.6676474022223749E-3</v>
      </c>
      <c r="O799" s="57">
        <f t="shared" si="206"/>
        <v>0</v>
      </c>
      <c r="P799">
        <f t="shared" si="201"/>
        <v>5.8792816684807531E-5</v>
      </c>
      <c r="Q799">
        <f t="shared" si="201"/>
        <v>0</v>
      </c>
      <c r="R799">
        <f t="shared" si="208"/>
        <v>4.5080258812260077E-7</v>
      </c>
      <c r="S799">
        <f t="shared" si="209"/>
        <v>0</v>
      </c>
      <c r="T799" s="57">
        <f t="shared" si="202"/>
        <v>0</v>
      </c>
      <c r="U799" s="57">
        <f t="shared" si="207"/>
        <v>5.3175829798734189E-3</v>
      </c>
      <c r="V799">
        <f t="shared" si="203"/>
        <v>132.61709243342787</v>
      </c>
      <c r="W799">
        <f t="shared" si="196"/>
        <v>-0.32090471571176271</v>
      </c>
      <c r="Z799" s="57"/>
    </row>
    <row r="800" spans="5:26">
      <c r="E800" s="49">
        <f t="shared" si="195"/>
        <v>7</v>
      </c>
      <c r="F800" s="49">
        <v>797</v>
      </c>
      <c r="G800" s="49">
        <v>0.73979143918161416</v>
      </c>
      <c r="H800" s="49">
        <f t="shared" si="197"/>
        <v>0.64270255684477851</v>
      </c>
      <c r="I800" s="49">
        <f t="shared" si="198"/>
        <v>90.690415195759883</v>
      </c>
      <c r="J800" s="49">
        <f t="shared" si="199"/>
        <v>6.9795349257292206E-3</v>
      </c>
      <c r="K800" s="49">
        <f t="shared" si="204"/>
        <v>7.0494600159096976E-3</v>
      </c>
      <c r="L800" s="53">
        <f t="shared" si="194"/>
        <v>6.9410733872676822E-3</v>
      </c>
      <c r="M800" s="53">
        <f t="shared" si="205"/>
        <v>6.6648446312943133E-3</v>
      </c>
      <c r="N800" s="57">
        <f t="shared" si="200"/>
        <v>6.3795349257292208E-3</v>
      </c>
      <c r="O800" s="57">
        <f t="shared" si="206"/>
        <v>1.0494600159096984E-3</v>
      </c>
      <c r="P800">
        <f t="shared" si="201"/>
        <v>4.0698465868598936E-5</v>
      </c>
      <c r="Q800">
        <f t="shared" si="201"/>
        <v>1.1013663249931844E-6</v>
      </c>
      <c r="R800">
        <f t="shared" si="208"/>
        <v>2.5963728443232552E-7</v>
      </c>
      <c r="S800">
        <f t="shared" si="209"/>
        <v>1.1558399209497533E-9</v>
      </c>
      <c r="T800" s="57">
        <f t="shared" si="202"/>
        <v>0</v>
      </c>
      <c r="U800" s="57">
        <f t="shared" si="207"/>
        <v>0</v>
      </c>
      <c r="V800">
        <f t="shared" si="203"/>
        <v>132.61709243342787</v>
      </c>
      <c r="W800">
        <f t="shared" si="196"/>
        <v>-0.31614836721529432</v>
      </c>
      <c r="Z800" s="57"/>
    </row>
    <row r="801" spans="5:26">
      <c r="E801" s="49">
        <f t="shared" si="195"/>
        <v>8</v>
      </c>
      <c r="F801" s="49">
        <v>798</v>
      </c>
      <c r="G801" s="49">
        <v>5.7751321524699417E-3</v>
      </c>
      <c r="H801" s="49">
        <f t="shared" si="197"/>
        <v>-2.5255947122740636</v>
      </c>
      <c r="I801" s="49">
        <f t="shared" si="198"/>
        <v>88.452264258418552</v>
      </c>
      <c r="J801" s="49">
        <f t="shared" si="199"/>
        <v>-2.4988656053876561E-2</v>
      </c>
      <c r="K801" s="49">
        <f t="shared" si="204"/>
        <v>-1.6033022016737977E-2</v>
      </c>
      <c r="L801" s="53">
        <f t="shared" si="194"/>
        <v>-2.50271175923381E-2</v>
      </c>
      <c r="M801" s="53">
        <f t="shared" si="205"/>
        <v>-1.6417637401353363E-2</v>
      </c>
      <c r="N801" s="57">
        <f t="shared" si="200"/>
        <v>0</v>
      </c>
      <c r="O801" s="57">
        <f t="shared" si="206"/>
        <v>0</v>
      </c>
      <c r="P801">
        <f t="shared" si="201"/>
        <v>0</v>
      </c>
      <c r="Q801">
        <f t="shared" si="201"/>
        <v>0</v>
      </c>
      <c r="R801">
        <f t="shared" si="208"/>
        <v>0</v>
      </c>
      <c r="S801">
        <f t="shared" si="209"/>
        <v>0</v>
      </c>
      <c r="T801" s="57">
        <f t="shared" si="202"/>
        <v>2.5588656053876561E-2</v>
      </c>
      <c r="U801" s="57">
        <f t="shared" si="207"/>
        <v>2.2033022016737975E-2</v>
      </c>
      <c r="V801">
        <f t="shared" si="203"/>
        <v>132.61709243342787</v>
      </c>
      <c r="W801">
        <f t="shared" si="196"/>
        <v>-0.33302515810455968</v>
      </c>
      <c r="Z801" s="57"/>
    </row>
    <row r="802" spans="5:26">
      <c r="E802" s="49">
        <f t="shared" si="195"/>
        <v>9</v>
      </c>
      <c r="F802" s="49">
        <v>799</v>
      </c>
      <c r="G802" s="49">
        <v>0.11281995476212425</v>
      </c>
      <c r="H802" s="49">
        <f t="shared" si="197"/>
        <v>-1.2116669127592099</v>
      </c>
      <c r="I802" s="49">
        <f t="shared" si="198"/>
        <v>87.431547591269734</v>
      </c>
      <c r="J802" s="49">
        <f t="shared" si="199"/>
        <v>-1.1606845627665662E-2</v>
      </c>
      <c r="K802" s="49">
        <f t="shared" si="204"/>
        <v>-3.0103314596380895E-2</v>
      </c>
      <c r="L802" s="53">
        <f t="shared" si="194"/>
        <v>-1.1645307166127201E-2</v>
      </c>
      <c r="M802" s="53">
        <f t="shared" si="205"/>
        <v>-3.0487929980996281E-2</v>
      </c>
      <c r="N802" s="57">
        <f t="shared" si="200"/>
        <v>0</v>
      </c>
      <c r="O802" s="57">
        <f t="shared" si="206"/>
        <v>0</v>
      </c>
      <c r="P802">
        <f t="shared" si="201"/>
        <v>0</v>
      </c>
      <c r="Q802">
        <f t="shared" si="201"/>
        <v>0</v>
      </c>
      <c r="R802">
        <f t="shared" si="208"/>
        <v>0</v>
      </c>
      <c r="S802">
        <f t="shared" si="209"/>
        <v>0</v>
      </c>
      <c r="T802" s="57">
        <f t="shared" si="202"/>
        <v>1.2206845627665662E-2</v>
      </c>
      <c r="U802" s="57">
        <f t="shared" si="207"/>
        <v>3.6103314596380894E-2</v>
      </c>
      <c r="V802">
        <f t="shared" si="203"/>
        <v>132.61709243342787</v>
      </c>
      <c r="W802">
        <f t="shared" si="196"/>
        <v>-0.34072187840221818</v>
      </c>
      <c r="Z802" s="57"/>
    </row>
    <row r="803" spans="5:26">
      <c r="E803" s="49">
        <f t="shared" si="195"/>
        <v>0</v>
      </c>
      <c r="F803" s="49">
        <v>800</v>
      </c>
      <c r="G803" s="49">
        <v>0.42882831863277826</v>
      </c>
      <c r="H803" s="49">
        <f t="shared" si="197"/>
        <v>-0.17935796235791931</v>
      </c>
      <c r="I803" s="49">
        <f t="shared" si="198"/>
        <v>87.325173426508542</v>
      </c>
      <c r="J803" s="49">
        <f t="shared" si="199"/>
        <v>-1.2173972741006253E-3</v>
      </c>
      <c r="K803" s="49">
        <f t="shared" si="204"/>
        <v>-2.9573528132025958E-2</v>
      </c>
      <c r="L803" s="53">
        <f t="shared" si="194"/>
        <v>-1.2558588125621637E-3</v>
      </c>
      <c r="M803" s="53">
        <f t="shared" si="205"/>
        <v>-2.9958143516641344E-2</v>
      </c>
      <c r="N803" s="57">
        <f t="shared" si="200"/>
        <v>0</v>
      </c>
      <c r="O803" s="57">
        <f t="shared" si="206"/>
        <v>0</v>
      </c>
      <c r="P803">
        <f t="shared" si="201"/>
        <v>0</v>
      </c>
      <c r="Q803">
        <f t="shared" si="201"/>
        <v>0</v>
      </c>
      <c r="R803">
        <f t="shared" si="208"/>
        <v>0</v>
      </c>
      <c r="S803">
        <f t="shared" si="209"/>
        <v>0</v>
      </c>
      <c r="T803" s="57">
        <f t="shared" si="202"/>
        <v>1.8173972741006251E-3</v>
      </c>
      <c r="U803" s="57">
        <f t="shared" si="207"/>
        <v>3.557352813202596E-2</v>
      </c>
      <c r="V803">
        <f t="shared" si="203"/>
        <v>132.61709243342787</v>
      </c>
      <c r="W803">
        <f t="shared" si="196"/>
        <v>-0.34152399344492723</v>
      </c>
      <c r="Z803" s="57"/>
    </row>
    <row r="804" spans="5:26">
      <c r="E804" s="49">
        <f t="shared" si="195"/>
        <v>1</v>
      </c>
      <c r="F804" s="49">
        <v>801</v>
      </c>
      <c r="G804" s="49">
        <v>0.19406092915336204</v>
      </c>
      <c r="H804" s="49">
        <f t="shared" si="197"/>
        <v>-0.86302838931402792</v>
      </c>
      <c r="I804" s="49">
        <f t="shared" si="198"/>
        <v>86.621912296566123</v>
      </c>
      <c r="J804" s="49">
        <f t="shared" si="199"/>
        <v>-8.0859642894400598E-3</v>
      </c>
      <c r="K804" s="49">
        <f t="shared" si="204"/>
        <v>-4.1262382067117541E-2</v>
      </c>
      <c r="L804" s="53">
        <f t="shared" si="194"/>
        <v>-8.1244258279015991E-3</v>
      </c>
      <c r="M804" s="53">
        <f t="shared" si="205"/>
        <v>-4.1646997451732927E-2</v>
      </c>
      <c r="N804" s="57">
        <f t="shared" si="200"/>
        <v>0</v>
      </c>
      <c r="O804" s="57">
        <f t="shared" si="206"/>
        <v>0</v>
      </c>
      <c r="P804">
        <f t="shared" si="201"/>
        <v>0</v>
      </c>
      <c r="Q804">
        <f t="shared" si="201"/>
        <v>0</v>
      </c>
      <c r="R804">
        <f t="shared" si="208"/>
        <v>0</v>
      </c>
      <c r="S804">
        <f t="shared" si="209"/>
        <v>0</v>
      </c>
      <c r="T804" s="57">
        <f t="shared" si="202"/>
        <v>8.6859642894400596E-3</v>
      </c>
      <c r="U804" s="57">
        <f t="shared" si="207"/>
        <v>4.7262382067117539E-2</v>
      </c>
      <c r="V804">
        <f t="shared" si="203"/>
        <v>132.61709243342787</v>
      </c>
      <c r="W804">
        <f t="shared" si="196"/>
        <v>-0.34682693831453704</v>
      </c>
      <c r="Z804" s="57"/>
    </row>
    <row r="805" spans="5:26">
      <c r="E805" s="49">
        <f t="shared" si="195"/>
        <v>2</v>
      </c>
      <c r="F805" s="49">
        <v>802</v>
      </c>
      <c r="G805" s="49">
        <v>0.20779004909234378</v>
      </c>
      <c r="H805" s="49">
        <f t="shared" si="197"/>
        <v>-0.81411321121250779</v>
      </c>
      <c r="I805" s="49">
        <f t="shared" si="198"/>
        <v>85.966686044925964</v>
      </c>
      <c r="J805" s="49">
        <f t="shared" si="199"/>
        <v>-7.592962755571378E-3</v>
      </c>
      <c r="K805" s="49">
        <f t="shared" si="204"/>
        <v>-5.9930138420711591E-2</v>
      </c>
      <c r="L805" s="53">
        <f t="shared" si="194"/>
        <v>-7.6314242940329164E-3</v>
      </c>
      <c r="M805" s="53">
        <f t="shared" si="205"/>
        <v>-6.0314753805326977E-2</v>
      </c>
      <c r="N805" s="57">
        <f t="shared" si="200"/>
        <v>0</v>
      </c>
      <c r="O805" s="57">
        <f t="shared" si="206"/>
        <v>0</v>
      </c>
      <c r="P805">
        <f t="shared" si="201"/>
        <v>0</v>
      </c>
      <c r="Q805">
        <f t="shared" si="201"/>
        <v>0</v>
      </c>
      <c r="R805">
        <f t="shared" si="208"/>
        <v>0</v>
      </c>
      <c r="S805">
        <f t="shared" si="209"/>
        <v>0</v>
      </c>
      <c r="T805" s="57">
        <f t="shared" si="202"/>
        <v>8.1929627555713778E-3</v>
      </c>
      <c r="U805" s="57">
        <f t="shared" si="207"/>
        <v>6.593013842071159E-2</v>
      </c>
      <c r="V805">
        <f t="shared" si="203"/>
        <v>132.61709243342787</v>
      </c>
      <c r="W805">
        <f t="shared" si="196"/>
        <v>-0.35176767588928876</v>
      </c>
      <c r="Z805" s="57"/>
    </row>
    <row r="806" spans="5:26">
      <c r="E806" s="49">
        <f t="shared" si="195"/>
        <v>3</v>
      </c>
      <c r="F806" s="49">
        <v>803</v>
      </c>
      <c r="G806" s="49">
        <v>0.10802014570815499</v>
      </c>
      <c r="H806" s="49">
        <f t="shared" si="197"/>
        <v>-1.23712604628806</v>
      </c>
      <c r="I806" s="49">
        <f t="shared" si="198"/>
        <v>84.95276594575941</v>
      </c>
      <c r="J806" s="49">
        <f t="shared" si="199"/>
        <v>-1.1864442356139789E-2</v>
      </c>
      <c r="K806" s="49">
        <f t="shared" si="204"/>
        <v>-7.1115374536877093E-2</v>
      </c>
      <c r="L806" s="53">
        <f t="shared" si="194"/>
        <v>-1.1902903894601328E-2</v>
      </c>
      <c r="M806" s="53">
        <f t="shared" si="205"/>
        <v>-7.1499989921492479E-2</v>
      </c>
      <c r="N806" s="57">
        <f t="shared" si="200"/>
        <v>0</v>
      </c>
      <c r="O806" s="57">
        <f t="shared" si="206"/>
        <v>0</v>
      </c>
      <c r="P806">
        <f t="shared" si="201"/>
        <v>0</v>
      </c>
      <c r="Q806">
        <f t="shared" si="201"/>
        <v>0</v>
      </c>
      <c r="R806">
        <f t="shared" si="208"/>
        <v>0</v>
      </c>
      <c r="S806">
        <f t="shared" si="209"/>
        <v>0</v>
      </c>
      <c r="T806" s="57">
        <f t="shared" si="202"/>
        <v>1.2464442356139789E-2</v>
      </c>
      <c r="U806" s="57">
        <f t="shared" si="207"/>
        <v>7.7115374536877099E-2</v>
      </c>
      <c r="V806">
        <f t="shared" si="203"/>
        <v>132.61709243342787</v>
      </c>
      <c r="W806">
        <f t="shared" si="196"/>
        <v>-0.35941314662433393</v>
      </c>
      <c r="Z806" s="57"/>
    </row>
    <row r="807" spans="5:26">
      <c r="E807" s="49">
        <f t="shared" si="195"/>
        <v>4</v>
      </c>
      <c r="F807" s="49">
        <v>804</v>
      </c>
      <c r="G807" s="49">
        <v>0.93502251690437443</v>
      </c>
      <c r="H807" s="49">
        <f t="shared" si="197"/>
        <v>1.5142794978778633</v>
      </c>
      <c r="I807" s="49">
        <f t="shared" si="198"/>
        <v>86.288199474478759</v>
      </c>
      <c r="J807" s="49">
        <f t="shared" si="199"/>
        <v>1.559744304228675E-2</v>
      </c>
      <c r="K807" s="49">
        <f t="shared" si="204"/>
        <v>-4.0388479086032401E-2</v>
      </c>
      <c r="L807" s="53">
        <f t="shared" si="194"/>
        <v>1.555898150382521E-2</v>
      </c>
      <c r="M807" s="53">
        <f t="shared" si="205"/>
        <v>-4.0773094470647787E-2</v>
      </c>
      <c r="N807" s="57">
        <f t="shared" si="200"/>
        <v>1.499744304228675E-2</v>
      </c>
      <c r="O807" s="57">
        <f t="shared" si="206"/>
        <v>0</v>
      </c>
      <c r="P807">
        <f t="shared" si="201"/>
        <v>2.2492329780663523E-4</v>
      </c>
      <c r="Q807">
        <f t="shared" si="201"/>
        <v>0</v>
      </c>
      <c r="R807">
        <f t="shared" si="208"/>
        <v>3.3732743477383122E-6</v>
      </c>
      <c r="S807">
        <f t="shared" si="209"/>
        <v>0</v>
      </c>
      <c r="T807" s="57">
        <f t="shared" si="202"/>
        <v>0</v>
      </c>
      <c r="U807" s="57">
        <f t="shared" si="207"/>
        <v>4.63884790860324E-2</v>
      </c>
      <c r="V807">
        <f t="shared" si="203"/>
        <v>132.61709243342787</v>
      </c>
      <c r="W807">
        <f t="shared" si="196"/>
        <v>-0.34934330189907942</v>
      </c>
      <c r="Z807" s="57"/>
    </row>
    <row r="808" spans="5:26">
      <c r="E808" s="49">
        <f t="shared" si="195"/>
        <v>5</v>
      </c>
      <c r="F808" s="49">
        <v>805</v>
      </c>
      <c r="G808" s="49">
        <v>0.61642808911862179</v>
      </c>
      <c r="H808" s="49">
        <f t="shared" si="197"/>
        <v>0.29611295367892043</v>
      </c>
      <c r="I808" s="49">
        <f t="shared" si="198"/>
        <v>86.593491664161974</v>
      </c>
      <c r="J808" s="49">
        <f t="shared" si="199"/>
        <v>3.5318084293977973E-3</v>
      </c>
      <c r="K808" s="49">
        <f t="shared" si="204"/>
        <v>-3.0979834557157811E-2</v>
      </c>
      <c r="L808" s="53">
        <f t="shared" si="194"/>
        <v>3.4933468909362588E-3</v>
      </c>
      <c r="M808" s="53">
        <f t="shared" si="205"/>
        <v>-3.1364449941773197E-2</v>
      </c>
      <c r="N808" s="57">
        <f t="shared" si="200"/>
        <v>2.9318084293977974E-3</v>
      </c>
      <c r="O808" s="57">
        <f t="shared" si="206"/>
        <v>0</v>
      </c>
      <c r="P808">
        <f t="shared" si="201"/>
        <v>8.5955006666879803E-6</v>
      </c>
      <c r="Q808">
        <f t="shared" si="201"/>
        <v>0</v>
      </c>
      <c r="R808">
        <f t="shared" si="208"/>
        <v>2.5200361309490208E-8</v>
      </c>
      <c r="S808">
        <f t="shared" si="209"/>
        <v>0</v>
      </c>
      <c r="T808" s="57">
        <f t="shared" si="202"/>
        <v>0</v>
      </c>
      <c r="U808" s="57">
        <f t="shared" si="207"/>
        <v>3.6979834557157809E-2</v>
      </c>
      <c r="V808">
        <f t="shared" si="203"/>
        <v>132.61709243342787</v>
      </c>
      <c r="W808">
        <f t="shared" si="196"/>
        <v>-0.34704124426773397</v>
      </c>
      <c r="Z808" s="57"/>
    </row>
    <row r="809" spans="5:26">
      <c r="E809" s="49">
        <f t="shared" si="195"/>
        <v>6</v>
      </c>
      <c r="F809" s="49">
        <v>806</v>
      </c>
      <c r="G809" s="49">
        <v>0.40423595469502804</v>
      </c>
      <c r="H809" s="49">
        <f t="shared" si="197"/>
        <v>-0.24239783809059007</v>
      </c>
      <c r="I809" s="49">
        <f t="shared" si="198"/>
        <v>86.433548696093283</v>
      </c>
      <c r="J809" s="49">
        <f t="shared" si="199"/>
        <v>-1.8487632140244269E-3</v>
      </c>
      <c r="K809" s="49">
        <f t="shared" si="204"/>
        <v>-4.1096245173404697E-2</v>
      </c>
      <c r="L809" s="53">
        <f t="shared" si="194"/>
        <v>-1.8872247524859653E-3</v>
      </c>
      <c r="M809" s="53">
        <f t="shared" si="205"/>
        <v>-4.1480860558020083E-2</v>
      </c>
      <c r="N809" s="57">
        <f t="shared" si="200"/>
        <v>0</v>
      </c>
      <c r="O809" s="57">
        <f t="shared" si="206"/>
        <v>0</v>
      </c>
      <c r="P809">
        <f t="shared" si="201"/>
        <v>0</v>
      </c>
      <c r="Q809">
        <f t="shared" si="201"/>
        <v>0</v>
      </c>
      <c r="R809">
        <f t="shared" si="208"/>
        <v>0</v>
      </c>
      <c r="S809">
        <f t="shared" si="209"/>
        <v>0</v>
      </c>
      <c r="T809" s="57">
        <f t="shared" si="202"/>
        <v>2.4487632140244267E-3</v>
      </c>
      <c r="U809" s="57">
        <f t="shared" si="207"/>
        <v>4.7096245173404695E-2</v>
      </c>
      <c r="V809">
        <f t="shared" si="203"/>
        <v>132.61709243342787</v>
      </c>
      <c r="W809">
        <f t="shared" si="196"/>
        <v>-0.34824729520079134</v>
      </c>
      <c r="Z809" s="57"/>
    </row>
    <row r="810" spans="5:26">
      <c r="E810" s="49">
        <f t="shared" si="195"/>
        <v>7</v>
      </c>
      <c r="F810" s="49">
        <v>807</v>
      </c>
      <c r="G810" s="49">
        <v>0.75111770953065404</v>
      </c>
      <c r="H810" s="49">
        <f t="shared" si="197"/>
        <v>0.67801121732724301</v>
      </c>
      <c r="I810" s="49">
        <f t="shared" si="198"/>
        <v>87.069443360649927</v>
      </c>
      <c r="J810" s="49">
        <f t="shared" si="199"/>
        <v>7.3301042737891915E-3</v>
      </c>
      <c r="K810" s="49">
        <f t="shared" si="204"/>
        <v>-4.0745675825344739E-2</v>
      </c>
      <c r="L810" s="53">
        <f t="shared" si="194"/>
        <v>7.291642735327653E-3</v>
      </c>
      <c r="M810" s="53">
        <f t="shared" si="205"/>
        <v>-4.1130291209960125E-2</v>
      </c>
      <c r="N810" s="57">
        <f t="shared" si="200"/>
        <v>6.7301042737891916E-3</v>
      </c>
      <c r="O810" s="57">
        <f t="shared" si="206"/>
        <v>0</v>
      </c>
      <c r="P810">
        <f t="shared" si="201"/>
        <v>4.5294303536075544E-5</v>
      </c>
      <c r="Q810">
        <f t="shared" si="201"/>
        <v>0</v>
      </c>
      <c r="R810">
        <f t="shared" si="208"/>
        <v>3.048353858064469E-7</v>
      </c>
      <c r="S810">
        <f t="shared" si="209"/>
        <v>0</v>
      </c>
      <c r="T810" s="57">
        <f t="shared" si="202"/>
        <v>0</v>
      </c>
      <c r="U810" s="57">
        <f t="shared" si="207"/>
        <v>4.6745675825344737E-2</v>
      </c>
      <c r="V810">
        <f t="shared" si="203"/>
        <v>132.61709243342787</v>
      </c>
      <c r="W810">
        <f t="shared" si="196"/>
        <v>-0.34345232757717331</v>
      </c>
      <c r="Z810" s="57"/>
    </row>
    <row r="811" spans="5:26">
      <c r="E811" s="49">
        <f t="shared" si="195"/>
        <v>8</v>
      </c>
      <c r="F811" s="49">
        <v>808</v>
      </c>
      <c r="G811" s="49">
        <v>0.39486477432191125</v>
      </c>
      <c r="H811" s="49">
        <f t="shared" si="197"/>
        <v>-0.26666182556692009</v>
      </c>
      <c r="I811" s="49">
        <f t="shared" si="198"/>
        <v>86.887494764643066</v>
      </c>
      <c r="J811" s="49">
        <f t="shared" si="199"/>
        <v>-2.0918816382698158E-3</v>
      </c>
      <c r="K811" s="49">
        <f t="shared" si="204"/>
        <v>-1.7848901409737994E-2</v>
      </c>
      <c r="L811" s="53">
        <f t="shared" si="194"/>
        <v>-2.1303431767313542E-3</v>
      </c>
      <c r="M811" s="53">
        <f t="shared" si="205"/>
        <v>-1.823351679435338E-2</v>
      </c>
      <c r="N811" s="57">
        <f t="shared" si="200"/>
        <v>0</v>
      </c>
      <c r="O811" s="57">
        <f t="shared" si="206"/>
        <v>0</v>
      </c>
      <c r="P811">
        <f t="shared" si="201"/>
        <v>0</v>
      </c>
      <c r="Q811">
        <f t="shared" si="201"/>
        <v>0</v>
      </c>
      <c r="R811">
        <f t="shared" si="208"/>
        <v>0</v>
      </c>
      <c r="S811">
        <f t="shared" si="209"/>
        <v>0</v>
      </c>
      <c r="T811" s="57">
        <f t="shared" si="202"/>
        <v>2.6918816382698156E-3</v>
      </c>
      <c r="U811" s="57">
        <f t="shared" si="207"/>
        <v>2.3848901409737992E-2</v>
      </c>
      <c r="V811">
        <f t="shared" si="203"/>
        <v>132.61709243342787</v>
      </c>
      <c r="W811">
        <f t="shared" si="196"/>
        <v>-0.3448243120828523</v>
      </c>
      <c r="Z811" s="57"/>
    </row>
    <row r="812" spans="5:26">
      <c r="E812" s="49">
        <f t="shared" si="195"/>
        <v>9</v>
      </c>
      <c r="F812" s="49">
        <v>809</v>
      </c>
      <c r="G812" s="49">
        <v>0.60734879207598391</v>
      </c>
      <c r="H812" s="49">
        <f t="shared" si="197"/>
        <v>0.2724156822179456</v>
      </c>
      <c r="I812" s="49">
        <f t="shared" si="198"/>
        <v>87.174317327094002</v>
      </c>
      <c r="J812" s="49">
        <f t="shared" si="199"/>
        <v>3.295643296007596E-3</v>
      </c>
      <c r="K812" s="49">
        <f t="shared" si="204"/>
        <v>-2.9464124860646116E-3</v>
      </c>
      <c r="L812" s="53">
        <f t="shared" si="194"/>
        <v>3.2571817575460576E-3</v>
      </c>
      <c r="M812" s="53">
        <f t="shared" si="205"/>
        <v>-3.3310278706799963E-3</v>
      </c>
      <c r="N812" s="57">
        <f t="shared" si="200"/>
        <v>2.6956432960075962E-3</v>
      </c>
      <c r="O812" s="57">
        <f t="shared" si="206"/>
        <v>0</v>
      </c>
      <c r="P812">
        <f t="shared" si="201"/>
        <v>7.2664927793106967E-6</v>
      </c>
      <c r="Q812">
        <f t="shared" si="201"/>
        <v>0</v>
      </c>
      <c r="R812">
        <f t="shared" si="208"/>
        <v>1.9587872546036486E-8</v>
      </c>
      <c r="S812">
        <f t="shared" si="209"/>
        <v>0</v>
      </c>
      <c r="T812" s="57">
        <f t="shared" si="202"/>
        <v>0</v>
      </c>
      <c r="U812" s="57">
        <f t="shared" si="207"/>
        <v>8.9464124860646112E-3</v>
      </c>
      <c r="V812">
        <f t="shared" si="203"/>
        <v>132.61709243342787</v>
      </c>
      <c r="W812">
        <f t="shared" si="196"/>
        <v>-0.3426615247890884</v>
      </c>
      <c r="Z812" s="57"/>
    </row>
    <row r="813" spans="5:26">
      <c r="E813" s="49">
        <f t="shared" si="195"/>
        <v>0</v>
      </c>
      <c r="F813" s="49">
        <v>810</v>
      </c>
      <c r="G813" s="49">
        <v>0.36477321342055824</v>
      </c>
      <c r="H813" s="49">
        <f t="shared" si="197"/>
        <v>-0.34572894812780308</v>
      </c>
      <c r="I813" s="49">
        <f t="shared" si="198"/>
        <v>86.923223352142458</v>
      </c>
      <c r="J813" s="49">
        <f t="shared" si="199"/>
        <v>-2.8845226425778907E-3</v>
      </c>
      <c r="K813" s="49">
        <f t="shared" si="204"/>
        <v>-4.6135378545420812E-3</v>
      </c>
      <c r="L813" s="53">
        <f t="shared" si="194"/>
        <v>-2.9229841810394291E-3</v>
      </c>
      <c r="M813" s="53">
        <f t="shared" si="205"/>
        <v>-4.9981532391574655E-3</v>
      </c>
      <c r="N813" s="57">
        <f t="shared" si="200"/>
        <v>0</v>
      </c>
      <c r="O813" s="57">
        <f t="shared" si="206"/>
        <v>0</v>
      </c>
      <c r="P813">
        <f t="shared" si="201"/>
        <v>0</v>
      </c>
      <c r="Q813">
        <f t="shared" si="201"/>
        <v>0</v>
      </c>
      <c r="R813">
        <f t="shared" si="208"/>
        <v>0</v>
      </c>
      <c r="S813">
        <f t="shared" si="209"/>
        <v>0</v>
      </c>
      <c r="T813" s="57">
        <f t="shared" si="202"/>
        <v>3.4845226425778905E-3</v>
      </c>
      <c r="U813" s="57">
        <f t="shared" si="207"/>
        <v>1.061353785454208E-2</v>
      </c>
      <c r="V813">
        <f t="shared" si="203"/>
        <v>132.61709243342787</v>
      </c>
      <c r="W813">
        <f t="shared" si="196"/>
        <v>-0.34455490044937581</v>
      </c>
      <c r="Z813" s="57"/>
    </row>
    <row r="814" spans="5:26">
      <c r="E814" s="49">
        <f t="shared" si="195"/>
        <v>1</v>
      </c>
      <c r="F814" s="49">
        <v>811</v>
      </c>
      <c r="G814" s="49">
        <v>0.28228907756409116</v>
      </c>
      <c r="H814" s="49">
        <f t="shared" si="197"/>
        <v>-0.57605478015835387</v>
      </c>
      <c r="I814" s="49">
        <f t="shared" si="198"/>
        <v>86.47264598242711</v>
      </c>
      <c r="J814" s="49">
        <f t="shared" si="199"/>
        <v>-5.1971063164927599E-3</v>
      </c>
      <c r="K814" s="49">
        <f t="shared" si="204"/>
        <v>-1.7246798815947432E-3</v>
      </c>
      <c r="L814" s="53">
        <f t="shared" si="194"/>
        <v>-5.2355678549542983E-3</v>
      </c>
      <c r="M814" s="53">
        <f t="shared" si="205"/>
        <v>-2.1092952662101279E-3</v>
      </c>
      <c r="N814" s="57">
        <f t="shared" si="200"/>
        <v>0</v>
      </c>
      <c r="O814" s="57">
        <f t="shared" si="206"/>
        <v>0</v>
      </c>
      <c r="P814">
        <f t="shared" si="201"/>
        <v>0</v>
      </c>
      <c r="Q814">
        <f t="shared" si="201"/>
        <v>0</v>
      </c>
      <c r="R814">
        <f t="shared" si="208"/>
        <v>0</v>
      </c>
      <c r="S814">
        <f t="shared" si="209"/>
        <v>0</v>
      </c>
      <c r="T814" s="57">
        <f t="shared" si="202"/>
        <v>5.7971063164927597E-3</v>
      </c>
      <c r="U814" s="57">
        <f t="shared" si="207"/>
        <v>7.7246798815947424E-3</v>
      </c>
      <c r="V814">
        <f t="shared" si="203"/>
        <v>132.61709243342787</v>
      </c>
      <c r="W814">
        <f t="shared" si="196"/>
        <v>-0.34795248187306399</v>
      </c>
      <c r="Z814" s="57"/>
    </row>
    <row r="815" spans="5:26">
      <c r="E815" s="49">
        <f t="shared" si="195"/>
        <v>2</v>
      </c>
      <c r="F815" s="49">
        <v>812</v>
      </c>
      <c r="G815" s="49">
        <v>0.81310653262054955</v>
      </c>
      <c r="H815" s="49">
        <f t="shared" si="197"/>
        <v>0.88940225264598671</v>
      </c>
      <c r="I815" s="49">
        <f t="shared" si="198"/>
        <v>87.291623708707249</v>
      </c>
      <c r="J815" s="49">
        <f t="shared" si="199"/>
        <v>9.4263773792423143E-3</v>
      </c>
      <c r="K815" s="49">
        <f t="shared" si="204"/>
        <v>1.5294660253218939E-2</v>
      </c>
      <c r="L815" s="53">
        <f t="shared" si="194"/>
        <v>9.387915840780775E-3</v>
      </c>
      <c r="M815" s="53">
        <f t="shared" si="205"/>
        <v>1.4910044868603554E-2</v>
      </c>
      <c r="N815" s="57">
        <f t="shared" si="200"/>
        <v>8.8263773792423145E-3</v>
      </c>
      <c r="O815" s="57">
        <f t="shared" si="206"/>
        <v>9.2946602532189386E-3</v>
      </c>
      <c r="P815">
        <f t="shared" si="201"/>
        <v>7.7904937640800429E-5</v>
      </c>
      <c r="Q815">
        <f t="shared" si="201"/>
        <v>8.6390709222767948E-5</v>
      </c>
      <c r="R815">
        <f t="shared" si="208"/>
        <v>6.8761837932404406E-7</v>
      </c>
      <c r="S815">
        <f t="shared" si="209"/>
        <v>8.02972291260256E-7</v>
      </c>
      <c r="T815" s="57">
        <f t="shared" si="202"/>
        <v>0</v>
      </c>
      <c r="U815" s="57">
        <f t="shared" si="207"/>
        <v>0</v>
      </c>
      <c r="V815">
        <f t="shared" si="203"/>
        <v>132.61709243342787</v>
      </c>
      <c r="W815">
        <f t="shared" si="196"/>
        <v>-0.34177697529806306</v>
      </c>
      <c r="Z815" s="57"/>
    </row>
    <row r="816" spans="5:26">
      <c r="E816" s="49">
        <f t="shared" si="195"/>
        <v>3</v>
      </c>
      <c r="F816" s="49">
        <v>813</v>
      </c>
      <c r="G816" s="49">
        <v>0.87663698235405452</v>
      </c>
      <c r="H816" s="49">
        <f t="shared" si="197"/>
        <v>1.1583382316511315</v>
      </c>
      <c r="I816" s="49">
        <f t="shared" si="198"/>
        <v>88.353116511293877</v>
      </c>
      <c r="J816" s="49">
        <f t="shared" si="199"/>
        <v>1.2086962859566225E-2</v>
      </c>
      <c r="K816" s="49">
        <f t="shared" si="204"/>
        <v>3.9246065468924909E-2</v>
      </c>
      <c r="L816" s="53">
        <f t="shared" si="194"/>
        <v>1.2048501321104686E-2</v>
      </c>
      <c r="M816" s="53">
        <f t="shared" si="205"/>
        <v>3.8861450084309523E-2</v>
      </c>
      <c r="N816" s="57">
        <f t="shared" si="200"/>
        <v>1.1486962859566225E-2</v>
      </c>
      <c r="O816" s="57">
        <f t="shared" si="206"/>
        <v>3.3246065468924911E-2</v>
      </c>
      <c r="P816">
        <f t="shared" si="201"/>
        <v>1.3195031573705386E-4</v>
      </c>
      <c r="Q816">
        <f t="shared" si="201"/>
        <v>1.1053008691640413E-3</v>
      </c>
      <c r="R816">
        <f t="shared" si="208"/>
        <v>1.5157083761795744E-6</v>
      </c>
      <c r="S816">
        <f t="shared" si="209"/>
        <v>3.6746905059087323E-5</v>
      </c>
      <c r="T816" s="57">
        <f t="shared" si="202"/>
        <v>0</v>
      </c>
      <c r="U816" s="57">
        <f t="shared" si="207"/>
        <v>0</v>
      </c>
      <c r="V816">
        <f t="shared" si="203"/>
        <v>132.61709243342787</v>
      </c>
      <c r="W816">
        <f t="shared" si="196"/>
        <v>-0.33377278230069746</v>
      </c>
      <c r="Z816" s="57"/>
    </row>
    <row r="817" spans="5:26">
      <c r="E817" s="49">
        <f t="shared" si="195"/>
        <v>4</v>
      </c>
      <c r="F817" s="49">
        <v>814</v>
      </c>
      <c r="G817" s="49">
        <v>0.22527993208884189</v>
      </c>
      <c r="H817" s="49">
        <f t="shared" si="197"/>
        <v>-0.75448197597564748</v>
      </c>
      <c r="I817" s="49">
        <f t="shared" si="198"/>
        <v>87.73748112383683</v>
      </c>
      <c r="J817" s="49">
        <f t="shared" si="199"/>
        <v>-6.9922858350172255E-3</v>
      </c>
      <c r="K817" s="49">
        <f t="shared" si="204"/>
        <v>1.6656336591620805E-2</v>
      </c>
      <c r="L817" s="53">
        <f t="shared" si="194"/>
        <v>-7.0307473734787639E-3</v>
      </c>
      <c r="M817" s="53">
        <f t="shared" si="205"/>
        <v>1.6271721207005419E-2</v>
      </c>
      <c r="N817" s="57">
        <f t="shared" si="200"/>
        <v>0</v>
      </c>
      <c r="O817" s="57">
        <f t="shared" si="206"/>
        <v>1.0656336591620807E-2</v>
      </c>
      <c r="P817">
        <f t="shared" si="201"/>
        <v>0</v>
      </c>
      <c r="Q817">
        <f t="shared" si="201"/>
        <v>1.1355750955391656E-4</v>
      </c>
      <c r="R817">
        <f t="shared" si="208"/>
        <v>0</v>
      </c>
      <c r="S817">
        <f t="shared" si="209"/>
        <v>1.2101070443127303E-6</v>
      </c>
      <c r="T817" s="57">
        <f t="shared" si="202"/>
        <v>7.5922858350172253E-3</v>
      </c>
      <c r="U817" s="57">
        <f t="shared" si="207"/>
        <v>0</v>
      </c>
      <c r="V817">
        <f t="shared" si="203"/>
        <v>132.61709243342787</v>
      </c>
      <c r="W817">
        <f t="shared" si="196"/>
        <v>-0.33841498472091786</v>
      </c>
      <c r="Z817" s="57"/>
    </row>
    <row r="818" spans="5:26">
      <c r="E818" s="49">
        <f t="shared" si="195"/>
        <v>5</v>
      </c>
      <c r="F818" s="49">
        <v>815</v>
      </c>
      <c r="G818" s="49">
        <v>0.81608168460052077</v>
      </c>
      <c r="H818" s="49">
        <f t="shared" si="197"/>
        <v>0.90053307718038778</v>
      </c>
      <c r="I818" s="49">
        <f t="shared" si="198"/>
        <v>88.578203940013324</v>
      </c>
      <c r="J818" s="49">
        <f t="shared" si="199"/>
        <v>9.5366352421724036E-3</v>
      </c>
      <c r="K818" s="49">
        <f t="shared" si="204"/>
        <v>2.2661163404395394E-2</v>
      </c>
      <c r="L818" s="53">
        <f t="shared" si="194"/>
        <v>9.4981737037108643E-3</v>
      </c>
      <c r="M818" s="53">
        <f t="shared" si="205"/>
        <v>2.2276548019780008E-2</v>
      </c>
      <c r="N818" s="57">
        <f t="shared" si="200"/>
        <v>8.9366352421724037E-3</v>
      </c>
      <c r="O818" s="57">
        <f t="shared" si="206"/>
        <v>1.6661163404395395E-2</v>
      </c>
      <c r="P818">
        <f t="shared" si="201"/>
        <v>7.9863449451637818E-5</v>
      </c>
      <c r="Q818">
        <f t="shared" si="201"/>
        <v>2.7759436598796437E-4</v>
      </c>
      <c r="R818">
        <f t="shared" si="208"/>
        <v>7.1371051693096086E-7</v>
      </c>
      <c r="S818">
        <f t="shared" si="209"/>
        <v>4.6250450918650137E-6</v>
      </c>
      <c r="T818" s="57">
        <f t="shared" si="202"/>
        <v>0</v>
      </c>
      <c r="U818" s="57">
        <f t="shared" si="207"/>
        <v>0</v>
      </c>
      <c r="V818">
        <f t="shared" si="203"/>
        <v>132.61709243342787</v>
      </c>
      <c r="W818">
        <f t="shared" si="196"/>
        <v>-0.33207550916199974</v>
      </c>
      <c r="Z818" s="57"/>
    </row>
    <row r="819" spans="5:26">
      <c r="E819" s="49">
        <f t="shared" si="195"/>
        <v>6</v>
      </c>
      <c r="F819" s="49">
        <v>816</v>
      </c>
      <c r="G819" s="49">
        <v>0.37197064560919069</v>
      </c>
      <c r="H819" s="49">
        <f t="shared" si="197"/>
        <v>-0.32663853881543164</v>
      </c>
      <c r="I819" s="49">
        <f t="shared" si="198"/>
        <v>88.339976198920098</v>
      </c>
      <c r="J819" s="49">
        <f t="shared" si="199"/>
        <v>-2.6930854125808193E-3</v>
      </c>
      <c r="K819" s="49">
        <f t="shared" si="204"/>
        <v>2.1816841205839082E-2</v>
      </c>
      <c r="L819" s="53">
        <f t="shared" si="194"/>
        <v>-2.7315469510423578E-3</v>
      </c>
      <c r="M819" s="53">
        <f t="shared" si="205"/>
        <v>2.1432225821223696E-2</v>
      </c>
      <c r="N819" s="57">
        <f t="shared" si="200"/>
        <v>0</v>
      </c>
      <c r="O819" s="57">
        <f t="shared" si="206"/>
        <v>1.5816841205839084E-2</v>
      </c>
      <c r="P819">
        <f t="shared" si="201"/>
        <v>0</v>
      </c>
      <c r="Q819">
        <f t="shared" si="201"/>
        <v>2.5017246573072916E-4</v>
      </c>
      <c r="R819">
        <f t="shared" si="208"/>
        <v>0</v>
      </c>
      <c r="S819">
        <f t="shared" si="209"/>
        <v>3.9569381645361627E-6</v>
      </c>
      <c r="T819" s="57">
        <f t="shared" si="202"/>
        <v>3.2930854125808192E-3</v>
      </c>
      <c r="U819" s="57">
        <f t="shared" si="207"/>
        <v>0</v>
      </c>
      <c r="V819">
        <f t="shared" si="203"/>
        <v>132.61709243342787</v>
      </c>
      <c r="W819">
        <f t="shared" si="196"/>
        <v>-0.33387186690685694</v>
      </c>
      <c r="Z819" s="57"/>
    </row>
    <row r="820" spans="5:26">
      <c r="E820" s="49">
        <f t="shared" si="195"/>
        <v>7</v>
      </c>
      <c r="F820" s="49">
        <v>817</v>
      </c>
      <c r="G820" s="49">
        <v>0.22495830621250901</v>
      </c>
      <c r="H820" s="49">
        <f t="shared" si="197"/>
        <v>-0.75555405349343296</v>
      </c>
      <c r="I820" s="49">
        <f t="shared" si="198"/>
        <v>87.723485298778016</v>
      </c>
      <c r="J820" s="49">
        <f t="shared" si="199"/>
        <v>-7.0030818938889086E-3</v>
      </c>
      <c r="K820" s="49">
        <f t="shared" si="204"/>
        <v>7.4836550381609237E-3</v>
      </c>
      <c r="L820" s="53">
        <f t="shared" si="194"/>
        <v>-7.041543432350447E-3</v>
      </c>
      <c r="M820" s="53">
        <f t="shared" si="205"/>
        <v>7.0990396535455394E-3</v>
      </c>
      <c r="N820" s="57">
        <f t="shared" si="200"/>
        <v>0</v>
      </c>
      <c r="O820" s="57">
        <f t="shared" si="206"/>
        <v>1.4836550381609245E-3</v>
      </c>
      <c r="P820">
        <f t="shared" si="201"/>
        <v>0</v>
      </c>
      <c r="Q820">
        <f t="shared" si="201"/>
        <v>2.201232272260294E-6</v>
      </c>
      <c r="R820">
        <f t="shared" si="208"/>
        <v>0</v>
      </c>
      <c r="S820">
        <f t="shared" si="209"/>
        <v>3.265869350901405E-9</v>
      </c>
      <c r="T820" s="57">
        <f t="shared" si="202"/>
        <v>7.6030818938889085E-3</v>
      </c>
      <c r="U820" s="57">
        <f t="shared" si="207"/>
        <v>0</v>
      </c>
      <c r="V820">
        <f t="shared" si="203"/>
        <v>132.61709243342787</v>
      </c>
      <c r="W820">
        <f t="shared" si="196"/>
        <v>-0.33852052032573315</v>
      </c>
      <c r="Z820" s="57"/>
    </row>
    <row r="821" spans="5:26">
      <c r="E821" s="49">
        <f t="shared" si="195"/>
        <v>8</v>
      </c>
      <c r="F821" s="49">
        <v>818</v>
      </c>
      <c r="G821" s="49">
        <v>0.12627322828136389</v>
      </c>
      <c r="H821" s="49">
        <f t="shared" si="197"/>
        <v>-1.144186123760625</v>
      </c>
      <c r="I821" s="49">
        <f t="shared" si="198"/>
        <v>86.77037505576719</v>
      </c>
      <c r="J821" s="49">
        <f t="shared" si="199"/>
        <v>-1.0924392639646544E-2</v>
      </c>
      <c r="K821" s="49">
        <f t="shared" si="204"/>
        <v>-1.3488559632156463E-3</v>
      </c>
      <c r="L821" s="53">
        <f t="shared" si="194"/>
        <v>-1.0962854178108083E-2</v>
      </c>
      <c r="M821" s="53">
        <f t="shared" si="205"/>
        <v>-1.7334713478310308E-3</v>
      </c>
      <c r="N821" s="57">
        <f t="shared" si="200"/>
        <v>0</v>
      </c>
      <c r="O821" s="57">
        <f t="shared" si="206"/>
        <v>0</v>
      </c>
      <c r="P821">
        <f t="shared" si="201"/>
        <v>0</v>
      </c>
      <c r="Q821">
        <f t="shared" si="201"/>
        <v>0</v>
      </c>
      <c r="R821">
        <f t="shared" si="208"/>
        <v>0</v>
      </c>
      <c r="S821">
        <f t="shared" si="209"/>
        <v>0</v>
      </c>
      <c r="T821" s="57">
        <f t="shared" si="202"/>
        <v>1.1524392639646544E-2</v>
      </c>
      <c r="U821" s="57">
        <f t="shared" si="207"/>
        <v>7.3488559632156458E-3</v>
      </c>
      <c r="V821">
        <f t="shared" si="203"/>
        <v>132.61709243342787</v>
      </c>
      <c r="W821">
        <f t="shared" si="196"/>
        <v>-0.34570745396695501</v>
      </c>
      <c r="Z821" s="57"/>
    </row>
    <row r="822" spans="5:26">
      <c r="E822" s="49">
        <f t="shared" si="195"/>
        <v>9</v>
      </c>
      <c r="F822" s="49">
        <v>819</v>
      </c>
      <c r="G822" s="49">
        <v>0.41817356563585417</v>
      </c>
      <c r="H822" s="49">
        <f t="shared" si="197"/>
        <v>-0.20656815652084873</v>
      </c>
      <c r="I822" s="49">
        <f t="shared" si="198"/>
        <v>86.641194923371202</v>
      </c>
      <c r="J822" s="49">
        <f t="shared" si="199"/>
        <v>-1.4898677903289238E-3</v>
      </c>
      <c r="K822" s="49">
        <f t="shared" si="204"/>
        <v>-6.1343670495523231E-3</v>
      </c>
      <c r="L822" s="53">
        <f t="shared" si="194"/>
        <v>-1.5283293287904622E-3</v>
      </c>
      <c r="M822" s="53">
        <f t="shared" si="205"/>
        <v>-6.5189824341677074E-3</v>
      </c>
      <c r="N822" s="57">
        <f t="shared" si="200"/>
        <v>0</v>
      </c>
      <c r="O822" s="57">
        <f t="shared" si="206"/>
        <v>0</v>
      </c>
      <c r="P822">
        <f t="shared" si="201"/>
        <v>0</v>
      </c>
      <c r="Q822">
        <f t="shared" si="201"/>
        <v>0</v>
      </c>
      <c r="R822">
        <f t="shared" si="208"/>
        <v>0</v>
      </c>
      <c r="S822">
        <f t="shared" si="209"/>
        <v>0</v>
      </c>
      <c r="T822" s="57">
        <f t="shared" si="202"/>
        <v>2.0898677903289239E-3</v>
      </c>
      <c r="U822" s="57">
        <f t="shared" si="207"/>
        <v>1.2134367049552322E-2</v>
      </c>
      <c r="V822">
        <f t="shared" si="203"/>
        <v>132.61709243342787</v>
      </c>
      <c r="W822">
        <f t="shared" si="196"/>
        <v>-0.34668153754868358</v>
      </c>
      <c r="Z822" s="57"/>
    </row>
    <row r="823" spans="5:26">
      <c r="E823" s="49">
        <f t="shared" si="195"/>
        <v>0</v>
      </c>
      <c r="F823" s="49">
        <v>820</v>
      </c>
      <c r="G823" s="49">
        <v>0.88085909930501749</v>
      </c>
      <c r="H823" s="49">
        <f t="shared" si="197"/>
        <v>1.1792923048108914</v>
      </c>
      <c r="I823" s="49">
        <f t="shared" si="198"/>
        <v>87.712933172662204</v>
      </c>
      <c r="J823" s="49">
        <f t="shared" si="199"/>
        <v>1.2293964698673132E-2</v>
      </c>
      <c r="K823" s="49">
        <f t="shared" si="204"/>
        <v>9.0441202916987998E-3</v>
      </c>
      <c r="L823" s="53">
        <f t="shared" si="194"/>
        <v>1.2255503160211593E-2</v>
      </c>
      <c r="M823" s="53">
        <f t="shared" si="205"/>
        <v>8.6595049070834155E-3</v>
      </c>
      <c r="N823" s="57">
        <f t="shared" si="200"/>
        <v>1.1693964698673133E-2</v>
      </c>
      <c r="O823" s="57">
        <f t="shared" si="206"/>
        <v>3.0441202916988005E-3</v>
      </c>
      <c r="P823">
        <f t="shared" si="201"/>
        <v>1.3674881037381342E-4</v>
      </c>
      <c r="Q823">
        <f t="shared" si="201"/>
        <v>9.2666683503323896E-6</v>
      </c>
      <c r="R823">
        <f t="shared" si="208"/>
        <v>1.5991357610969204E-6</v>
      </c>
      <c r="S823">
        <f t="shared" si="209"/>
        <v>2.8208853161689875E-8</v>
      </c>
      <c r="T823" s="57">
        <f t="shared" si="202"/>
        <v>0</v>
      </c>
      <c r="U823" s="57">
        <f t="shared" si="207"/>
        <v>0</v>
      </c>
      <c r="V823">
        <f t="shared" si="203"/>
        <v>132.61709243342787</v>
      </c>
      <c r="W823">
        <f t="shared" si="196"/>
        <v>-0.33860008869751834</v>
      </c>
      <c r="Z823" s="57"/>
    </row>
    <row r="824" spans="5:26">
      <c r="E824" s="49">
        <f t="shared" si="195"/>
        <v>1</v>
      </c>
      <c r="F824" s="49">
        <v>821</v>
      </c>
      <c r="G824" s="49">
        <v>0.98103516028422899</v>
      </c>
      <c r="H824" s="49">
        <f t="shared" si="197"/>
        <v>2.0756138501625379</v>
      </c>
      <c r="I824" s="49">
        <f t="shared" si="198"/>
        <v>89.584118577269706</v>
      </c>
      <c r="J824" s="49">
        <f t="shared" si="199"/>
        <v>2.1108697131754908E-2</v>
      </c>
      <c r="K824" s="49">
        <f t="shared" si="204"/>
        <v>3.5349923739946616E-2</v>
      </c>
      <c r="L824" s="53">
        <f t="shared" si="194"/>
        <v>2.1070235593293369E-2</v>
      </c>
      <c r="M824" s="53">
        <f t="shared" si="205"/>
        <v>3.496530835533123E-2</v>
      </c>
      <c r="N824" s="57">
        <f t="shared" si="200"/>
        <v>2.0508697131754908E-2</v>
      </c>
      <c r="O824" s="57">
        <f t="shared" si="206"/>
        <v>2.9349923739946618E-2</v>
      </c>
      <c r="P824">
        <f t="shared" si="201"/>
        <v>4.2060665804205202E-4</v>
      </c>
      <c r="Q824">
        <f t="shared" si="201"/>
        <v>8.6141802354068207E-4</v>
      </c>
      <c r="R824">
        <f t="shared" si="208"/>
        <v>8.6260945613840493E-6</v>
      </c>
      <c r="S824">
        <f t="shared" si="209"/>
        <v>2.528255329913456E-5</v>
      </c>
      <c r="T824" s="57">
        <f t="shared" si="202"/>
        <v>0</v>
      </c>
      <c r="U824" s="57">
        <f t="shared" si="207"/>
        <v>0</v>
      </c>
      <c r="V824">
        <f t="shared" si="203"/>
        <v>132.61709243342787</v>
      </c>
      <c r="W824">
        <f t="shared" si="196"/>
        <v>-0.32449040366165605</v>
      </c>
      <c r="Z824" s="57"/>
    </row>
    <row r="825" spans="5:26">
      <c r="E825" s="49">
        <f t="shared" si="195"/>
        <v>2</v>
      </c>
      <c r="F825" s="49">
        <v>822</v>
      </c>
      <c r="G825" s="49">
        <v>0.2774628269457976</v>
      </c>
      <c r="H825" s="49">
        <f t="shared" si="197"/>
        <v>-0.59039531039756576</v>
      </c>
      <c r="I825" s="49">
        <f t="shared" si="198"/>
        <v>89.106901287661543</v>
      </c>
      <c r="J825" s="49">
        <f t="shared" si="199"/>
        <v>-5.3412692425051003E-3</v>
      </c>
      <c r="K825" s="49">
        <f t="shared" si="204"/>
        <v>2.0582277118199301E-2</v>
      </c>
      <c r="L825" s="53">
        <f t="shared" si="194"/>
        <v>-5.3797307809666387E-3</v>
      </c>
      <c r="M825" s="53">
        <f t="shared" si="205"/>
        <v>2.0197661733583915E-2</v>
      </c>
      <c r="N825" s="57">
        <f t="shared" si="200"/>
        <v>0</v>
      </c>
      <c r="O825" s="57">
        <f t="shared" si="206"/>
        <v>1.4582277118199302E-2</v>
      </c>
      <c r="P825">
        <f t="shared" si="201"/>
        <v>0</v>
      </c>
      <c r="Q825">
        <f t="shared" si="201"/>
        <v>2.1264280595195895E-4</v>
      </c>
      <c r="R825">
        <f t="shared" si="208"/>
        <v>0</v>
      </c>
      <c r="S825">
        <f t="shared" si="209"/>
        <v>3.1008163235829455E-6</v>
      </c>
      <c r="T825" s="57">
        <f t="shared" si="202"/>
        <v>5.9412692425051001E-3</v>
      </c>
      <c r="U825" s="57">
        <f t="shared" si="207"/>
        <v>0</v>
      </c>
      <c r="V825">
        <f t="shared" si="203"/>
        <v>132.61709243342787</v>
      </c>
      <c r="W825">
        <f t="shared" si="196"/>
        <v>-0.32808886356491268</v>
      </c>
      <c r="Z825" s="57"/>
    </row>
    <row r="826" spans="5:26">
      <c r="E826" s="49">
        <f t="shared" si="195"/>
        <v>3</v>
      </c>
      <c r="F826" s="49">
        <v>823</v>
      </c>
      <c r="G826" s="49">
        <v>0.49775557079438959</v>
      </c>
      <c r="H826" s="49">
        <f t="shared" si="197"/>
        <v>-5.6259793856325655E-3</v>
      </c>
      <c r="I826" s="49">
        <f t="shared" si="198"/>
        <v>89.153295979429885</v>
      </c>
      <c r="J826" s="49">
        <f t="shared" si="199"/>
        <v>5.2052778497015117E-4</v>
      </c>
      <c r="K826" s="49">
        <f t="shared" si="204"/>
        <v>9.0158420436031797E-3</v>
      </c>
      <c r="L826" s="53">
        <f t="shared" si="194"/>
        <v>4.8206624650861269E-4</v>
      </c>
      <c r="M826" s="53">
        <f t="shared" si="205"/>
        <v>8.6312266589877954E-3</v>
      </c>
      <c r="N826" s="57">
        <f t="shared" si="200"/>
        <v>0</v>
      </c>
      <c r="O826" s="57">
        <f t="shared" si="206"/>
        <v>3.0158420436031804E-3</v>
      </c>
      <c r="P826">
        <f t="shared" si="201"/>
        <v>0</v>
      </c>
      <c r="Q826">
        <f t="shared" si="201"/>
        <v>9.0953032319646083E-6</v>
      </c>
      <c r="R826">
        <f t="shared" si="208"/>
        <v>0</v>
      </c>
      <c r="S826">
        <f t="shared" si="209"/>
        <v>2.7429997886278757E-8</v>
      </c>
      <c r="T826" s="57">
        <f t="shared" si="202"/>
        <v>7.9472215029848772E-5</v>
      </c>
      <c r="U826" s="57">
        <f t="shared" si="207"/>
        <v>0</v>
      </c>
      <c r="V826">
        <f t="shared" si="203"/>
        <v>132.61709243342787</v>
      </c>
      <c r="W826">
        <f t="shared" si="196"/>
        <v>-0.32773902410668726</v>
      </c>
      <c r="Z826" s="57"/>
    </row>
    <row r="827" spans="5:26">
      <c r="E827" s="49">
        <f t="shared" si="195"/>
        <v>4</v>
      </c>
      <c r="F827" s="49">
        <v>824</v>
      </c>
      <c r="G827" s="49">
        <v>0.55433751342977466</v>
      </c>
      <c r="H827" s="49">
        <f t="shared" si="197"/>
        <v>0.13662783566886982</v>
      </c>
      <c r="I827" s="49">
        <f t="shared" si="198"/>
        <v>89.326538791988327</v>
      </c>
      <c r="J827" s="49">
        <f t="shared" si="199"/>
        <v>1.941315860010428E-3</v>
      </c>
      <c r="K827" s="49">
        <f t="shared" si="204"/>
        <v>1.7949443738630912E-2</v>
      </c>
      <c r="L827" s="53">
        <f t="shared" si="194"/>
        <v>1.9028543215488896E-3</v>
      </c>
      <c r="M827" s="53">
        <f t="shared" si="205"/>
        <v>1.7564828354015526E-2</v>
      </c>
      <c r="N827" s="57">
        <f t="shared" si="200"/>
        <v>1.3413158600104279E-3</v>
      </c>
      <c r="O827" s="57">
        <f t="shared" si="206"/>
        <v>1.1949443738630914E-2</v>
      </c>
      <c r="P827">
        <f t="shared" si="201"/>
        <v>1.7991282363155138E-6</v>
      </c>
      <c r="Q827">
        <f t="shared" si="201"/>
        <v>1.4278920566270555E-4</v>
      </c>
      <c r="R827">
        <f t="shared" si="208"/>
        <v>2.4131992375625881E-9</v>
      </c>
      <c r="S827">
        <f t="shared" si="209"/>
        <v>1.7062515795502988E-6</v>
      </c>
      <c r="T827" s="57">
        <f t="shared" si="202"/>
        <v>0</v>
      </c>
      <c r="U827" s="57">
        <f t="shared" si="207"/>
        <v>0</v>
      </c>
      <c r="V827">
        <f t="shared" si="203"/>
        <v>132.61709243342787</v>
      </c>
      <c r="W827">
        <f t="shared" si="196"/>
        <v>-0.32643268561457012</v>
      </c>
      <c r="Z827" s="57"/>
    </row>
    <row r="828" spans="5:26">
      <c r="E828" s="49">
        <f t="shared" si="195"/>
        <v>5</v>
      </c>
      <c r="F828" s="49">
        <v>825</v>
      </c>
      <c r="G828" s="49">
        <v>0.18965887169087214</v>
      </c>
      <c r="H828" s="49">
        <f t="shared" si="197"/>
        <v>-0.87915407119657552</v>
      </c>
      <c r="I828" s="49">
        <f t="shared" si="198"/>
        <v>88.592755431150337</v>
      </c>
      <c r="J828" s="49">
        <f t="shared" si="199"/>
        <v>-8.2485435263822491E-3</v>
      </c>
      <c r="K828" s="49">
        <f t="shared" si="204"/>
        <v>1.6426497007609149E-4</v>
      </c>
      <c r="L828" s="53">
        <f t="shared" si="194"/>
        <v>-8.2870050648437884E-3</v>
      </c>
      <c r="M828" s="53">
        <f t="shared" si="205"/>
        <v>-2.2035041453929313E-4</v>
      </c>
      <c r="N828" s="57">
        <f t="shared" si="200"/>
        <v>0</v>
      </c>
      <c r="O828" s="57">
        <f t="shared" si="206"/>
        <v>0</v>
      </c>
      <c r="P828">
        <f t="shared" si="201"/>
        <v>0</v>
      </c>
      <c r="Q828">
        <f t="shared" si="201"/>
        <v>0</v>
      </c>
      <c r="R828">
        <f t="shared" si="208"/>
        <v>0</v>
      </c>
      <c r="S828">
        <f t="shared" si="209"/>
        <v>0</v>
      </c>
      <c r="T828" s="57">
        <f t="shared" si="202"/>
        <v>8.8485435263822489E-3</v>
      </c>
      <c r="U828" s="57">
        <f t="shared" si="207"/>
        <v>5.8357350299239079E-3</v>
      </c>
      <c r="V828">
        <f t="shared" si="203"/>
        <v>132.61709243342787</v>
      </c>
      <c r="W828">
        <f t="shared" si="196"/>
        <v>-0.33196578355370898</v>
      </c>
      <c r="Z828" s="57"/>
    </row>
    <row r="829" spans="5:26">
      <c r="E829" s="49">
        <f t="shared" si="195"/>
        <v>6</v>
      </c>
      <c r="F829" s="49">
        <v>826</v>
      </c>
      <c r="G829" s="49">
        <v>0.26456729757105746</v>
      </c>
      <c r="H829" s="49">
        <f t="shared" si="197"/>
        <v>-0.62932761631093803</v>
      </c>
      <c r="I829" s="49">
        <f t="shared" si="198"/>
        <v>88.086327960227734</v>
      </c>
      <c r="J829" s="49">
        <f t="shared" si="199"/>
        <v>-5.7327539644948982E-3</v>
      </c>
      <c r="K829" s="49">
        <f t="shared" si="204"/>
        <v>-2.8754035818380741E-3</v>
      </c>
      <c r="L829" s="53">
        <f t="shared" si="194"/>
        <v>-5.7712155029564366E-3</v>
      </c>
      <c r="M829" s="53">
        <f t="shared" si="205"/>
        <v>-3.2600189664534589E-3</v>
      </c>
      <c r="N829" s="57">
        <f t="shared" si="200"/>
        <v>0</v>
      </c>
      <c r="O829" s="57">
        <f t="shared" si="206"/>
        <v>0</v>
      </c>
      <c r="P829">
        <f t="shared" si="201"/>
        <v>0</v>
      </c>
      <c r="Q829">
        <f t="shared" si="201"/>
        <v>0</v>
      </c>
      <c r="R829">
        <f t="shared" si="208"/>
        <v>0</v>
      </c>
      <c r="S829">
        <f t="shared" si="209"/>
        <v>0</v>
      </c>
      <c r="T829" s="57">
        <f t="shared" si="202"/>
        <v>6.332753964494898E-3</v>
      </c>
      <c r="U829" s="57">
        <f t="shared" si="207"/>
        <v>8.875403581838073E-3</v>
      </c>
      <c r="V829">
        <f t="shared" si="203"/>
        <v>132.61709243342787</v>
      </c>
      <c r="W829">
        <f t="shared" si="196"/>
        <v>-0.33578450300856977</v>
      </c>
      <c r="Z829" s="57"/>
    </row>
    <row r="830" spans="5:26">
      <c r="E830" s="49">
        <f t="shared" si="195"/>
        <v>7</v>
      </c>
      <c r="F830" s="49">
        <v>827</v>
      </c>
      <c r="G830" s="49">
        <v>0.39775317138057664</v>
      </c>
      <c r="H830" s="49">
        <f t="shared" si="197"/>
        <v>-0.25916706330337536</v>
      </c>
      <c r="I830" s="49">
        <f t="shared" si="198"/>
        <v>87.90885624624309</v>
      </c>
      <c r="J830" s="49">
        <f t="shared" si="199"/>
        <v>-2.0167798901871738E-3</v>
      </c>
      <c r="K830" s="49">
        <f t="shared" si="204"/>
        <v>2.1108984218637405E-3</v>
      </c>
      <c r="L830" s="53">
        <f t="shared" si="194"/>
        <v>-2.0552414286487122E-3</v>
      </c>
      <c r="M830" s="53">
        <f t="shared" si="205"/>
        <v>1.7262830372483558E-3</v>
      </c>
      <c r="N830" s="57">
        <f t="shared" si="200"/>
        <v>0</v>
      </c>
      <c r="O830" s="57">
        <f t="shared" si="206"/>
        <v>0</v>
      </c>
      <c r="P830">
        <f t="shared" si="201"/>
        <v>0</v>
      </c>
      <c r="Q830">
        <f t="shared" si="201"/>
        <v>0</v>
      </c>
      <c r="R830">
        <f t="shared" si="208"/>
        <v>0</v>
      </c>
      <c r="S830">
        <f t="shared" si="209"/>
        <v>0</v>
      </c>
      <c r="T830" s="57">
        <f t="shared" si="202"/>
        <v>2.6167798901871736E-3</v>
      </c>
      <c r="U830" s="57">
        <f t="shared" si="207"/>
        <v>3.8891015781362588E-3</v>
      </c>
      <c r="V830">
        <f t="shared" si="203"/>
        <v>132.61709243342787</v>
      </c>
      <c r="W830">
        <f t="shared" si="196"/>
        <v>-0.33712272955786421</v>
      </c>
      <c r="Z830" s="57"/>
    </row>
    <row r="831" spans="5:26">
      <c r="E831" s="49">
        <f t="shared" si="195"/>
        <v>8</v>
      </c>
      <c r="F831" s="49">
        <v>828</v>
      </c>
      <c r="G831" s="49">
        <v>4.8788365048307303E-2</v>
      </c>
      <c r="H831" s="49">
        <f t="shared" si="197"/>
        <v>-1.6567168727856683</v>
      </c>
      <c r="I831" s="49">
        <f t="shared" si="198"/>
        <v>86.503172039973052</v>
      </c>
      <c r="J831" s="49">
        <f t="shared" si="199"/>
        <v>-1.6119469022648419E-2</v>
      </c>
      <c r="K831" s="49">
        <f t="shared" si="204"/>
        <v>-3.0841779611380364E-3</v>
      </c>
      <c r="L831" s="53">
        <f t="shared" si="194"/>
        <v>-1.6157930561109958E-2</v>
      </c>
      <c r="M831" s="53">
        <f t="shared" si="205"/>
        <v>-3.4687933457534211E-3</v>
      </c>
      <c r="N831" s="57">
        <f t="shared" si="200"/>
        <v>0</v>
      </c>
      <c r="O831" s="57">
        <f t="shared" si="206"/>
        <v>0</v>
      </c>
      <c r="P831">
        <f t="shared" si="201"/>
        <v>0</v>
      </c>
      <c r="Q831">
        <f t="shared" si="201"/>
        <v>0</v>
      </c>
      <c r="R831">
        <f t="shared" si="208"/>
        <v>0</v>
      </c>
      <c r="S831">
        <f t="shared" si="209"/>
        <v>0</v>
      </c>
      <c r="T831" s="57">
        <f t="shared" si="202"/>
        <v>1.6719469022648419E-2</v>
      </c>
      <c r="U831" s="57">
        <f t="shared" si="207"/>
        <v>9.0841779611380361E-3</v>
      </c>
      <c r="V831">
        <f t="shared" si="203"/>
        <v>132.61709243342787</v>
      </c>
      <c r="W831">
        <f t="shared" si="196"/>
        <v>-0.34772229994865428</v>
      </c>
      <c r="Z831" s="57"/>
    </row>
    <row r="832" spans="5:26">
      <c r="E832" s="49">
        <f t="shared" si="195"/>
        <v>9</v>
      </c>
      <c r="F832" s="49">
        <v>829</v>
      </c>
      <c r="G832" s="49">
        <v>0.63063546866433506</v>
      </c>
      <c r="H832" s="49">
        <f t="shared" si="197"/>
        <v>0.33353687033920887</v>
      </c>
      <c r="I832" s="49">
        <f t="shared" si="198"/>
        <v>86.841597688916224</v>
      </c>
      <c r="J832" s="49">
        <f t="shared" si="199"/>
        <v>3.9046586689899365E-3</v>
      </c>
      <c r="K832" s="49">
        <f t="shared" si="204"/>
        <v>2.3103484981807985E-3</v>
      </c>
      <c r="L832" s="53">
        <f t="shared" si="194"/>
        <v>3.866197130528398E-3</v>
      </c>
      <c r="M832" s="53">
        <f t="shared" si="205"/>
        <v>1.9257331135654138E-3</v>
      </c>
      <c r="N832" s="57">
        <f t="shared" si="200"/>
        <v>3.3046586689899366E-3</v>
      </c>
      <c r="O832" s="57">
        <f t="shared" si="206"/>
        <v>0</v>
      </c>
      <c r="P832">
        <f t="shared" si="201"/>
        <v>1.0920768918530339E-5</v>
      </c>
      <c r="Q832">
        <f t="shared" si="201"/>
        <v>0</v>
      </c>
      <c r="R832">
        <f t="shared" si="208"/>
        <v>3.608941367865714E-8</v>
      </c>
      <c r="S832">
        <f t="shared" si="209"/>
        <v>0</v>
      </c>
      <c r="T832" s="57">
        <f t="shared" si="202"/>
        <v>0</v>
      </c>
      <c r="U832" s="57">
        <f t="shared" si="207"/>
        <v>3.6896515018192007E-3</v>
      </c>
      <c r="V832">
        <f t="shared" si="203"/>
        <v>132.61709243342787</v>
      </c>
      <c r="W832">
        <f t="shared" si="196"/>
        <v>-0.34517039926426057</v>
      </c>
      <c r="Z832" s="57"/>
    </row>
    <row r="833" spans="5:26">
      <c r="E833" s="49">
        <f t="shared" si="195"/>
        <v>0</v>
      </c>
      <c r="F833" s="49">
        <v>830</v>
      </c>
      <c r="G833" s="49">
        <v>0.42905387630818048</v>
      </c>
      <c r="H833" s="49">
        <f t="shared" si="197"/>
        <v>-0.17878343506864328</v>
      </c>
      <c r="I833" s="49">
        <f t="shared" si="198"/>
        <v>86.736440219243093</v>
      </c>
      <c r="J833" s="49">
        <f t="shared" si="199"/>
        <v>-1.2116450192134146E-3</v>
      </c>
      <c r="K833" s="49">
        <f t="shared" si="204"/>
        <v>-1.1195261219705798E-2</v>
      </c>
      <c r="L833" s="53">
        <f t="shared" si="194"/>
        <v>-1.2501065576749531E-3</v>
      </c>
      <c r="M833" s="53">
        <f t="shared" si="205"/>
        <v>-1.1579876604321183E-2</v>
      </c>
      <c r="N833" s="57">
        <f t="shared" si="200"/>
        <v>0</v>
      </c>
      <c r="O833" s="57">
        <f t="shared" si="206"/>
        <v>0</v>
      </c>
      <c r="P833">
        <f t="shared" si="201"/>
        <v>0</v>
      </c>
      <c r="Q833">
        <f t="shared" si="201"/>
        <v>0</v>
      </c>
      <c r="R833">
        <f t="shared" si="208"/>
        <v>0</v>
      </c>
      <c r="S833">
        <f t="shared" si="209"/>
        <v>0</v>
      </c>
      <c r="T833" s="57">
        <f t="shared" si="202"/>
        <v>1.8116450192134145E-3</v>
      </c>
      <c r="U833" s="57">
        <f t="shared" si="207"/>
        <v>1.7195261219705799E-2</v>
      </c>
      <c r="V833">
        <f t="shared" si="203"/>
        <v>132.61709243342787</v>
      </c>
      <c r="W833">
        <f t="shared" si="196"/>
        <v>-0.34596333981018546</v>
      </c>
      <c r="Z833" s="57"/>
    </row>
    <row r="834" spans="5:26">
      <c r="E834" s="49">
        <f t="shared" si="195"/>
        <v>1</v>
      </c>
      <c r="F834" s="49">
        <v>831</v>
      </c>
      <c r="G834" s="49">
        <v>0.48809310077369761</v>
      </c>
      <c r="H834" s="49">
        <f t="shared" si="197"/>
        <v>-2.9850602776857769E-2</v>
      </c>
      <c r="I834" s="49">
        <f t="shared" si="198"/>
        <v>86.760589122983106</v>
      </c>
      <c r="J834" s="49">
        <f t="shared" si="199"/>
        <v>2.7837829832034301E-4</v>
      </c>
      <c r="K834" s="49">
        <f t="shared" si="204"/>
        <v>-3.2025580053140448E-2</v>
      </c>
      <c r="L834" s="53">
        <f t="shared" si="194"/>
        <v>2.3991675985880455E-4</v>
      </c>
      <c r="M834" s="53">
        <f t="shared" si="205"/>
        <v>-3.2410195437755834E-2</v>
      </c>
      <c r="N834" s="57">
        <f t="shared" si="200"/>
        <v>0</v>
      </c>
      <c r="O834" s="57">
        <f t="shared" si="206"/>
        <v>0</v>
      </c>
      <c r="P834">
        <f t="shared" si="201"/>
        <v>0</v>
      </c>
      <c r="Q834">
        <f t="shared" si="201"/>
        <v>0</v>
      </c>
      <c r="R834">
        <f t="shared" si="208"/>
        <v>0</v>
      </c>
      <c r="S834">
        <f t="shared" si="209"/>
        <v>0</v>
      </c>
      <c r="T834" s="57">
        <f t="shared" si="202"/>
        <v>3.2162170167965694E-4</v>
      </c>
      <c r="U834" s="57">
        <f t="shared" si="207"/>
        <v>3.8025580053140447E-2</v>
      </c>
      <c r="V834">
        <f t="shared" si="203"/>
        <v>132.61709243342787</v>
      </c>
      <c r="W834">
        <f t="shared" si="196"/>
        <v>-0.34578124485321649</v>
      </c>
      <c r="Z834" s="57"/>
    </row>
    <row r="835" spans="5:26">
      <c r="E835" s="49">
        <f t="shared" si="195"/>
        <v>2</v>
      </c>
      <c r="F835" s="49">
        <v>832</v>
      </c>
      <c r="G835" s="49">
        <v>0.86851994723975967</v>
      </c>
      <c r="H835" s="49">
        <f t="shared" si="197"/>
        <v>1.1194221037186276</v>
      </c>
      <c r="I835" s="49">
        <f t="shared" si="198"/>
        <v>87.78186052097476</v>
      </c>
      <c r="J835" s="49">
        <f t="shared" si="199"/>
        <v>1.1702403111541524E-2</v>
      </c>
      <c r="K835" s="49">
        <f t="shared" si="204"/>
        <v>-1.4981907699093812E-2</v>
      </c>
      <c r="L835" s="53">
        <f t="shared" ref="L835:L898" si="210">J835-$B$8</f>
        <v>1.1663941573079985E-2</v>
      </c>
      <c r="M835" s="53">
        <f t="shared" si="205"/>
        <v>-1.5366523083709196E-2</v>
      </c>
      <c r="N835" s="57">
        <f t="shared" si="200"/>
        <v>1.1102403111541525E-2</v>
      </c>
      <c r="O835" s="57">
        <f t="shared" si="206"/>
        <v>0</v>
      </c>
      <c r="P835">
        <f t="shared" si="201"/>
        <v>1.2326335485116693E-4</v>
      </c>
      <c r="Q835">
        <f t="shared" si="201"/>
        <v>0</v>
      </c>
      <c r="R835">
        <f t="shared" si="208"/>
        <v>1.3685194544386427E-6</v>
      </c>
      <c r="S835">
        <f t="shared" si="209"/>
        <v>0</v>
      </c>
      <c r="T835" s="57">
        <f t="shared" si="202"/>
        <v>0</v>
      </c>
      <c r="U835" s="57">
        <f t="shared" si="207"/>
        <v>2.0981907699093812E-2</v>
      </c>
      <c r="V835">
        <f t="shared" si="203"/>
        <v>132.61709243342787</v>
      </c>
      <c r="W835">
        <f t="shared" si="196"/>
        <v>-0.33808034160423051</v>
      </c>
      <c r="Z835" s="57"/>
    </row>
    <row r="836" spans="5:26">
      <c r="E836" s="49">
        <f t="shared" ref="E836:E899" si="211">MOD(F836,10)</f>
        <v>3</v>
      </c>
      <c r="F836" s="49">
        <v>833</v>
      </c>
      <c r="G836" s="49">
        <v>0.43468148106533011</v>
      </c>
      <c r="H836" s="49">
        <f t="shared" si="197"/>
        <v>-0.1644677127166877</v>
      </c>
      <c r="I836" s="49">
        <f t="shared" si="198"/>
        <v>87.688131083865557</v>
      </c>
      <c r="J836" s="49">
        <f t="shared" si="199"/>
        <v>-1.0683245057065425E-3</v>
      </c>
      <c r="K836" s="49">
        <f t="shared" si="204"/>
        <v>-1.6570759989770627E-2</v>
      </c>
      <c r="L836" s="53">
        <f t="shared" si="210"/>
        <v>-1.1067860441680809E-3</v>
      </c>
      <c r="M836" s="53">
        <f t="shared" si="205"/>
        <v>-1.6955375374386013E-2</v>
      </c>
      <c r="N836" s="57">
        <f t="shared" si="200"/>
        <v>0</v>
      </c>
      <c r="O836" s="57">
        <f t="shared" si="206"/>
        <v>0</v>
      </c>
      <c r="P836">
        <f t="shared" si="201"/>
        <v>0</v>
      </c>
      <c r="Q836">
        <f t="shared" si="201"/>
        <v>0</v>
      </c>
      <c r="R836">
        <f t="shared" si="208"/>
        <v>0</v>
      </c>
      <c r="S836">
        <f t="shared" si="209"/>
        <v>0</v>
      </c>
      <c r="T836" s="57">
        <f t="shared" si="202"/>
        <v>1.6683245057065423E-3</v>
      </c>
      <c r="U836" s="57">
        <f t="shared" si="207"/>
        <v>2.2570759989770626E-2</v>
      </c>
      <c r="V836">
        <f t="shared" si="203"/>
        <v>132.61709243342787</v>
      </c>
      <c r="W836">
        <f t="shared" ref="W836:W899" si="212">MIN(0,(I836-V836)/V836)</f>
        <v>-0.33878710900041858</v>
      </c>
      <c r="Z836" s="57"/>
    </row>
    <row r="837" spans="5:26">
      <c r="E837" s="49">
        <f t="shared" si="211"/>
        <v>4</v>
      </c>
      <c r="F837" s="49">
        <v>834</v>
      </c>
      <c r="G837" s="49">
        <v>0.57561565972410111</v>
      </c>
      <c r="H837" s="49">
        <f t="shared" ref="H837:H900" si="213">_xlfn.NORM.INV(G837,0,1)</f>
        <v>0.19068973608742298</v>
      </c>
      <c r="I837" s="49">
        <f t="shared" ref="I837:I900" si="214">I836*(1+$B$2*$B$4+$B$5*SQRT($B$2)*H837)</f>
        <v>87.905932656003912</v>
      </c>
      <c r="J837" s="49">
        <f t="shared" ref="J837:J900" si="215">LN(I837/I836)</f>
        <v>2.4807408541813675E-3</v>
      </c>
      <c r="K837" s="49">
        <f t="shared" si="204"/>
        <v>-1.6031334995599528E-2</v>
      </c>
      <c r="L837" s="53">
        <f t="shared" si="210"/>
        <v>2.4422793157198291E-3</v>
      </c>
      <c r="M837" s="53">
        <f t="shared" si="205"/>
        <v>-1.6415950380214914E-2</v>
      </c>
      <c r="N837" s="57">
        <f t="shared" ref="N837:N900" si="216">MAX(0,J837-$B$11)</f>
        <v>1.8807408541813677E-3</v>
      </c>
      <c r="O837" s="57">
        <f t="shared" si="206"/>
        <v>0</v>
      </c>
      <c r="P837">
        <f t="shared" ref="P837:Q900" si="217">N837^2</f>
        <v>3.5371861605868604E-6</v>
      </c>
      <c r="Q837">
        <f t="shared" si="217"/>
        <v>0</v>
      </c>
      <c r="R837">
        <f t="shared" si="208"/>
        <v>6.6525305210606439E-9</v>
      </c>
      <c r="S837">
        <f t="shared" si="209"/>
        <v>0</v>
      </c>
      <c r="T837" s="57">
        <f t="shared" ref="T837:T900" si="218">MAX(0,$B$11-J837)</f>
        <v>0</v>
      </c>
      <c r="U837" s="57">
        <f t="shared" si="207"/>
        <v>2.2031334995599526E-2</v>
      </c>
      <c r="V837">
        <f t="shared" ref="V837:V900" si="219">IF(V836&lt;I837,I837,V836)</f>
        <v>132.61709243342787</v>
      </c>
      <c r="W837">
        <f t="shared" si="212"/>
        <v>-0.33714477490801875</v>
      </c>
      <c r="Z837" s="57"/>
    </row>
    <row r="838" spans="5:26">
      <c r="E838" s="49">
        <f t="shared" si="211"/>
        <v>5</v>
      </c>
      <c r="F838" s="49">
        <v>835</v>
      </c>
      <c r="G838" s="49">
        <v>0.45232514705243443</v>
      </c>
      <c r="H838" s="49">
        <f t="shared" si="213"/>
        <v>-0.11978900229516441</v>
      </c>
      <c r="I838" s="49">
        <f t="shared" si="214"/>
        <v>87.851345977464717</v>
      </c>
      <c r="J838" s="49">
        <f t="shared" si="215"/>
        <v>-6.2115982585480602E-4</v>
      </c>
      <c r="K838" s="49">
        <f t="shared" si="204"/>
        <v>-8.4039512950720187E-3</v>
      </c>
      <c r="L838" s="53">
        <f t="shared" si="210"/>
        <v>-6.5962136431634445E-4</v>
      </c>
      <c r="M838" s="53">
        <f t="shared" si="205"/>
        <v>-8.788566679687403E-3</v>
      </c>
      <c r="N838" s="57">
        <f t="shared" si="216"/>
        <v>0</v>
      </c>
      <c r="O838" s="57">
        <f t="shared" si="206"/>
        <v>0</v>
      </c>
      <c r="P838">
        <f t="shared" si="217"/>
        <v>0</v>
      </c>
      <c r="Q838">
        <f t="shared" si="217"/>
        <v>0</v>
      </c>
      <c r="R838">
        <f t="shared" si="208"/>
        <v>0</v>
      </c>
      <c r="S838">
        <f t="shared" si="209"/>
        <v>0</v>
      </c>
      <c r="T838" s="57">
        <f t="shared" si="218"/>
        <v>1.2211598258548059E-3</v>
      </c>
      <c r="U838" s="57">
        <f t="shared" si="207"/>
        <v>1.4403951295072017E-2</v>
      </c>
      <c r="V838">
        <f t="shared" si="219"/>
        <v>132.61709243342787</v>
      </c>
      <c r="W838">
        <f t="shared" si="212"/>
        <v>-0.33755638609280325</v>
      </c>
      <c r="Z838" s="57"/>
    </row>
    <row r="839" spans="5:26">
      <c r="E839" s="49">
        <f t="shared" si="211"/>
        <v>6</v>
      </c>
      <c r="F839" s="49">
        <v>836</v>
      </c>
      <c r="G839" s="49">
        <v>0.3670060736305879</v>
      </c>
      <c r="H839" s="49">
        <f t="shared" si="213"/>
        <v>-0.33979336187300241</v>
      </c>
      <c r="I839" s="49">
        <f t="shared" si="214"/>
        <v>87.603516404350358</v>
      </c>
      <c r="J839" s="49">
        <f t="shared" si="215"/>
        <v>-2.8249970912092078E-3</v>
      </c>
      <c r="K839" s="49">
        <f t="shared" si="204"/>
        <v>-5.4961944217863023E-3</v>
      </c>
      <c r="L839" s="53">
        <f t="shared" si="210"/>
        <v>-2.8634586296707462E-3</v>
      </c>
      <c r="M839" s="53">
        <f t="shared" si="205"/>
        <v>-5.8808098064016866E-3</v>
      </c>
      <c r="N839" s="57">
        <f t="shared" si="216"/>
        <v>0</v>
      </c>
      <c r="O839" s="57">
        <f t="shared" si="206"/>
        <v>0</v>
      </c>
      <c r="P839">
        <f t="shared" si="217"/>
        <v>0</v>
      </c>
      <c r="Q839">
        <f t="shared" si="217"/>
        <v>0</v>
      </c>
      <c r="R839">
        <f t="shared" si="208"/>
        <v>0</v>
      </c>
      <c r="S839">
        <f t="shared" si="209"/>
        <v>0</v>
      </c>
      <c r="T839" s="57">
        <f t="shared" si="218"/>
        <v>3.4249970912092077E-3</v>
      </c>
      <c r="U839" s="57">
        <f t="shared" si="207"/>
        <v>1.1496194421786302E-2</v>
      </c>
      <c r="V839">
        <f t="shared" si="219"/>
        <v>132.61709243342787</v>
      </c>
      <c r="W839">
        <f t="shared" si="212"/>
        <v>-0.33942514651098815</v>
      </c>
      <c r="Z839" s="57"/>
    </row>
    <row r="840" spans="5:26">
      <c r="E840" s="49">
        <f t="shared" si="211"/>
        <v>7</v>
      </c>
      <c r="F840" s="49">
        <v>837</v>
      </c>
      <c r="G840" s="49">
        <v>0.8559070633762097</v>
      </c>
      <c r="H840" s="49">
        <f t="shared" si="213"/>
        <v>1.0621097304009748</v>
      </c>
      <c r="I840" s="49">
        <f t="shared" si="214"/>
        <v>88.584502366487655</v>
      </c>
      <c r="J840" s="49">
        <f t="shared" si="215"/>
        <v>1.1135786715632956E-2</v>
      </c>
      <c r="K840" s="49">
        <f t="shared" si="204"/>
        <v>7.656372184033801E-3</v>
      </c>
      <c r="L840" s="53">
        <f t="shared" si="210"/>
        <v>1.1097325177171416E-2</v>
      </c>
      <c r="M840" s="53">
        <f t="shared" si="205"/>
        <v>7.2717567994184168E-3</v>
      </c>
      <c r="N840" s="57">
        <f t="shared" si="216"/>
        <v>1.0535786715632956E-2</v>
      </c>
      <c r="O840" s="57">
        <f t="shared" si="206"/>
        <v>1.6563721840338018E-3</v>
      </c>
      <c r="P840">
        <f t="shared" si="217"/>
        <v>1.1100280171730786E-4</v>
      </c>
      <c r="Q840">
        <f t="shared" si="217"/>
        <v>2.7435688120409064E-6</v>
      </c>
      <c r="R840">
        <f t="shared" si="208"/>
        <v>1.1695018437312512E-6</v>
      </c>
      <c r="S840">
        <f t="shared" si="209"/>
        <v>4.5443710652472192E-9</v>
      </c>
      <c r="T840" s="57">
        <f t="shared" si="218"/>
        <v>0</v>
      </c>
      <c r="U840" s="57">
        <f t="shared" si="207"/>
        <v>0</v>
      </c>
      <c r="V840">
        <f t="shared" si="219"/>
        <v>132.61709243342787</v>
      </c>
      <c r="W840">
        <f t="shared" si="212"/>
        <v>-0.33202801583848651</v>
      </c>
      <c r="Z840" s="57"/>
    </row>
    <row r="841" spans="5:26">
      <c r="E841" s="49">
        <f t="shared" si="211"/>
        <v>8</v>
      </c>
      <c r="F841" s="49">
        <v>838</v>
      </c>
      <c r="G841" s="49">
        <v>8.6991878550412238E-2</v>
      </c>
      <c r="H841" s="49">
        <f t="shared" si="213"/>
        <v>-1.3595140382769546</v>
      </c>
      <c r="I841" s="49">
        <f t="shared" si="214"/>
        <v>87.431290064750442</v>
      </c>
      <c r="J841" s="49">
        <f t="shared" si="215"/>
        <v>-1.3103696969090389E-2</v>
      </c>
      <c r="K841" s="49">
        <f t="shared" si="204"/>
        <v>1.0672144237591876E-2</v>
      </c>
      <c r="L841" s="53">
        <f t="shared" si="210"/>
        <v>-1.3142158507551929E-2</v>
      </c>
      <c r="M841" s="53">
        <f t="shared" si="205"/>
        <v>1.0287528852976492E-2</v>
      </c>
      <c r="N841" s="57">
        <f t="shared" si="216"/>
        <v>0</v>
      </c>
      <c r="O841" s="57">
        <f t="shared" si="206"/>
        <v>4.6721442375918772E-3</v>
      </c>
      <c r="P841">
        <f t="shared" si="217"/>
        <v>0</v>
      </c>
      <c r="Q841">
        <f t="shared" si="217"/>
        <v>2.1828931776862985E-5</v>
      </c>
      <c r="R841">
        <f t="shared" si="208"/>
        <v>0</v>
      </c>
      <c r="S841">
        <f t="shared" si="209"/>
        <v>1.0198791781405661E-7</v>
      </c>
      <c r="T841" s="57">
        <f t="shared" si="218"/>
        <v>1.3703696969090389E-2</v>
      </c>
      <c r="U841" s="57">
        <f t="shared" si="207"/>
        <v>0</v>
      </c>
      <c r="V841">
        <f t="shared" si="219"/>
        <v>132.61709243342787</v>
      </c>
      <c r="W841">
        <f t="shared" si="212"/>
        <v>-0.34072382028251857</v>
      </c>
      <c r="Z841" s="57"/>
    </row>
    <row r="842" spans="5:26">
      <c r="E842" s="49">
        <f t="shared" si="211"/>
        <v>9</v>
      </c>
      <c r="F842" s="49">
        <v>839</v>
      </c>
      <c r="G842" s="49">
        <v>0.74332273490542722</v>
      </c>
      <c r="H842" s="49">
        <f t="shared" si="213"/>
        <v>0.65362329832711663</v>
      </c>
      <c r="I842" s="49">
        <f t="shared" si="214"/>
        <v>88.053202475525126</v>
      </c>
      <c r="J842" s="49">
        <f t="shared" si="215"/>
        <v>7.0879768973259403E-3</v>
      </c>
      <c r="K842" s="49">
        <f t="shared" si="204"/>
        <v>1.385546246592778E-2</v>
      </c>
      <c r="L842" s="53">
        <f t="shared" si="210"/>
        <v>7.0495153588644019E-3</v>
      </c>
      <c r="M842" s="53">
        <f t="shared" si="205"/>
        <v>1.3470847081312395E-2</v>
      </c>
      <c r="N842" s="57">
        <f t="shared" si="216"/>
        <v>6.4879768973259404E-3</v>
      </c>
      <c r="O842" s="57">
        <f t="shared" si="206"/>
        <v>7.8554624659277796E-3</v>
      </c>
      <c r="P842">
        <f t="shared" si="217"/>
        <v>4.209384422023514E-5</v>
      </c>
      <c r="Q842">
        <f t="shared" si="217"/>
        <v>6.1708290553600154E-5</v>
      </c>
      <c r="R842">
        <f t="shared" si="208"/>
        <v>2.7310388882052267E-7</v>
      </c>
      <c r="S842">
        <f t="shared" si="209"/>
        <v>4.8474716028037179E-7</v>
      </c>
      <c r="T842" s="57">
        <f t="shared" si="218"/>
        <v>0</v>
      </c>
      <c r="U842" s="57">
        <f t="shared" si="207"/>
        <v>0</v>
      </c>
      <c r="V842">
        <f t="shared" si="219"/>
        <v>132.61709243342787</v>
      </c>
      <c r="W842">
        <f t="shared" si="212"/>
        <v>-0.33603428592941942</v>
      </c>
      <c r="Z842" s="57"/>
    </row>
    <row r="843" spans="5:26">
      <c r="E843" s="49">
        <f t="shared" si="211"/>
        <v>0</v>
      </c>
      <c r="F843" s="49">
        <v>840</v>
      </c>
      <c r="G843" s="49">
        <v>5.8725845057480908E-2</v>
      </c>
      <c r="H843" s="49">
        <f t="shared" si="213"/>
        <v>-1.5655598736564211</v>
      </c>
      <c r="I843" s="49">
        <f t="shared" si="214"/>
        <v>86.725476794603964</v>
      </c>
      <c r="J843" s="49">
        <f t="shared" si="215"/>
        <v>-1.5193514766260571E-2</v>
      </c>
      <c r="K843" s="49">
        <f t="shared" si="204"/>
        <v>-1.2640728111922131E-4</v>
      </c>
      <c r="L843" s="53">
        <f t="shared" si="210"/>
        <v>-1.523197630472211E-2</v>
      </c>
      <c r="M843" s="53">
        <f t="shared" si="205"/>
        <v>-5.1102266573460598E-4</v>
      </c>
      <c r="N843" s="57">
        <f t="shared" si="216"/>
        <v>0</v>
      </c>
      <c r="O843" s="57">
        <f t="shared" si="206"/>
        <v>0</v>
      </c>
      <c r="P843">
        <f t="shared" si="217"/>
        <v>0</v>
      </c>
      <c r="Q843">
        <f t="shared" si="217"/>
        <v>0</v>
      </c>
      <c r="R843">
        <f t="shared" si="208"/>
        <v>0</v>
      </c>
      <c r="S843">
        <f t="shared" si="209"/>
        <v>0</v>
      </c>
      <c r="T843" s="57">
        <f t="shared" si="218"/>
        <v>1.579351476626057E-2</v>
      </c>
      <c r="U843" s="57">
        <f t="shared" si="207"/>
        <v>6.1264072811192203E-3</v>
      </c>
      <c r="V843">
        <f t="shared" si="219"/>
        <v>132.61709243342787</v>
      </c>
      <c r="W843">
        <f t="shared" si="212"/>
        <v>-0.34604600958101178</v>
      </c>
      <c r="Z843" s="57"/>
    </row>
    <row r="844" spans="5:26">
      <c r="E844" s="49">
        <f t="shared" si="211"/>
        <v>1</v>
      </c>
      <c r="F844" s="49">
        <v>841</v>
      </c>
      <c r="G844" s="49">
        <v>0.6008008460173424</v>
      </c>
      <c r="H844" s="49">
        <f t="shared" si="213"/>
        <v>0.2554205402599225</v>
      </c>
      <c r="I844" s="49">
        <f t="shared" si="214"/>
        <v>86.997025404895709</v>
      </c>
      <c r="J844" s="49">
        <f t="shared" si="215"/>
        <v>3.1262367052672319E-3</v>
      </c>
      <c r="K844" s="49">
        <f t="shared" si="204"/>
        <v>2.721451125827687E-3</v>
      </c>
      <c r="L844" s="53">
        <f t="shared" si="210"/>
        <v>3.0877751668056935E-3</v>
      </c>
      <c r="M844" s="53">
        <f t="shared" si="205"/>
        <v>2.3368357412123023E-3</v>
      </c>
      <c r="N844" s="57">
        <f t="shared" si="216"/>
        <v>2.526236705267232E-3</v>
      </c>
      <c r="O844" s="57">
        <f t="shared" si="206"/>
        <v>0</v>
      </c>
      <c r="P844">
        <f t="shared" si="217"/>
        <v>6.38187189103944E-6</v>
      </c>
      <c r="Q844">
        <f t="shared" si="217"/>
        <v>0</v>
      </c>
      <c r="R844">
        <f t="shared" si="208"/>
        <v>1.6122119019457034E-8</v>
      </c>
      <c r="S844">
        <f t="shared" si="209"/>
        <v>0</v>
      </c>
      <c r="T844" s="57">
        <f t="shared" si="218"/>
        <v>0</v>
      </c>
      <c r="U844" s="57">
        <f t="shared" si="207"/>
        <v>3.2785488741723123E-3</v>
      </c>
      <c r="V844">
        <f t="shared" si="219"/>
        <v>132.61709243342787</v>
      </c>
      <c r="W844">
        <f t="shared" si="212"/>
        <v>-0.34399839561731355</v>
      </c>
      <c r="Z844" s="57"/>
    </row>
    <row r="845" spans="5:26">
      <c r="E845" s="49">
        <f t="shared" si="211"/>
        <v>2</v>
      </c>
      <c r="F845" s="49">
        <v>842</v>
      </c>
      <c r="G845" s="49">
        <v>0.54784202582712149</v>
      </c>
      <c r="H845" s="49">
        <f t="shared" si="213"/>
        <v>0.1202110705443013</v>
      </c>
      <c r="I845" s="49">
        <f t="shared" si="214"/>
        <v>87.151796052056369</v>
      </c>
      <c r="J845" s="49">
        <f t="shared" si="215"/>
        <v>1.7774531761235359E-3</v>
      </c>
      <c r="K845" s="49">
        <f t="shared" si="204"/>
        <v>-7.2034988095903097E-3</v>
      </c>
      <c r="L845" s="53">
        <f t="shared" si="210"/>
        <v>1.7389916376619975E-3</v>
      </c>
      <c r="M845" s="53">
        <f t="shared" si="205"/>
        <v>-7.588114194205694E-3</v>
      </c>
      <c r="N845" s="57">
        <f t="shared" si="216"/>
        <v>1.1774531761235361E-3</v>
      </c>
      <c r="O845" s="57">
        <f t="shared" si="206"/>
        <v>0</v>
      </c>
      <c r="P845">
        <f t="shared" si="217"/>
        <v>1.3863959819634029E-6</v>
      </c>
      <c r="Q845">
        <f t="shared" si="217"/>
        <v>0</v>
      </c>
      <c r="R845">
        <f t="shared" si="208"/>
        <v>1.6324163523277174E-9</v>
      </c>
      <c r="S845">
        <f t="shared" si="209"/>
        <v>0</v>
      </c>
      <c r="T845" s="57">
        <f t="shared" si="218"/>
        <v>0</v>
      </c>
      <c r="U845" s="57">
        <f t="shared" si="207"/>
        <v>1.3203498809590309E-2</v>
      </c>
      <c r="V845">
        <f t="shared" si="219"/>
        <v>132.61709243342787</v>
      </c>
      <c r="W845">
        <f t="shared" si="212"/>
        <v>-0.34283134660183051</v>
      </c>
      <c r="Z845" s="57"/>
    </row>
    <row r="846" spans="5:26">
      <c r="E846" s="49">
        <f t="shared" si="211"/>
        <v>3</v>
      </c>
      <c r="F846" s="49">
        <v>843</v>
      </c>
      <c r="G846" s="49">
        <v>0.89198213554785188</v>
      </c>
      <c r="H846" s="49">
        <f t="shared" si="213"/>
        <v>1.2371383378466705</v>
      </c>
      <c r="I846" s="49">
        <f t="shared" si="214"/>
        <v>88.280264215476009</v>
      </c>
      <c r="J846" s="49">
        <f t="shared" si="215"/>
        <v>1.2865193811837624E-2</v>
      </c>
      <c r="K846" s="49">
        <f t="shared" si="204"/>
        <v>6.7300195079537262E-3</v>
      </c>
      <c r="L846" s="53">
        <f t="shared" si="210"/>
        <v>1.2826732273376084E-2</v>
      </c>
      <c r="M846" s="53">
        <f t="shared" si="205"/>
        <v>6.3454041233383419E-3</v>
      </c>
      <c r="N846" s="57">
        <f t="shared" si="216"/>
        <v>1.2265193811837624E-2</v>
      </c>
      <c r="O846" s="57">
        <f t="shared" si="206"/>
        <v>7.3001950795372698E-4</v>
      </c>
      <c r="P846">
        <f t="shared" si="217"/>
        <v>1.5043497924193994E-4</v>
      </c>
      <c r="Q846">
        <f t="shared" si="217"/>
        <v>5.329284819930016E-7</v>
      </c>
      <c r="R846">
        <f t="shared" si="208"/>
        <v>1.8451141764821632E-6</v>
      </c>
      <c r="S846">
        <f t="shared" si="209"/>
        <v>3.8904818819905768E-10</v>
      </c>
      <c r="T846" s="57">
        <f t="shared" si="218"/>
        <v>0</v>
      </c>
      <c r="U846" s="57">
        <f t="shared" si="207"/>
        <v>0</v>
      </c>
      <c r="V846">
        <f t="shared" si="219"/>
        <v>132.61709243342787</v>
      </c>
      <c r="W846">
        <f t="shared" si="212"/>
        <v>-0.33432212548475526</v>
      </c>
      <c r="Z846" s="57"/>
    </row>
    <row r="847" spans="5:26">
      <c r="E847" s="49">
        <f t="shared" si="211"/>
        <v>4</v>
      </c>
      <c r="F847" s="49">
        <v>844</v>
      </c>
      <c r="G847" s="49">
        <v>0.20677040745028274</v>
      </c>
      <c r="H847" s="49">
        <f t="shared" si="213"/>
        <v>-0.81767845683749596</v>
      </c>
      <c r="I847" s="49">
        <f t="shared" si="214"/>
        <v>87.609346435009613</v>
      </c>
      <c r="J847" s="49">
        <f t="shared" si="215"/>
        <v>-7.6288875952262285E-3</v>
      </c>
      <c r="K847" s="49">
        <f t="shared" ref="K847:K910" si="220">LN(I847/I837)</f>
        <v>-3.379608941453898E-3</v>
      </c>
      <c r="L847" s="53">
        <f t="shared" si="210"/>
        <v>-7.667349133687767E-3</v>
      </c>
      <c r="M847" s="53">
        <f t="shared" ref="M847:M910" si="221">K847-$B$8*10</f>
        <v>-3.7642243260692827E-3</v>
      </c>
      <c r="N847" s="57">
        <f t="shared" si="216"/>
        <v>0</v>
      </c>
      <c r="O847" s="57">
        <f t="shared" ref="O847:O910" si="222">MAX(0,K847-$B$11*10)</f>
        <v>0</v>
      </c>
      <c r="P847">
        <f t="shared" si="217"/>
        <v>0</v>
      </c>
      <c r="Q847">
        <f t="shared" si="217"/>
        <v>0</v>
      </c>
      <c r="R847">
        <f t="shared" si="208"/>
        <v>0</v>
      </c>
      <c r="S847">
        <f t="shared" si="209"/>
        <v>0</v>
      </c>
      <c r="T847" s="57">
        <f t="shared" si="218"/>
        <v>8.2288875952262284E-3</v>
      </c>
      <c r="U847" s="57">
        <f t="shared" si="207"/>
        <v>9.3796089414538968E-3</v>
      </c>
      <c r="V847">
        <f t="shared" si="219"/>
        <v>132.61709243342787</v>
      </c>
      <c r="W847">
        <f t="shared" si="212"/>
        <v>-0.33938118512899523</v>
      </c>
      <c r="Z847" s="57"/>
    </row>
    <row r="848" spans="5:26">
      <c r="E848" s="49">
        <f t="shared" si="211"/>
        <v>5</v>
      </c>
      <c r="F848" s="49">
        <v>845</v>
      </c>
      <c r="G848" s="49">
        <v>0.91646105475329021</v>
      </c>
      <c r="H848" s="49">
        <f t="shared" si="213"/>
        <v>1.3816542421692946</v>
      </c>
      <c r="I848" s="49">
        <f t="shared" si="214"/>
        <v>88.870348540278215</v>
      </c>
      <c r="J848" s="49">
        <f t="shared" si="215"/>
        <v>1.4290862939752959E-2</v>
      </c>
      <c r="K848" s="49">
        <f t="shared" si="220"/>
        <v>1.153241382415386E-2</v>
      </c>
      <c r="L848" s="53">
        <f t="shared" si="210"/>
        <v>1.425240140129142E-2</v>
      </c>
      <c r="M848" s="53">
        <f t="shared" si="221"/>
        <v>1.1147798439538475E-2</v>
      </c>
      <c r="N848" s="57">
        <f t="shared" si="216"/>
        <v>1.3690862939752959E-2</v>
      </c>
      <c r="O848" s="57">
        <f t="shared" si="222"/>
        <v>5.5324138241538605E-3</v>
      </c>
      <c r="P848">
        <f t="shared" si="217"/>
        <v>1.8743972803510106E-4</v>
      </c>
      <c r="Q848">
        <f t="shared" si="217"/>
        <v>3.0607602721688741E-5</v>
      </c>
      <c r="R848">
        <f t="shared" si="208"/>
        <v>2.5662116259931387E-6</v>
      </c>
      <c r="S848">
        <f t="shared" si="209"/>
        <v>1.6933392442168012E-7</v>
      </c>
      <c r="T848" s="57">
        <f t="shared" si="218"/>
        <v>0</v>
      </c>
      <c r="U848" s="57">
        <f t="shared" ref="U848:U911" si="223">MAX(0,$B$11*10-K848)</f>
        <v>0</v>
      </c>
      <c r="V848">
        <f t="shared" si="219"/>
        <v>132.61709243342787</v>
      </c>
      <c r="W848">
        <f t="shared" si="212"/>
        <v>-0.32987259100941291</v>
      </c>
      <c r="Z848" s="57"/>
    </row>
    <row r="849" spans="5:26">
      <c r="E849" s="49">
        <f t="shared" si="211"/>
        <v>6</v>
      </c>
      <c r="F849" s="49">
        <v>846</v>
      </c>
      <c r="G849" s="49">
        <v>0.85036026037196621</v>
      </c>
      <c r="H849" s="49">
        <f t="shared" si="213"/>
        <v>1.0379797575784957</v>
      </c>
      <c r="I849" s="49">
        <f t="shared" si="214"/>
        <v>89.844076123542834</v>
      </c>
      <c r="J849" s="49">
        <f t="shared" si="215"/>
        <v>1.0897130667731495E-2</v>
      </c>
      <c r="K849" s="49">
        <f t="shared" si="220"/>
        <v>2.5254541583094561E-2</v>
      </c>
      <c r="L849" s="53">
        <f t="shared" si="210"/>
        <v>1.0858669129269955E-2</v>
      </c>
      <c r="M849" s="53">
        <f t="shared" si="221"/>
        <v>2.4869926198479175E-2</v>
      </c>
      <c r="N849" s="57">
        <f t="shared" si="216"/>
        <v>1.0297130667731495E-2</v>
      </c>
      <c r="O849" s="57">
        <f t="shared" si="222"/>
        <v>1.9254541583094562E-2</v>
      </c>
      <c r="P849">
        <f t="shared" si="217"/>
        <v>1.0603089998833646E-4</v>
      </c>
      <c r="Q849">
        <f t="shared" si="217"/>
        <v>3.7073737157511768E-4</v>
      </c>
      <c r="R849">
        <f t="shared" si="208"/>
        <v>1.0918140319970703E-6</v>
      </c>
      <c r="S849">
        <f t="shared" si="209"/>
        <v>7.1383781374002831E-6</v>
      </c>
      <c r="T849" s="57">
        <f t="shared" si="218"/>
        <v>0</v>
      </c>
      <c r="U849" s="57">
        <f t="shared" si="223"/>
        <v>0</v>
      </c>
      <c r="V849">
        <f t="shared" si="219"/>
        <v>132.61709243342787</v>
      </c>
      <c r="W849">
        <f t="shared" si="212"/>
        <v>-0.32253019218738005</v>
      </c>
      <c r="Z849" s="57"/>
    </row>
    <row r="850" spans="5:26">
      <c r="E850" s="49">
        <f t="shared" si="211"/>
        <v>7</v>
      </c>
      <c r="F850" s="49">
        <v>847</v>
      </c>
      <c r="G850" s="49">
        <v>0.81770590469266591</v>
      </c>
      <c r="H850" s="49">
        <f t="shared" si="213"/>
        <v>0.9066570349993246</v>
      </c>
      <c r="I850" s="49">
        <f t="shared" si="214"/>
        <v>90.71048688108759</v>
      </c>
      <c r="J850" s="49">
        <f t="shared" si="215"/>
        <v>9.5972917371589372E-3</v>
      </c>
      <c r="K850" s="49">
        <f t="shared" si="220"/>
        <v>2.3716046604620608E-2</v>
      </c>
      <c r="L850" s="53">
        <f t="shared" si="210"/>
        <v>9.5588301986973979E-3</v>
      </c>
      <c r="M850" s="53">
        <f t="shared" si="221"/>
        <v>2.3331431220005222E-2</v>
      </c>
      <c r="N850" s="57">
        <f t="shared" si="216"/>
        <v>8.9972917371589373E-3</v>
      </c>
      <c r="O850" s="57">
        <f t="shared" si="222"/>
        <v>1.771604660462061E-2</v>
      </c>
      <c r="P850">
        <f t="shared" si="217"/>
        <v>8.0951258603548492E-5</v>
      </c>
      <c r="Q850">
        <f t="shared" si="217"/>
        <v>3.1385830729708944E-4</v>
      </c>
      <c r="R850">
        <f t="shared" si="208"/>
        <v>7.2834209014632323E-7</v>
      </c>
      <c r="S850">
        <f t="shared" si="209"/>
        <v>5.5603283993225732E-6</v>
      </c>
      <c r="T850" s="57">
        <f t="shared" si="218"/>
        <v>0</v>
      </c>
      <c r="U850" s="57">
        <f t="shared" si="223"/>
        <v>0</v>
      </c>
      <c r="V850">
        <f t="shared" si="219"/>
        <v>132.61709243342787</v>
      </c>
      <c r="W850">
        <f t="shared" si="212"/>
        <v>-0.3159970165488048</v>
      </c>
      <c r="Z850" s="57"/>
    </row>
    <row r="851" spans="5:26">
      <c r="E851" s="49">
        <f t="shared" si="211"/>
        <v>8</v>
      </c>
      <c r="F851" s="49">
        <v>848</v>
      </c>
      <c r="G851" s="49">
        <v>1.3251713693995915E-2</v>
      </c>
      <c r="H851" s="49">
        <f t="shared" si="213"/>
        <v>-2.2187545534657982</v>
      </c>
      <c r="I851" s="49">
        <f t="shared" si="214"/>
        <v>88.750176796143094</v>
      </c>
      <c r="J851" s="49">
        <f t="shared" si="215"/>
        <v>-2.1847551636360756E-2</v>
      </c>
      <c r="K851" s="49">
        <f t="shared" si="220"/>
        <v>1.4972191937350192E-2</v>
      </c>
      <c r="L851" s="53">
        <f t="shared" si="210"/>
        <v>-2.1886013174822295E-2</v>
      </c>
      <c r="M851" s="53">
        <f t="shared" si="221"/>
        <v>1.4587576552734807E-2</v>
      </c>
      <c r="N851" s="57">
        <f t="shared" si="216"/>
        <v>0</v>
      </c>
      <c r="O851" s="57">
        <f t="shared" si="222"/>
        <v>8.9721919373501914E-3</v>
      </c>
      <c r="P851">
        <f t="shared" si="217"/>
        <v>0</v>
      </c>
      <c r="Q851">
        <f t="shared" si="217"/>
        <v>8.0500228160651781E-5</v>
      </c>
      <c r="R851">
        <f t="shared" si="208"/>
        <v>0</v>
      </c>
      <c r="S851">
        <f t="shared" si="209"/>
        <v>7.2226349805785076E-7</v>
      </c>
      <c r="T851" s="57">
        <f t="shared" si="218"/>
        <v>2.2447551636360755E-2</v>
      </c>
      <c r="U851" s="57">
        <f t="shared" si="223"/>
        <v>0</v>
      </c>
      <c r="V851">
        <f t="shared" si="219"/>
        <v>132.61709243342787</v>
      </c>
      <c r="W851">
        <f t="shared" si="212"/>
        <v>-0.33077874678413283</v>
      </c>
      <c r="Z851" s="57"/>
    </row>
    <row r="852" spans="5:26">
      <c r="E852" s="49">
        <f t="shared" si="211"/>
        <v>9</v>
      </c>
      <c r="F852" s="49">
        <v>849</v>
      </c>
      <c r="G852" s="49">
        <v>0.2335764753428734</v>
      </c>
      <c r="H852" s="49">
        <f t="shared" si="213"/>
        <v>-0.72711917916236779</v>
      </c>
      <c r="I852" s="49">
        <f t="shared" si="214"/>
        <v>88.156059264192521</v>
      </c>
      <c r="J852" s="49">
        <f t="shared" si="215"/>
        <v>-6.7167758335492369E-3</v>
      </c>
      <c r="K852" s="49">
        <f t="shared" si="220"/>
        <v>1.1674392064749833E-3</v>
      </c>
      <c r="L852" s="53">
        <f t="shared" si="210"/>
        <v>-6.7552373720107754E-3</v>
      </c>
      <c r="M852" s="53">
        <f t="shared" si="221"/>
        <v>7.828238218595987E-4</v>
      </c>
      <c r="N852" s="57">
        <f t="shared" si="216"/>
        <v>0</v>
      </c>
      <c r="O852" s="57">
        <f t="shared" si="222"/>
        <v>0</v>
      </c>
      <c r="P852">
        <f t="shared" si="217"/>
        <v>0</v>
      </c>
      <c r="Q852">
        <f t="shared" si="217"/>
        <v>0</v>
      </c>
      <c r="R852">
        <f t="shared" ref="R852:R915" si="224">N852^3</f>
        <v>0</v>
      </c>
      <c r="S852">
        <f t="shared" ref="S852:S915" si="225">O852^3</f>
        <v>0</v>
      </c>
      <c r="T852" s="57">
        <f t="shared" si="218"/>
        <v>7.3167758335492368E-3</v>
      </c>
      <c r="U852" s="57">
        <f t="shared" si="223"/>
        <v>4.8325607935250162E-3</v>
      </c>
      <c r="V852">
        <f t="shared" si="219"/>
        <v>132.61709243342787</v>
      </c>
      <c r="W852">
        <f t="shared" si="212"/>
        <v>-0.33525869368274858</v>
      </c>
      <c r="Z852" s="57"/>
    </row>
    <row r="853" spans="5:26">
      <c r="E853" s="49">
        <f t="shared" si="211"/>
        <v>0</v>
      </c>
      <c r="F853" s="49">
        <v>850</v>
      </c>
      <c r="G853" s="49">
        <v>0.79063571627656914</v>
      </c>
      <c r="H853" s="49">
        <f t="shared" si="213"/>
        <v>0.80862901955007183</v>
      </c>
      <c r="I853" s="49">
        <f t="shared" si="214"/>
        <v>88.919774006854652</v>
      </c>
      <c r="J853" s="49">
        <f t="shared" si="215"/>
        <v>8.6259029702078858E-3</v>
      </c>
      <c r="K853" s="49">
        <f t="shared" si="220"/>
        <v>2.4986856942943461E-2</v>
      </c>
      <c r="L853" s="53">
        <f t="shared" si="210"/>
        <v>8.5874414317463465E-3</v>
      </c>
      <c r="M853" s="53">
        <f t="shared" si="221"/>
        <v>2.4602241558328075E-2</v>
      </c>
      <c r="N853" s="57">
        <f t="shared" si="216"/>
        <v>8.0259029702078859E-3</v>
      </c>
      <c r="O853" s="57">
        <f t="shared" si="222"/>
        <v>1.8986856942943463E-2</v>
      </c>
      <c r="P853">
        <f t="shared" si="217"/>
        <v>6.4415118487191764E-5</v>
      </c>
      <c r="Q853">
        <f t="shared" si="217"/>
        <v>3.6050073657180039E-4</v>
      </c>
      <c r="R853">
        <f t="shared" si="224"/>
        <v>5.1698949079264525E-7</v>
      </c>
      <c r="S853">
        <f t="shared" si="225"/>
        <v>6.8447759131145208E-6</v>
      </c>
      <c r="T853" s="57">
        <f t="shared" si="218"/>
        <v>0</v>
      </c>
      <c r="U853" s="57">
        <f t="shared" si="223"/>
        <v>0</v>
      </c>
      <c r="V853">
        <f t="shared" si="219"/>
        <v>132.61709243342787</v>
      </c>
      <c r="W853">
        <f t="shared" si="212"/>
        <v>-0.32949989797513263</v>
      </c>
      <c r="Z853" s="57"/>
    </row>
    <row r="854" spans="5:26">
      <c r="E854" s="49">
        <f t="shared" si="211"/>
        <v>1</v>
      </c>
      <c r="F854" s="49">
        <v>851</v>
      </c>
      <c r="G854" s="49">
        <v>0.68798727236787705</v>
      </c>
      <c r="H854" s="49">
        <f t="shared" si="213"/>
        <v>0.49015325586646868</v>
      </c>
      <c r="I854" s="49">
        <f t="shared" si="214"/>
        <v>89.406917043877698</v>
      </c>
      <c r="J854" s="49">
        <f t="shared" si="215"/>
        <v>5.4635034824584358E-3</v>
      </c>
      <c r="K854" s="49">
        <f t="shared" si="220"/>
        <v>2.7324123720134402E-2</v>
      </c>
      <c r="L854" s="53">
        <f t="shared" si="210"/>
        <v>5.4250419439968974E-3</v>
      </c>
      <c r="M854" s="53">
        <f t="shared" si="221"/>
        <v>2.6939508335519016E-2</v>
      </c>
      <c r="N854" s="57">
        <f t="shared" si="216"/>
        <v>4.863503482458436E-3</v>
      </c>
      <c r="O854" s="57">
        <f t="shared" si="222"/>
        <v>2.1324123720134404E-2</v>
      </c>
      <c r="P854">
        <f t="shared" si="217"/>
        <v>2.3653666123885335E-5</v>
      </c>
      <c r="Q854">
        <f t="shared" si="217"/>
        <v>4.5471825243159874E-4</v>
      </c>
      <c r="R854">
        <f t="shared" si="224"/>
        <v>1.1503968756642546E-7</v>
      </c>
      <c r="S854">
        <f t="shared" si="225"/>
        <v>9.6964682726547187E-6</v>
      </c>
      <c r="T854" s="57">
        <f t="shared" si="218"/>
        <v>0</v>
      </c>
      <c r="U854" s="57">
        <f t="shared" si="223"/>
        <v>0</v>
      </c>
      <c r="V854">
        <f t="shared" si="219"/>
        <v>132.61709243342787</v>
      </c>
      <c r="W854">
        <f t="shared" si="212"/>
        <v>-0.3258265929125323</v>
      </c>
      <c r="Z854" s="57"/>
    </row>
    <row r="855" spans="5:26">
      <c r="E855" s="49">
        <f t="shared" si="211"/>
        <v>2</v>
      </c>
      <c r="F855" s="49">
        <v>852</v>
      </c>
      <c r="G855" s="49">
        <v>0.54008940385998605</v>
      </c>
      <c r="H855" s="49">
        <f t="shared" si="213"/>
        <v>0.10065895841132502</v>
      </c>
      <c r="I855" s="49">
        <f t="shared" si="214"/>
        <v>89.548494029000892</v>
      </c>
      <c r="J855" s="49">
        <f t="shared" si="215"/>
        <v>1.5822602268516159E-3</v>
      </c>
      <c r="K855" s="49">
        <f t="shared" si="220"/>
        <v>2.7128930770862713E-2</v>
      </c>
      <c r="L855" s="53">
        <f t="shared" si="210"/>
        <v>1.5437986883900775E-3</v>
      </c>
      <c r="M855" s="53">
        <f t="shared" si="221"/>
        <v>2.6744315386247327E-2</v>
      </c>
      <c r="N855" s="57">
        <f t="shared" si="216"/>
        <v>9.8226022685161604E-4</v>
      </c>
      <c r="O855" s="57">
        <f t="shared" si="222"/>
        <v>2.1128930770862715E-2</v>
      </c>
      <c r="P855">
        <f t="shared" si="217"/>
        <v>9.6483515325458824E-7</v>
      </c>
      <c r="Q855">
        <f t="shared" si="217"/>
        <v>4.4643171551990928E-4</v>
      </c>
      <c r="R855">
        <f t="shared" si="224"/>
        <v>9.4771919651026548E-10</v>
      </c>
      <c r="S855">
        <f t="shared" si="225"/>
        <v>9.4326248111376416E-6</v>
      </c>
      <c r="T855" s="57">
        <f t="shared" si="218"/>
        <v>0</v>
      </c>
      <c r="U855" s="57">
        <f t="shared" si="223"/>
        <v>0</v>
      </c>
      <c r="V855">
        <f t="shared" si="219"/>
        <v>132.61709243342787</v>
      </c>
      <c r="W855">
        <f t="shared" si="212"/>
        <v>-0.3247590307866754</v>
      </c>
      <c r="Z855" s="57"/>
    </row>
    <row r="856" spans="5:26">
      <c r="E856" s="49">
        <f t="shared" si="211"/>
        <v>3</v>
      </c>
      <c r="F856" s="49">
        <v>853</v>
      </c>
      <c r="G856" s="49">
        <v>0.53566306802943775</v>
      </c>
      <c r="H856" s="49">
        <f t="shared" si="213"/>
        <v>8.9513451255741935E-2</v>
      </c>
      <c r="I856" s="49">
        <f t="shared" si="214"/>
        <v>89.680314569262833</v>
      </c>
      <c r="J856" s="49">
        <f t="shared" si="215"/>
        <v>1.4709751748279924E-3</v>
      </c>
      <c r="K856" s="49">
        <f t="shared" si="220"/>
        <v>1.573471213385318E-2</v>
      </c>
      <c r="L856" s="53">
        <f t="shared" si="210"/>
        <v>1.4325136363664539E-3</v>
      </c>
      <c r="M856" s="53">
        <f t="shared" si="221"/>
        <v>1.5350096749237796E-2</v>
      </c>
      <c r="N856" s="57">
        <f t="shared" si="216"/>
        <v>8.7097517482799243E-4</v>
      </c>
      <c r="O856" s="57">
        <f t="shared" si="222"/>
        <v>9.7347121338531815E-3</v>
      </c>
      <c r="P856">
        <f t="shared" si="217"/>
        <v>7.5859775516665197E-7</v>
      </c>
      <c r="Q856">
        <f t="shared" si="217"/>
        <v>9.4764620328988361E-5</v>
      </c>
      <c r="R856">
        <f t="shared" si="224"/>
        <v>6.6071981243039731E-10</v>
      </c>
      <c r="S856">
        <f t="shared" si="225"/>
        <v>9.225062993765929E-7</v>
      </c>
      <c r="T856" s="57">
        <f t="shared" si="218"/>
        <v>0</v>
      </c>
      <c r="U856" s="57">
        <f t="shared" si="223"/>
        <v>0</v>
      </c>
      <c r="V856">
        <f t="shared" si="219"/>
        <v>132.61709243342787</v>
      </c>
      <c r="W856">
        <f t="shared" si="212"/>
        <v>-0.32376503719321675</v>
      </c>
      <c r="Z856" s="57"/>
    </row>
    <row r="857" spans="5:26">
      <c r="E857" s="49">
        <f t="shared" si="211"/>
        <v>4</v>
      </c>
      <c r="F857" s="49">
        <v>854</v>
      </c>
      <c r="G857" s="49">
        <v>0.41550120698951332</v>
      </c>
      <c r="H857" s="49">
        <f t="shared" si="213"/>
        <v>-0.21341611256382287</v>
      </c>
      <c r="I857" s="49">
        <f t="shared" si="214"/>
        <v>89.540660971194825</v>
      </c>
      <c r="J857" s="49">
        <f t="shared" si="215"/>
        <v>-1.5584518041197851E-3</v>
      </c>
      <c r="K857" s="49">
        <f t="shared" si="220"/>
        <v>2.1805147924959668E-2</v>
      </c>
      <c r="L857" s="53">
        <f t="shared" si="210"/>
        <v>-1.5969133425813235E-3</v>
      </c>
      <c r="M857" s="53">
        <f t="shared" si="221"/>
        <v>2.1420532540344282E-2</v>
      </c>
      <c r="N857" s="57">
        <f t="shared" si="216"/>
        <v>0</v>
      </c>
      <c r="O857" s="57">
        <f t="shared" si="222"/>
        <v>1.580514792495967E-2</v>
      </c>
      <c r="P857">
        <f t="shared" si="217"/>
        <v>0</v>
      </c>
      <c r="Q857">
        <f t="shared" si="217"/>
        <v>2.4980270092985694E-4</v>
      </c>
      <c r="R857">
        <f t="shared" si="224"/>
        <v>0</v>
      </c>
      <c r="S857">
        <f t="shared" si="225"/>
        <v>3.9481686402508491E-6</v>
      </c>
      <c r="T857" s="57">
        <f t="shared" si="218"/>
        <v>2.1584518041197851E-3</v>
      </c>
      <c r="U857" s="57">
        <f t="shared" si="223"/>
        <v>0</v>
      </c>
      <c r="V857">
        <f t="shared" si="219"/>
        <v>132.61709243342787</v>
      </c>
      <c r="W857">
        <f t="shared" si="212"/>
        <v>-0.32481809600717099</v>
      </c>
      <c r="Z857" s="57"/>
    </row>
    <row r="858" spans="5:26">
      <c r="E858" s="49">
        <f t="shared" si="211"/>
        <v>5</v>
      </c>
      <c r="F858" s="49">
        <v>855</v>
      </c>
      <c r="G858" s="49">
        <v>0.9003083410308671</v>
      </c>
      <c r="H858" s="49">
        <f t="shared" si="213"/>
        <v>1.2833104930600505</v>
      </c>
      <c r="I858" s="49">
        <f t="shared" si="214"/>
        <v>90.741403742630723</v>
      </c>
      <c r="J858" s="49">
        <f t="shared" si="215"/>
        <v>1.3320909419755488E-2</v>
      </c>
      <c r="K858" s="49">
        <f t="shared" si="220"/>
        <v>2.0835194404962301E-2</v>
      </c>
      <c r="L858" s="53">
        <f t="shared" si="210"/>
        <v>1.3282447881293949E-2</v>
      </c>
      <c r="M858" s="53">
        <f t="shared" si="221"/>
        <v>2.0450579020346915E-2</v>
      </c>
      <c r="N858" s="57">
        <f t="shared" si="216"/>
        <v>1.2720909419755488E-2</v>
      </c>
      <c r="O858" s="57">
        <f t="shared" si="222"/>
        <v>1.4835194404962303E-2</v>
      </c>
      <c r="P858">
        <f t="shared" si="217"/>
        <v>1.6182153646562391E-4</v>
      </c>
      <c r="Q858">
        <f t="shared" si="217"/>
        <v>2.2008299303302481E-4</v>
      </c>
      <c r="R858">
        <f t="shared" si="224"/>
        <v>2.0585171075448613E-6</v>
      </c>
      <c r="S858">
        <f t="shared" si="225"/>
        <v>3.264973986870887E-6</v>
      </c>
      <c r="T858" s="57">
        <f t="shared" si="218"/>
        <v>0</v>
      </c>
      <c r="U858" s="57">
        <f t="shared" si="223"/>
        <v>0</v>
      </c>
      <c r="V858">
        <f t="shared" si="219"/>
        <v>132.61709243342787</v>
      </c>
      <c r="W858">
        <f t="shared" si="212"/>
        <v>-0.31576388776445408</v>
      </c>
      <c r="Z858" s="57"/>
    </row>
    <row r="859" spans="5:26">
      <c r="E859" s="49">
        <f t="shared" si="211"/>
        <v>6</v>
      </c>
      <c r="F859" s="49">
        <v>856</v>
      </c>
      <c r="G859" s="49">
        <v>0.54384783753142851</v>
      </c>
      <c r="H859" s="49">
        <f t="shared" si="213"/>
        <v>0.1101324605494224</v>
      </c>
      <c r="I859" s="49">
        <f t="shared" si="214"/>
        <v>90.893690293161086</v>
      </c>
      <c r="J859" s="49">
        <f t="shared" si="215"/>
        <v>1.6768409983984264E-3</v>
      </c>
      <c r="K859" s="49">
        <f t="shared" si="220"/>
        <v>1.161490473562902E-2</v>
      </c>
      <c r="L859" s="53">
        <f t="shared" si="210"/>
        <v>1.638379459936888E-3</v>
      </c>
      <c r="M859" s="53">
        <f t="shared" si="221"/>
        <v>1.1230289351013636E-2</v>
      </c>
      <c r="N859" s="57">
        <f t="shared" si="216"/>
        <v>1.0768409983984263E-3</v>
      </c>
      <c r="O859" s="57">
        <f t="shared" si="222"/>
        <v>5.6149047356290208E-3</v>
      </c>
      <c r="P859">
        <f t="shared" si="217"/>
        <v>1.1595865358317197E-6</v>
      </c>
      <c r="Q859">
        <f t="shared" si="217"/>
        <v>3.1527155190189202E-5</v>
      </c>
      <c r="R859">
        <f t="shared" si="224"/>
        <v>1.2486903229744016E-9</v>
      </c>
      <c r="S859">
        <f t="shared" si="225"/>
        <v>1.7702197297830441E-7</v>
      </c>
      <c r="T859" s="57">
        <f t="shared" si="218"/>
        <v>0</v>
      </c>
      <c r="U859" s="57">
        <f t="shared" si="223"/>
        <v>0</v>
      </c>
      <c r="V859">
        <f t="shared" si="219"/>
        <v>132.61709243342787</v>
      </c>
      <c r="W859">
        <f t="shared" si="212"/>
        <v>-0.31461557009486851</v>
      </c>
      <c r="Z859" s="57"/>
    </row>
    <row r="860" spans="5:26">
      <c r="E860" s="49">
        <f t="shared" si="211"/>
        <v>7</v>
      </c>
      <c r="F860" s="49">
        <v>857</v>
      </c>
      <c r="G860" s="49">
        <v>0.81610128127971104</v>
      </c>
      <c r="H860" s="49">
        <f t="shared" si="213"/>
        <v>0.90060676310115517</v>
      </c>
      <c r="I860" s="49">
        <f t="shared" si="214"/>
        <v>91.764723682650327</v>
      </c>
      <c r="J860" s="49">
        <f t="shared" si="215"/>
        <v>9.5373651073576687E-3</v>
      </c>
      <c r="K860" s="49">
        <f t="shared" si="220"/>
        <v>1.1554978105827843E-2</v>
      </c>
      <c r="L860" s="53">
        <f t="shared" si="210"/>
        <v>9.4989035688961294E-3</v>
      </c>
      <c r="M860" s="53">
        <f t="shared" si="221"/>
        <v>1.1170362721212459E-2</v>
      </c>
      <c r="N860" s="57">
        <f t="shared" si="216"/>
        <v>8.9373651073576688E-3</v>
      </c>
      <c r="O860" s="57">
        <f t="shared" si="222"/>
        <v>5.5549781058278442E-3</v>
      </c>
      <c r="P860">
        <f t="shared" si="217"/>
        <v>7.987649506221436E-5</v>
      </c>
      <c r="Q860">
        <f t="shared" si="217"/>
        <v>3.0857781756226701E-5</v>
      </c>
      <c r="R860">
        <f t="shared" si="224"/>
        <v>7.1388539986706171E-7</v>
      </c>
      <c r="S860">
        <f t="shared" si="225"/>
        <v>1.7141430205025321E-7</v>
      </c>
      <c r="T860" s="57">
        <f t="shared" si="218"/>
        <v>0</v>
      </c>
      <c r="U860" s="57">
        <f t="shared" si="223"/>
        <v>0</v>
      </c>
      <c r="V860">
        <f t="shared" si="219"/>
        <v>132.61709243342787</v>
      </c>
      <c r="W860">
        <f t="shared" si="212"/>
        <v>-0.30804753747172464</v>
      </c>
      <c r="Z860" s="57"/>
    </row>
    <row r="861" spans="5:26">
      <c r="E861" s="49">
        <f t="shared" si="211"/>
        <v>8</v>
      </c>
      <c r="F861" s="49">
        <v>858</v>
      </c>
      <c r="G861" s="49">
        <v>0.89647439886998115</v>
      </c>
      <c r="H861" s="49">
        <f t="shared" si="213"/>
        <v>1.2617154310431695</v>
      </c>
      <c r="I861" s="49">
        <f t="shared" si="214"/>
        <v>92.97547454834843</v>
      </c>
      <c r="J861" s="49">
        <f t="shared" si="215"/>
        <v>1.3107793675628299E-2</v>
      </c>
      <c r="K861" s="49">
        <f t="shared" si="220"/>
        <v>4.651032341781685E-2</v>
      </c>
      <c r="L861" s="53">
        <f t="shared" si="210"/>
        <v>1.306933213716676E-2</v>
      </c>
      <c r="M861" s="53">
        <f t="shared" si="221"/>
        <v>4.6125708033201464E-2</v>
      </c>
      <c r="N861" s="57">
        <f t="shared" si="216"/>
        <v>1.25077936756283E-2</v>
      </c>
      <c r="O861" s="57">
        <f t="shared" si="222"/>
        <v>4.0510323417816851E-2</v>
      </c>
      <c r="P861">
        <f t="shared" si="217"/>
        <v>1.5644490263208729E-4</v>
      </c>
      <c r="Q861">
        <f t="shared" si="217"/>
        <v>1.6410863034161203E-3</v>
      </c>
      <c r="R861">
        <f t="shared" si="224"/>
        <v>1.9567805637259063E-6</v>
      </c>
      <c r="S861">
        <f t="shared" si="225"/>
        <v>6.6480936907936555E-5</v>
      </c>
      <c r="T861" s="57">
        <f t="shared" si="218"/>
        <v>0</v>
      </c>
      <c r="U861" s="57">
        <f t="shared" si="223"/>
        <v>0</v>
      </c>
      <c r="V861">
        <f t="shared" si="219"/>
        <v>132.61709243342787</v>
      </c>
      <c r="W861">
        <f t="shared" si="212"/>
        <v>-0.29891786313275598</v>
      </c>
      <c r="Z861" s="57"/>
    </row>
    <row r="862" spans="5:26">
      <c r="E862" s="49">
        <f t="shared" si="211"/>
        <v>9</v>
      </c>
      <c r="F862" s="49">
        <v>859</v>
      </c>
      <c r="G862" s="49">
        <v>0.36002022676725975</v>
      </c>
      <c r="H862" s="49">
        <f t="shared" si="213"/>
        <v>-0.35840472852099853</v>
      </c>
      <c r="I862" s="49">
        <f t="shared" si="214"/>
        <v>92.695885748057123</v>
      </c>
      <c r="J862" s="49">
        <f t="shared" si="215"/>
        <v>-3.0116546910516052E-3</v>
      </c>
      <c r="K862" s="49">
        <f t="shared" si="220"/>
        <v>5.0215444560314383E-2</v>
      </c>
      <c r="L862" s="53">
        <f t="shared" si="210"/>
        <v>-3.0501162295131436E-3</v>
      </c>
      <c r="M862" s="53">
        <f t="shared" si="221"/>
        <v>4.9830829175698997E-2</v>
      </c>
      <c r="N862" s="57">
        <f t="shared" si="216"/>
        <v>0</v>
      </c>
      <c r="O862" s="57">
        <f t="shared" si="222"/>
        <v>4.4215444560314385E-2</v>
      </c>
      <c r="P862">
        <f t="shared" si="217"/>
        <v>0</v>
      </c>
      <c r="Q862">
        <f t="shared" si="217"/>
        <v>1.955005537666235E-3</v>
      </c>
      <c r="R862">
        <f t="shared" si="224"/>
        <v>0</v>
      </c>
      <c r="S862">
        <f t="shared" si="225"/>
        <v>8.6441438965789033E-5</v>
      </c>
      <c r="T862" s="57">
        <f t="shared" si="218"/>
        <v>3.611654691051605E-3</v>
      </c>
      <c r="U862" s="57">
        <f t="shared" si="223"/>
        <v>0</v>
      </c>
      <c r="V862">
        <f t="shared" si="219"/>
        <v>132.61709243342787</v>
      </c>
      <c r="W862">
        <f t="shared" si="212"/>
        <v>-0.30102610419852704</v>
      </c>
      <c r="Z862" s="57"/>
    </row>
    <row r="863" spans="5:26">
      <c r="E863" s="49">
        <f t="shared" si="211"/>
        <v>0</v>
      </c>
      <c r="F863" s="49">
        <v>860</v>
      </c>
      <c r="G863" s="49">
        <v>0.93009132352211699</v>
      </c>
      <c r="H863" s="49">
        <f t="shared" si="213"/>
        <v>1.4764715287602344</v>
      </c>
      <c r="I863" s="49">
        <f t="shared" si="214"/>
        <v>94.117992505083166</v>
      </c>
      <c r="J863" s="49">
        <f t="shared" si="215"/>
        <v>1.5225145381905204E-2</v>
      </c>
      <c r="K863" s="49">
        <f t="shared" si="220"/>
        <v>5.6814686972011717E-2</v>
      </c>
      <c r="L863" s="53">
        <f t="shared" si="210"/>
        <v>1.5186683843443665E-2</v>
      </c>
      <c r="M863" s="53">
        <f t="shared" si="221"/>
        <v>5.6430071587396331E-2</v>
      </c>
      <c r="N863" s="57">
        <f t="shared" si="216"/>
        <v>1.4625145381905204E-2</v>
      </c>
      <c r="O863" s="57">
        <f t="shared" si="222"/>
        <v>5.0814686972011719E-2</v>
      </c>
      <c r="P863">
        <f t="shared" si="217"/>
        <v>2.1389487744186313E-4</v>
      </c>
      <c r="Q863">
        <f t="shared" si="217"/>
        <v>2.5821324120635374E-3</v>
      </c>
      <c r="R863">
        <f t="shared" si="224"/>
        <v>3.1282436790320442E-6</v>
      </c>
      <c r="S863">
        <f t="shared" si="225"/>
        <v>1.3121025023929422E-4</v>
      </c>
      <c r="T863" s="57">
        <f t="shared" si="218"/>
        <v>0</v>
      </c>
      <c r="U863" s="57">
        <f t="shared" si="223"/>
        <v>0</v>
      </c>
      <c r="V863">
        <f t="shared" si="219"/>
        <v>132.61709243342787</v>
      </c>
      <c r="W863">
        <f t="shared" si="212"/>
        <v>-0.2903026994628975</v>
      </c>
      <c r="Z863" s="57"/>
    </row>
    <row r="864" spans="5:26">
      <c r="E864" s="49">
        <f t="shared" si="211"/>
        <v>1</v>
      </c>
      <c r="F864" s="49">
        <v>861</v>
      </c>
      <c r="G864" s="49">
        <v>0.55888816351769288</v>
      </c>
      <c r="H864" s="49">
        <f t="shared" si="213"/>
        <v>0.1481509092026092</v>
      </c>
      <c r="I864" s="49">
        <f t="shared" si="214"/>
        <v>94.31172800853254</v>
      </c>
      <c r="J864" s="49">
        <f t="shared" si="215"/>
        <v>2.0563165002616189E-3</v>
      </c>
      <c r="K864" s="49">
        <f t="shared" si="220"/>
        <v>5.3407499989814873E-2</v>
      </c>
      <c r="L864" s="53">
        <f t="shared" si="210"/>
        <v>2.0178549618000805E-3</v>
      </c>
      <c r="M864" s="53">
        <f t="shared" si="221"/>
        <v>5.3022884605199487E-2</v>
      </c>
      <c r="N864" s="57">
        <f t="shared" si="216"/>
        <v>1.4563165002616191E-3</v>
      </c>
      <c r="O864" s="57">
        <f t="shared" si="222"/>
        <v>4.7407499989814875E-2</v>
      </c>
      <c r="P864">
        <f t="shared" si="217"/>
        <v>2.1208577489342502E-6</v>
      </c>
      <c r="Q864">
        <f t="shared" si="217"/>
        <v>2.2474710552842976E-3</v>
      </c>
      <c r="R864">
        <f t="shared" si="224"/>
        <v>3.0886401344806626E-9</v>
      </c>
      <c r="S864">
        <f t="shared" si="225"/>
        <v>1.0654698403049956E-4</v>
      </c>
      <c r="T864" s="57">
        <f t="shared" si="218"/>
        <v>0</v>
      </c>
      <c r="U864" s="57">
        <f t="shared" si="223"/>
        <v>0</v>
      </c>
      <c r="V864">
        <f t="shared" si="219"/>
        <v>132.61709243342787</v>
      </c>
      <c r="W864">
        <f t="shared" si="212"/>
        <v>-0.28884183570925553</v>
      </c>
      <c r="Z864" s="57"/>
    </row>
    <row r="865" spans="5:26">
      <c r="E865" s="49">
        <f t="shared" si="211"/>
        <v>2</v>
      </c>
      <c r="F865" s="49">
        <v>862</v>
      </c>
      <c r="G865" s="49">
        <v>5.0111769635292291E-2</v>
      </c>
      <c r="H865" s="49">
        <f t="shared" si="213"/>
        <v>-1.6437708765336687</v>
      </c>
      <c r="I865" s="49">
        <f t="shared" si="214"/>
        <v>92.81586990268525</v>
      </c>
      <c r="J865" s="49">
        <f t="shared" si="215"/>
        <v>-1.5987913978017E-2</v>
      </c>
      <c r="K865" s="49">
        <f t="shared" si="220"/>
        <v>3.5837325784946243E-2</v>
      </c>
      <c r="L865" s="53">
        <f t="shared" si="210"/>
        <v>-1.6026375516478539E-2</v>
      </c>
      <c r="M865" s="53">
        <f t="shared" si="221"/>
        <v>3.5452710400330857E-2</v>
      </c>
      <c r="N865" s="57">
        <f t="shared" si="216"/>
        <v>0</v>
      </c>
      <c r="O865" s="57">
        <f t="shared" si="222"/>
        <v>2.9837325784946245E-2</v>
      </c>
      <c r="P865">
        <f t="shared" si="217"/>
        <v>0</v>
      </c>
      <c r="Q865">
        <f t="shared" si="217"/>
        <v>8.9026600999701799E-4</v>
      </c>
      <c r="R865">
        <f t="shared" si="224"/>
        <v>0</v>
      </c>
      <c r="S865">
        <f t="shared" si="225"/>
        <v>2.6563156975545236E-5</v>
      </c>
      <c r="T865" s="57">
        <f t="shared" si="218"/>
        <v>1.6587913978017E-2</v>
      </c>
      <c r="U865" s="57">
        <f t="shared" si="223"/>
        <v>0</v>
      </c>
      <c r="V865">
        <f t="shared" si="219"/>
        <v>132.61709243342787</v>
      </c>
      <c r="W865">
        <f t="shared" si="212"/>
        <v>-0.30012136294363667</v>
      </c>
      <c r="Z865" s="57"/>
    </row>
    <row r="866" spans="5:26">
      <c r="E866" s="49">
        <f t="shared" si="211"/>
        <v>3</v>
      </c>
      <c r="F866" s="49">
        <v>863</v>
      </c>
      <c r="G866" s="49">
        <v>0.51452663527091747</v>
      </c>
      <c r="H866" s="49">
        <f t="shared" si="213"/>
        <v>3.6420925064541261E-2</v>
      </c>
      <c r="I866" s="49">
        <f t="shared" si="214"/>
        <v>92.903221918362064</v>
      </c>
      <c r="J866" s="49">
        <f t="shared" si="215"/>
        <v>9.4068974020662351E-4</v>
      </c>
      <c r="K866" s="49">
        <f t="shared" si="220"/>
        <v>3.5307040350324836E-2</v>
      </c>
      <c r="L866" s="53">
        <f t="shared" si="210"/>
        <v>9.0222820174508508E-4</v>
      </c>
      <c r="M866" s="53">
        <f t="shared" si="221"/>
        <v>3.492242496570945E-2</v>
      </c>
      <c r="N866" s="57">
        <f t="shared" si="216"/>
        <v>3.4068974020662357E-4</v>
      </c>
      <c r="O866" s="57">
        <f t="shared" si="222"/>
        <v>2.9307040350324838E-2</v>
      </c>
      <c r="P866">
        <f t="shared" si="217"/>
        <v>1.1606949908205666E-7</v>
      </c>
      <c r="Q866">
        <f t="shared" si="217"/>
        <v>8.5890261409556816E-4</v>
      </c>
      <c r="R866">
        <f t="shared" si="224"/>
        <v>3.9543687488178819E-11</v>
      </c>
      <c r="S866">
        <f t="shared" si="225"/>
        <v>2.51718935682983E-5</v>
      </c>
      <c r="T866" s="57">
        <f t="shared" si="218"/>
        <v>0</v>
      </c>
      <c r="U866" s="57">
        <f t="shared" si="223"/>
        <v>0</v>
      </c>
      <c r="V866">
        <f t="shared" si="219"/>
        <v>132.61709243342787</v>
      </c>
      <c r="W866">
        <f t="shared" si="212"/>
        <v>-0.29946268453292835</v>
      </c>
      <c r="Z866" s="57"/>
    </row>
    <row r="867" spans="5:26">
      <c r="E867" s="49">
        <f t="shared" si="211"/>
        <v>4</v>
      </c>
      <c r="F867" s="49">
        <v>864</v>
      </c>
      <c r="G867" s="49">
        <v>0.21727708463100148</v>
      </c>
      <c r="H867" s="49">
        <f t="shared" si="213"/>
        <v>-0.78142228352490684</v>
      </c>
      <c r="I867" s="49">
        <f t="shared" si="214"/>
        <v>92.23085345282459</v>
      </c>
      <c r="J867" s="49">
        <f t="shared" si="215"/>
        <v>-7.2636160617481974E-3</v>
      </c>
      <c r="K867" s="49">
        <f t="shared" si="220"/>
        <v>2.9601876092696475E-2</v>
      </c>
      <c r="L867" s="53">
        <f t="shared" si="210"/>
        <v>-7.3020776002097358E-3</v>
      </c>
      <c r="M867" s="53">
        <f t="shared" si="221"/>
        <v>2.9217260708081089E-2</v>
      </c>
      <c r="N867" s="57">
        <f t="shared" si="216"/>
        <v>0</v>
      </c>
      <c r="O867" s="57">
        <f t="shared" si="222"/>
        <v>2.3601876092696476E-2</v>
      </c>
      <c r="P867">
        <f t="shared" si="217"/>
        <v>0</v>
      </c>
      <c r="Q867">
        <f t="shared" si="217"/>
        <v>5.5704855509499751E-4</v>
      </c>
      <c r="R867">
        <f t="shared" si="224"/>
        <v>0</v>
      </c>
      <c r="S867">
        <f t="shared" si="225"/>
        <v>1.3147390974967738E-5</v>
      </c>
      <c r="T867" s="57">
        <f t="shared" si="218"/>
        <v>7.8636160617481972E-3</v>
      </c>
      <c r="U867" s="57">
        <f t="shared" si="223"/>
        <v>0</v>
      </c>
      <c r="V867">
        <f t="shared" si="219"/>
        <v>132.61709243342787</v>
      </c>
      <c r="W867">
        <f t="shared" si="212"/>
        <v>-0.30453268307685655</v>
      </c>
      <c r="Z867" s="57"/>
    </row>
    <row r="868" spans="5:26">
      <c r="E868" s="49">
        <f t="shared" si="211"/>
        <v>5</v>
      </c>
      <c r="F868" s="49">
        <v>865</v>
      </c>
      <c r="G868" s="49">
        <v>0.10195466041907686</v>
      </c>
      <c r="H868" s="49">
        <f t="shared" si="213"/>
        <v>-1.2704923086714137</v>
      </c>
      <c r="I868" s="49">
        <f t="shared" si="214"/>
        <v>91.112277661245699</v>
      </c>
      <c r="J868" s="49">
        <f t="shared" si="215"/>
        <v>-1.220214429298019E-2</v>
      </c>
      <c r="K868" s="49">
        <f t="shared" si="220"/>
        <v>4.0788223799606985E-3</v>
      </c>
      <c r="L868" s="53">
        <f t="shared" si="210"/>
        <v>-1.224060583144173E-2</v>
      </c>
      <c r="M868" s="53">
        <f t="shared" si="221"/>
        <v>3.6942069953453138E-3</v>
      </c>
      <c r="N868" s="57">
        <f t="shared" si="216"/>
        <v>0</v>
      </c>
      <c r="O868" s="57">
        <f t="shared" si="222"/>
        <v>0</v>
      </c>
      <c r="P868">
        <f t="shared" si="217"/>
        <v>0</v>
      </c>
      <c r="Q868">
        <f t="shared" si="217"/>
        <v>0</v>
      </c>
      <c r="R868">
        <f t="shared" si="224"/>
        <v>0</v>
      </c>
      <c r="S868">
        <f t="shared" si="225"/>
        <v>0</v>
      </c>
      <c r="T868" s="57">
        <f t="shared" si="218"/>
        <v>1.280214429298019E-2</v>
      </c>
      <c r="U868" s="57">
        <f t="shared" si="223"/>
        <v>1.9211776200393008E-3</v>
      </c>
      <c r="V868">
        <f t="shared" si="219"/>
        <v>132.61709243342787</v>
      </c>
      <c r="W868">
        <f t="shared" si="212"/>
        <v>-0.3129673107033098</v>
      </c>
      <c r="Z868" s="57"/>
    </row>
    <row r="869" spans="5:26">
      <c r="E869" s="49">
        <f t="shared" si="211"/>
        <v>6</v>
      </c>
      <c r="F869" s="49">
        <v>866</v>
      </c>
      <c r="G869" s="49">
        <v>0.81726867369026523</v>
      </c>
      <c r="H869" s="49">
        <f t="shared" si="213"/>
        <v>0.90500516177888946</v>
      </c>
      <c r="I869" s="49">
        <f t="shared" si="214"/>
        <v>91.989413252668086</v>
      </c>
      <c r="J869" s="49">
        <f t="shared" si="215"/>
        <v>9.5809306478789533E-3</v>
      </c>
      <c r="K869" s="49">
        <f t="shared" si="220"/>
        <v>1.1982912029441271E-2</v>
      </c>
      <c r="L869" s="53">
        <f t="shared" si="210"/>
        <v>9.542469109417414E-3</v>
      </c>
      <c r="M869" s="53">
        <f t="shared" si="221"/>
        <v>1.1598296644825886E-2</v>
      </c>
      <c r="N869" s="57">
        <f t="shared" si="216"/>
        <v>8.9809306478789534E-3</v>
      </c>
      <c r="O869" s="57">
        <f t="shared" si="222"/>
        <v>5.9829120294412714E-3</v>
      </c>
      <c r="P869">
        <f t="shared" si="217"/>
        <v>8.0657115302011479E-5</v>
      </c>
      <c r="Q869">
        <f t="shared" si="217"/>
        <v>3.579523635203307E-5</v>
      </c>
      <c r="R869">
        <f t="shared" si="224"/>
        <v>7.2437595878534145E-7</v>
      </c>
      <c r="S869">
        <f t="shared" si="225"/>
        <v>2.1415975016727215E-7</v>
      </c>
      <c r="T869" s="57">
        <f t="shared" si="218"/>
        <v>0</v>
      </c>
      <c r="U869" s="57">
        <f t="shared" si="223"/>
        <v>0</v>
      </c>
      <c r="V869">
        <f t="shared" si="219"/>
        <v>132.61709243342787</v>
      </c>
      <c r="W869">
        <f t="shared" si="212"/>
        <v>-0.30635326438901062</v>
      </c>
      <c r="Z869" s="57"/>
    </row>
    <row r="870" spans="5:26">
      <c r="E870" s="49">
        <f t="shared" si="211"/>
        <v>7</v>
      </c>
      <c r="F870" s="49">
        <v>867</v>
      </c>
      <c r="G870" s="49">
        <v>0.73016689548869729</v>
      </c>
      <c r="H870" s="49">
        <f t="shared" si="213"/>
        <v>0.61331782566041493</v>
      </c>
      <c r="I870" s="49">
        <f t="shared" si="214"/>
        <v>92.606671537205187</v>
      </c>
      <c r="J870" s="49">
        <f t="shared" si="215"/>
        <v>6.6876888079227346E-3</v>
      </c>
      <c r="K870" s="49">
        <f t="shared" si="220"/>
        <v>9.1332357300064025E-3</v>
      </c>
      <c r="L870" s="53">
        <f t="shared" si="210"/>
        <v>6.6492272694611962E-3</v>
      </c>
      <c r="M870" s="53">
        <f t="shared" si="221"/>
        <v>8.7486203453910182E-3</v>
      </c>
      <c r="N870" s="57">
        <f t="shared" si="216"/>
        <v>6.0876888079227347E-3</v>
      </c>
      <c r="O870" s="57">
        <f t="shared" si="222"/>
        <v>3.1332357300064033E-3</v>
      </c>
      <c r="P870">
        <f t="shared" si="217"/>
        <v>3.7059955022107727E-5</v>
      </c>
      <c r="Q870">
        <f t="shared" si="217"/>
        <v>9.8171661397887595E-6</v>
      </c>
      <c r="R870">
        <f t="shared" si="224"/>
        <v>2.2560947341020515E-7</v>
      </c>
      <c r="S870">
        <f t="shared" si="225"/>
        <v>3.0759495716595181E-8</v>
      </c>
      <c r="T870" s="57">
        <f t="shared" si="218"/>
        <v>0</v>
      </c>
      <c r="U870" s="57">
        <f t="shared" si="223"/>
        <v>0</v>
      </c>
      <c r="V870">
        <f t="shared" si="219"/>
        <v>132.61709243342787</v>
      </c>
      <c r="W870">
        <f t="shared" si="212"/>
        <v>-0.30169882450339058</v>
      </c>
      <c r="Z870" s="57"/>
    </row>
    <row r="871" spans="5:26">
      <c r="E871" s="49">
        <f t="shared" si="211"/>
        <v>8</v>
      </c>
      <c r="F871" s="49">
        <v>868</v>
      </c>
      <c r="G871" s="49">
        <v>0.15284080230845565</v>
      </c>
      <c r="H871" s="49">
        <f t="shared" si="213"/>
        <v>-1.0243254000383686</v>
      </c>
      <c r="I871" s="49">
        <f t="shared" si="214"/>
        <v>91.711504804406331</v>
      </c>
      <c r="J871" s="49">
        <f t="shared" si="215"/>
        <v>-9.7133531672933694E-3</v>
      </c>
      <c r="K871" s="49">
        <f t="shared" si="220"/>
        <v>-1.3687911112915344E-2</v>
      </c>
      <c r="L871" s="53">
        <f t="shared" si="210"/>
        <v>-9.7518147057549086E-3</v>
      </c>
      <c r="M871" s="53">
        <f t="shared" si="221"/>
        <v>-1.4072526497530729E-2</v>
      </c>
      <c r="N871" s="57">
        <f t="shared" si="216"/>
        <v>0</v>
      </c>
      <c r="O871" s="57">
        <f t="shared" si="222"/>
        <v>0</v>
      </c>
      <c r="P871">
        <f t="shared" si="217"/>
        <v>0</v>
      </c>
      <c r="Q871">
        <f t="shared" si="217"/>
        <v>0</v>
      </c>
      <c r="R871">
        <f t="shared" si="224"/>
        <v>0</v>
      </c>
      <c r="S871">
        <f t="shared" si="225"/>
        <v>0</v>
      </c>
      <c r="T871" s="57">
        <f t="shared" si="218"/>
        <v>1.0313353167293369E-2</v>
      </c>
      <c r="U871" s="57">
        <f t="shared" si="223"/>
        <v>1.9687911112915343E-2</v>
      </c>
      <c r="V871">
        <f t="shared" si="219"/>
        <v>132.61709243342787</v>
      </c>
      <c r="W871">
        <f t="shared" si="212"/>
        <v>-0.30844883474998241</v>
      </c>
      <c r="Z871" s="57"/>
    </row>
    <row r="872" spans="5:26">
      <c r="E872" s="49">
        <f t="shared" si="211"/>
        <v>9</v>
      </c>
      <c r="F872" s="49">
        <v>869</v>
      </c>
      <c r="G872" s="49">
        <v>0.82521561293661594</v>
      </c>
      <c r="H872" s="49">
        <f t="shared" si="213"/>
        <v>0.93542605589380246</v>
      </c>
      <c r="I872" s="49">
        <f t="shared" si="214"/>
        <v>92.622308600140045</v>
      </c>
      <c r="J872" s="49">
        <f t="shared" si="215"/>
        <v>9.8821935178736598E-3</v>
      </c>
      <c r="K872" s="49">
        <f t="shared" si="220"/>
        <v>-7.940629039900523E-4</v>
      </c>
      <c r="L872" s="53">
        <f t="shared" si="210"/>
        <v>9.8437319794121205E-3</v>
      </c>
      <c r="M872" s="53">
        <f t="shared" si="221"/>
        <v>-1.1786782886054369E-3</v>
      </c>
      <c r="N872" s="57">
        <f t="shared" si="216"/>
        <v>9.28219351787366E-3</v>
      </c>
      <c r="O872" s="57">
        <f t="shared" si="222"/>
        <v>0</v>
      </c>
      <c r="P872">
        <f t="shared" si="217"/>
        <v>8.6159116503255786E-5</v>
      </c>
      <c r="Q872">
        <f t="shared" si="217"/>
        <v>0</v>
      </c>
      <c r="R872">
        <f t="shared" si="224"/>
        <v>7.9974559271224231E-7</v>
      </c>
      <c r="S872">
        <f t="shared" si="225"/>
        <v>0</v>
      </c>
      <c r="T872" s="57">
        <f t="shared" si="218"/>
        <v>0</v>
      </c>
      <c r="U872" s="57">
        <f t="shared" si="223"/>
        <v>6.7940629039900512E-3</v>
      </c>
      <c r="V872">
        <f t="shared" si="219"/>
        <v>132.61709243342787</v>
      </c>
      <c r="W872">
        <f t="shared" si="212"/>
        <v>-0.30158091313429081</v>
      </c>
      <c r="Z872" s="57"/>
    </row>
    <row r="873" spans="5:26">
      <c r="E873" s="49">
        <f t="shared" si="211"/>
        <v>0</v>
      </c>
      <c r="F873" s="49">
        <v>870</v>
      </c>
      <c r="G873" s="49">
        <v>0.6043127165821528</v>
      </c>
      <c r="H873" s="49">
        <f t="shared" si="213"/>
        <v>0.26452608587413451</v>
      </c>
      <c r="I873" s="49">
        <f t="shared" si="214"/>
        <v>92.920754714995553</v>
      </c>
      <c r="J873" s="49">
        <f t="shared" si="215"/>
        <v>3.2170038255356645E-3</v>
      </c>
      <c r="K873" s="49">
        <f t="shared" si="220"/>
        <v>-1.2802204460359644E-2</v>
      </c>
      <c r="L873" s="53">
        <f t="shared" si="210"/>
        <v>3.1785422870741261E-3</v>
      </c>
      <c r="M873" s="53">
        <f t="shared" si="221"/>
        <v>-1.3186819844975028E-2</v>
      </c>
      <c r="N873" s="57">
        <f t="shared" si="216"/>
        <v>2.6170038255356647E-3</v>
      </c>
      <c r="O873" s="57">
        <f t="shared" si="222"/>
        <v>0</v>
      </c>
      <c r="P873">
        <f t="shared" si="217"/>
        <v>6.8487090228683037E-6</v>
      </c>
      <c r="Q873">
        <f t="shared" si="217"/>
        <v>0</v>
      </c>
      <c r="R873">
        <f t="shared" si="224"/>
        <v>1.7923097712826975E-8</v>
      </c>
      <c r="S873">
        <f t="shared" si="225"/>
        <v>0</v>
      </c>
      <c r="T873" s="57">
        <f t="shared" si="218"/>
        <v>0</v>
      </c>
      <c r="U873" s="57">
        <f t="shared" si="223"/>
        <v>1.8802204460359642E-2</v>
      </c>
      <c r="V873">
        <f t="shared" si="219"/>
        <v>132.61709243342787</v>
      </c>
      <c r="W873">
        <f t="shared" si="212"/>
        <v>-0.29933047837223081</v>
      </c>
      <c r="Z873" s="57"/>
    </row>
    <row r="874" spans="5:26">
      <c r="E874" s="49">
        <f t="shared" si="211"/>
        <v>1</v>
      </c>
      <c r="F874" s="49">
        <v>871</v>
      </c>
      <c r="G874" s="49">
        <v>0.1344196903618089</v>
      </c>
      <c r="H874" s="49">
        <f t="shared" si="213"/>
        <v>-1.1057392856789126</v>
      </c>
      <c r="I874" s="49">
        <f t="shared" si="214"/>
        <v>91.9469015532827</v>
      </c>
      <c r="J874" s="49">
        <f t="shared" si="215"/>
        <v>-1.05357766707971E-2</v>
      </c>
      <c r="K874" s="49">
        <f t="shared" si="220"/>
        <v>-2.5394297631418213E-2</v>
      </c>
      <c r="L874" s="53">
        <f t="shared" si="210"/>
        <v>-1.057423820925864E-2</v>
      </c>
      <c r="M874" s="53">
        <f t="shared" si="221"/>
        <v>-2.5778913016033599E-2</v>
      </c>
      <c r="N874" s="57">
        <f t="shared" si="216"/>
        <v>0</v>
      </c>
      <c r="O874" s="57">
        <f t="shared" si="222"/>
        <v>0</v>
      </c>
      <c r="P874">
        <f t="shared" si="217"/>
        <v>0</v>
      </c>
      <c r="Q874">
        <f t="shared" si="217"/>
        <v>0</v>
      </c>
      <c r="R874">
        <f t="shared" si="224"/>
        <v>0</v>
      </c>
      <c r="S874">
        <f t="shared" si="225"/>
        <v>0</v>
      </c>
      <c r="T874" s="57">
        <f t="shared" si="218"/>
        <v>1.11357766707971E-2</v>
      </c>
      <c r="U874" s="57">
        <f t="shared" si="223"/>
        <v>3.1394297631418211E-2</v>
      </c>
      <c r="V874">
        <f t="shared" si="219"/>
        <v>132.61709243342787</v>
      </c>
      <c r="W874">
        <f t="shared" si="212"/>
        <v>-0.30667382411932381</v>
      </c>
      <c r="Z874" s="57"/>
    </row>
    <row r="875" spans="5:26">
      <c r="E875" s="49">
        <f t="shared" si="211"/>
        <v>2</v>
      </c>
      <c r="F875" s="49">
        <v>872</v>
      </c>
      <c r="G875" s="49">
        <v>9.2159358303094963E-2</v>
      </c>
      <c r="H875" s="49">
        <f t="shared" si="213"/>
        <v>-1.32757448987772</v>
      </c>
      <c r="I875" s="49">
        <f t="shared" si="214"/>
        <v>90.779284233385994</v>
      </c>
      <c r="J875" s="49">
        <f t="shared" si="215"/>
        <v>-1.2780141031964143E-2</v>
      </c>
      <c r="K875" s="49">
        <f t="shared" si="220"/>
        <v>-2.2186524685365423E-2</v>
      </c>
      <c r="L875" s="53">
        <f t="shared" si="210"/>
        <v>-1.2818602570425683E-2</v>
      </c>
      <c r="M875" s="53">
        <f t="shared" si="221"/>
        <v>-2.2571140069980809E-2</v>
      </c>
      <c r="N875" s="57">
        <f t="shared" si="216"/>
        <v>0</v>
      </c>
      <c r="O875" s="57">
        <f t="shared" si="222"/>
        <v>0</v>
      </c>
      <c r="P875">
        <f t="shared" si="217"/>
        <v>0</v>
      </c>
      <c r="Q875">
        <f t="shared" si="217"/>
        <v>0</v>
      </c>
      <c r="R875">
        <f t="shared" si="224"/>
        <v>0</v>
      </c>
      <c r="S875">
        <f t="shared" si="225"/>
        <v>0</v>
      </c>
      <c r="T875" s="57">
        <f t="shared" si="218"/>
        <v>1.3380141031964143E-2</v>
      </c>
      <c r="U875" s="57">
        <f t="shared" si="223"/>
        <v>2.8186524685365422E-2</v>
      </c>
      <c r="V875">
        <f t="shared" si="219"/>
        <v>132.61709243342787</v>
      </c>
      <c r="W875">
        <f t="shared" si="212"/>
        <v>-0.31547824969126009</v>
      </c>
      <c r="Z875" s="57"/>
    </row>
    <row r="876" spans="5:26">
      <c r="E876" s="49">
        <f t="shared" si="211"/>
        <v>3</v>
      </c>
      <c r="F876" s="49">
        <v>873</v>
      </c>
      <c r="G876" s="49">
        <v>0.3968810574789926</v>
      </c>
      <c r="H876" s="49">
        <f t="shared" si="213"/>
        <v>-0.26142845620411298</v>
      </c>
      <c r="I876" s="49">
        <f t="shared" si="214"/>
        <v>90.594334016042296</v>
      </c>
      <c r="J876" s="49">
        <f t="shared" si="215"/>
        <v>-2.0394397292649172E-3</v>
      </c>
      <c r="K876" s="49">
        <f t="shared" si="220"/>
        <v>-2.5166654154836876E-2</v>
      </c>
      <c r="L876" s="53">
        <f t="shared" si="210"/>
        <v>-2.0779012677264556E-3</v>
      </c>
      <c r="M876" s="53">
        <f t="shared" si="221"/>
        <v>-2.5551269539452262E-2</v>
      </c>
      <c r="N876" s="57">
        <f t="shared" si="216"/>
        <v>0</v>
      </c>
      <c r="O876" s="57">
        <f t="shared" si="222"/>
        <v>0</v>
      </c>
      <c r="P876">
        <f t="shared" si="217"/>
        <v>0</v>
      </c>
      <c r="Q876">
        <f t="shared" si="217"/>
        <v>0</v>
      </c>
      <c r="R876">
        <f t="shared" si="224"/>
        <v>0</v>
      </c>
      <c r="S876">
        <f t="shared" si="225"/>
        <v>0</v>
      </c>
      <c r="T876" s="57">
        <f t="shared" si="218"/>
        <v>2.6394397292649171E-3</v>
      </c>
      <c r="U876" s="57">
        <f t="shared" si="223"/>
        <v>3.1166654154836874E-2</v>
      </c>
      <c r="V876">
        <f t="shared" si="219"/>
        <v>132.61709243342787</v>
      </c>
      <c r="W876">
        <f t="shared" si="212"/>
        <v>-0.31687286794106478</v>
      </c>
      <c r="Z876" s="57"/>
    </row>
    <row r="877" spans="5:26">
      <c r="E877" s="49">
        <f t="shared" si="211"/>
        <v>4</v>
      </c>
      <c r="F877" s="49">
        <v>874</v>
      </c>
      <c r="G877" s="49">
        <v>0.3717902098585899</v>
      </c>
      <c r="H877" s="49">
        <f t="shared" si="213"/>
        <v>-0.32711564430578871</v>
      </c>
      <c r="I877" s="49">
        <f t="shared" si="214"/>
        <v>90.35025173855351</v>
      </c>
      <c r="J877" s="49">
        <f t="shared" si="215"/>
        <v>-2.6978693451027332E-3</v>
      </c>
      <c r="K877" s="49">
        <f t="shared" si="220"/>
        <v>-2.0600907438191526E-2</v>
      </c>
      <c r="L877" s="53">
        <f t="shared" si="210"/>
        <v>-2.7363308835642716E-3</v>
      </c>
      <c r="M877" s="53">
        <f t="shared" si="221"/>
        <v>-2.0985522822806912E-2</v>
      </c>
      <c r="N877" s="57">
        <f t="shared" si="216"/>
        <v>0</v>
      </c>
      <c r="O877" s="57">
        <f t="shared" si="222"/>
        <v>0</v>
      </c>
      <c r="P877">
        <f t="shared" si="217"/>
        <v>0</v>
      </c>
      <c r="Q877">
        <f t="shared" si="217"/>
        <v>0</v>
      </c>
      <c r="R877">
        <f t="shared" si="224"/>
        <v>0</v>
      </c>
      <c r="S877">
        <f t="shared" si="225"/>
        <v>0</v>
      </c>
      <c r="T877" s="57">
        <f t="shared" si="218"/>
        <v>3.297869345102733E-3</v>
      </c>
      <c r="U877" s="57">
        <f t="shared" si="223"/>
        <v>2.6600907438191525E-2</v>
      </c>
      <c r="V877">
        <f t="shared" si="219"/>
        <v>132.61709243342787</v>
      </c>
      <c r="W877">
        <f t="shared" si="212"/>
        <v>-0.31871337185357002</v>
      </c>
      <c r="Z877" s="57"/>
    </row>
    <row r="878" spans="5:26">
      <c r="E878" s="49">
        <f t="shared" si="211"/>
        <v>5</v>
      </c>
      <c r="F878" s="49">
        <v>875</v>
      </c>
      <c r="G878" s="49">
        <v>0.82483050846909223</v>
      </c>
      <c r="H878" s="49">
        <f t="shared" si="213"/>
        <v>0.93393197633237834</v>
      </c>
      <c r="I878" s="49">
        <f t="shared" si="214"/>
        <v>91.246186775470434</v>
      </c>
      <c r="J878" s="49">
        <f t="shared" si="215"/>
        <v>9.867399533517526E-3</v>
      </c>
      <c r="K878" s="49">
        <f t="shared" si="220"/>
        <v>1.4686363883061276E-3</v>
      </c>
      <c r="L878" s="53">
        <f t="shared" si="210"/>
        <v>9.8289379950559867E-3</v>
      </c>
      <c r="M878" s="53">
        <f t="shared" si="221"/>
        <v>1.0840210036907431E-3</v>
      </c>
      <c r="N878" s="57">
        <f t="shared" si="216"/>
        <v>9.2673995335175261E-3</v>
      </c>
      <c r="O878" s="57">
        <f t="shared" si="222"/>
        <v>0</v>
      </c>
      <c r="P878">
        <f t="shared" si="217"/>
        <v>8.588469411384086E-5</v>
      </c>
      <c r="Q878">
        <f t="shared" si="217"/>
        <v>0</v>
      </c>
      <c r="R878">
        <f t="shared" si="224"/>
        <v>7.9592777416690417E-7</v>
      </c>
      <c r="S878">
        <f t="shared" si="225"/>
        <v>0</v>
      </c>
      <c r="T878" s="57">
        <f t="shared" si="218"/>
        <v>0</v>
      </c>
      <c r="U878" s="57">
        <f t="shared" si="223"/>
        <v>4.5313636116938718E-3</v>
      </c>
      <c r="V878">
        <f t="shared" si="219"/>
        <v>132.61709243342787</v>
      </c>
      <c r="W878">
        <f t="shared" si="212"/>
        <v>-0.3119575682050571</v>
      </c>
      <c r="Z878" s="57"/>
    </row>
    <row r="879" spans="5:26">
      <c r="E879" s="49">
        <f t="shared" si="211"/>
        <v>6</v>
      </c>
      <c r="F879" s="49">
        <v>876</v>
      </c>
      <c r="G879" s="49">
        <v>0.7877553830869326</v>
      </c>
      <c r="H879" s="49">
        <f t="shared" si="213"/>
        <v>0.79865715994425179</v>
      </c>
      <c r="I879" s="49">
        <f t="shared" si="214"/>
        <v>92.027573010160836</v>
      </c>
      <c r="J879" s="49">
        <f t="shared" si="215"/>
        <v>8.5270359507037576E-3</v>
      </c>
      <c r="K879" s="49">
        <f t="shared" si="220"/>
        <v>4.147416911311323E-4</v>
      </c>
      <c r="L879" s="53">
        <f t="shared" si="210"/>
        <v>8.4885744122422183E-3</v>
      </c>
      <c r="M879" s="53">
        <f t="shared" si="221"/>
        <v>3.0126306515747682E-5</v>
      </c>
      <c r="N879" s="57">
        <f t="shared" si="216"/>
        <v>7.9270359507037577E-3</v>
      </c>
      <c r="O879" s="57">
        <f t="shared" si="222"/>
        <v>0</v>
      </c>
      <c r="P879">
        <f t="shared" si="217"/>
        <v>6.283789896374983E-5</v>
      </c>
      <c r="Q879">
        <f t="shared" si="217"/>
        <v>0</v>
      </c>
      <c r="R879">
        <f t="shared" si="224"/>
        <v>4.9811828415233526E-7</v>
      </c>
      <c r="S879">
        <f t="shared" si="225"/>
        <v>0</v>
      </c>
      <c r="T879" s="57">
        <f t="shared" si="218"/>
        <v>0</v>
      </c>
      <c r="U879" s="57">
        <f t="shared" si="223"/>
        <v>5.5852583088688672E-3</v>
      </c>
      <c r="V879">
        <f t="shared" si="219"/>
        <v>132.61709243342787</v>
      </c>
      <c r="W879">
        <f t="shared" si="212"/>
        <v>-0.30606552050326746</v>
      </c>
      <c r="Z879" s="57"/>
    </row>
    <row r="880" spans="5:26">
      <c r="E880" s="49">
        <f t="shared" si="211"/>
        <v>7</v>
      </c>
      <c r="F880" s="49">
        <v>877</v>
      </c>
      <c r="G880" s="49">
        <v>0.70542671147453906</v>
      </c>
      <c r="H880" s="49">
        <f t="shared" si="213"/>
        <v>0.54007316378063486</v>
      </c>
      <c r="I880" s="49">
        <f t="shared" si="214"/>
        <v>92.577682065850126</v>
      </c>
      <c r="J880" s="49">
        <f t="shared" si="215"/>
        <v>5.9598594176656352E-3</v>
      </c>
      <c r="K880" s="49">
        <f t="shared" si="220"/>
        <v>-3.1308769912610784E-4</v>
      </c>
      <c r="L880" s="53">
        <f t="shared" si="210"/>
        <v>5.9213978792040968E-3</v>
      </c>
      <c r="M880" s="53">
        <f t="shared" si="221"/>
        <v>-6.9770308374149251E-4</v>
      </c>
      <c r="N880" s="57">
        <f t="shared" si="216"/>
        <v>5.3598594176656354E-3</v>
      </c>
      <c r="O880" s="57">
        <f t="shared" si="222"/>
        <v>0</v>
      </c>
      <c r="P880">
        <f t="shared" si="217"/>
        <v>2.8728092977139005E-5</v>
      </c>
      <c r="Q880">
        <f t="shared" si="217"/>
        <v>0</v>
      </c>
      <c r="R880">
        <f t="shared" si="224"/>
        <v>1.539785396950925E-7</v>
      </c>
      <c r="S880">
        <f t="shared" si="225"/>
        <v>0</v>
      </c>
      <c r="T880" s="57">
        <f t="shared" si="218"/>
        <v>0</v>
      </c>
      <c r="U880" s="57">
        <f t="shared" si="223"/>
        <v>6.313087699126107E-3</v>
      </c>
      <c r="V880">
        <f t="shared" si="219"/>
        <v>132.61709243342787</v>
      </c>
      <c r="W880">
        <f t="shared" si="212"/>
        <v>-0.30191741979019054</v>
      </c>
      <c r="Z880" s="57"/>
    </row>
    <row r="881" spans="5:26">
      <c r="E881" s="49">
        <f t="shared" si="211"/>
        <v>8</v>
      </c>
      <c r="F881" s="49">
        <v>878</v>
      </c>
      <c r="G881" s="49">
        <v>0.56116287707711932</v>
      </c>
      <c r="H881" s="49">
        <f t="shared" si="213"/>
        <v>0.15391818444818864</v>
      </c>
      <c r="I881" s="49">
        <f t="shared" si="214"/>
        <v>92.773586154481933</v>
      </c>
      <c r="J881" s="49">
        <f t="shared" si="215"/>
        <v>2.1138691249500512E-3</v>
      </c>
      <c r="K881" s="49">
        <f t="shared" si="220"/>
        <v>1.1514134593117432E-2</v>
      </c>
      <c r="L881" s="53">
        <f t="shared" si="210"/>
        <v>2.0754075864885127E-3</v>
      </c>
      <c r="M881" s="53">
        <f t="shared" si="221"/>
        <v>1.1129519208502048E-2</v>
      </c>
      <c r="N881" s="57">
        <f t="shared" si="216"/>
        <v>1.5138691249500513E-3</v>
      </c>
      <c r="O881" s="57">
        <f t="shared" si="222"/>
        <v>5.5141345931174332E-3</v>
      </c>
      <c r="P881">
        <f t="shared" si="217"/>
        <v>2.2917997274770339E-6</v>
      </c>
      <c r="Q881">
        <f t="shared" si="217"/>
        <v>3.0405680311014362E-5</v>
      </c>
      <c r="R881">
        <f t="shared" si="224"/>
        <v>3.4694848479964236E-9</v>
      </c>
      <c r="S881">
        <f t="shared" si="225"/>
        <v>1.6766101363023391E-7</v>
      </c>
      <c r="T881" s="57">
        <f t="shared" si="218"/>
        <v>0</v>
      </c>
      <c r="U881" s="57">
        <f t="shared" si="223"/>
        <v>0</v>
      </c>
      <c r="V881">
        <f t="shared" si="219"/>
        <v>132.61709243342787</v>
      </c>
      <c r="W881">
        <f t="shared" si="212"/>
        <v>-0.30044020380666153</v>
      </c>
      <c r="Z881" s="57"/>
    </row>
    <row r="882" spans="5:26">
      <c r="E882" s="49">
        <f t="shared" si="211"/>
        <v>9</v>
      </c>
      <c r="F882" s="49">
        <v>879</v>
      </c>
      <c r="G882" s="49">
        <v>0.26219879743392849</v>
      </c>
      <c r="H882" s="49">
        <f t="shared" si="213"/>
        <v>-0.63658132171432258</v>
      </c>
      <c r="I882" s="49">
        <f t="shared" si="214"/>
        <v>92.236530056319381</v>
      </c>
      <c r="J882" s="49">
        <f t="shared" si="215"/>
        <v>-5.8057107111185117E-3</v>
      </c>
      <c r="K882" s="49">
        <f t="shared" si="220"/>
        <v>-4.1737696358747451E-3</v>
      </c>
      <c r="L882" s="53">
        <f t="shared" si="210"/>
        <v>-5.8441722495800501E-3</v>
      </c>
      <c r="M882" s="53">
        <f t="shared" si="221"/>
        <v>-4.5583850204901294E-3</v>
      </c>
      <c r="N882" s="57">
        <f t="shared" si="216"/>
        <v>0</v>
      </c>
      <c r="O882" s="57">
        <f t="shared" si="222"/>
        <v>0</v>
      </c>
      <c r="P882">
        <f t="shared" si="217"/>
        <v>0</v>
      </c>
      <c r="Q882">
        <f t="shared" si="217"/>
        <v>0</v>
      </c>
      <c r="R882">
        <f t="shared" si="224"/>
        <v>0</v>
      </c>
      <c r="S882">
        <f t="shared" si="225"/>
        <v>0</v>
      </c>
      <c r="T882" s="57">
        <f t="shared" si="218"/>
        <v>6.4057107111185115E-3</v>
      </c>
      <c r="U882" s="57">
        <f t="shared" si="223"/>
        <v>1.0173769635874744E-2</v>
      </c>
      <c r="V882">
        <f t="shared" si="219"/>
        <v>132.61709243342787</v>
      </c>
      <c r="W882">
        <f t="shared" si="212"/>
        <v>-0.30448987861333959</v>
      </c>
      <c r="Z882" s="57"/>
    </row>
    <row r="883" spans="5:26">
      <c r="E883" s="49">
        <f t="shared" si="211"/>
        <v>0</v>
      </c>
      <c r="F883" s="49">
        <v>880</v>
      </c>
      <c r="G883" s="49">
        <v>0.79243910287779262</v>
      </c>
      <c r="H883" s="49">
        <f t="shared" si="213"/>
        <v>0.81491355388443476</v>
      </c>
      <c r="I883" s="49">
        <f t="shared" si="214"/>
        <v>93.041391424105811</v>
      </c>
      <c r="J883" s="49">
        <f t="shared" si="215"/>
        <v>8.6882066061393509E-3</v>
      </c>
      <c r="K883" s="49">
        <f t="shared" si="220"/>
        <v>1.2974331447289393E-3</v>
      </c>
      <c r="L883" s="53">
        <f t="shared" si="210"/>
        <v>8.6497450676778116E-3</v>
      </c>
      <c r="M883" s="53">
        <f t="shared" si="221"/>
        <v>9.1281776011355468E-4</v>
      </c>
      <c r="N883" s="57">
        <f t="shared" si="216"/>
        <v>8.0882066061393511E-3</v>
      </c>
      <c r="O883" s="57">
        <f t="shared" si="222"/>
        <v>0</v>
      </c>
      <c r="P883">
        <f t="shared" si="217"/>
        <v>6.5419086103596236E-5</v>
      </c>
      <c r="Q883">
        <f t="shared" si="217"/>
        <v>0</v>
      </c>
      <c r="R883">
        <f t="shared" si="224"/>
        <v>5.2912308439070605E-7</v>
      </c>
      <c r="S883">
        <f t="shared" si="225"/>
        <v>0</v>
      </c>
      <c r="T883" s="57">
        <f t="shared" si="218"/>
        <v>0</v>
      </c>
      <c r="U883" s="57">
        <f t="shared" si="223"/>
        <v>4.7025668552710597E-3</v>
      </c>
      <c r="V883">
        <f t="shared" si="219"/>
        <v>132.61709243342787</v>
      </c>
      <c r="W883">
        <f t="shared" si="212"/>
        <v>-0.29842081652626012</v>
      </c>
      <c r="Z883" s="57"/>
    </row>
    <row r="884" spans="5:26">
      <c r="E884" s="49">
        <f t="shared" si="211"/>
        <v>1</v>
      </c>
      <c r="F884" s="49">
        <v>881</v>
      </c>
      <c r="G884" s="49">
        <v>0.23268676766298946</v>
      </c>
      <c r="H884" s="49">
        <f t="shared" si="213"/>
        <v>-0.7300272381350591</v>
      </c>
      <c r="I884" s="49">
        <f t="shared" si="214"/>
        <v>92.415841649791574</v>
      </c>
      <c r="J884" s="49">
        <f t="shared" si="215"/>
        <v>-6.7460528371034809E-3</v>
      </c>
      <c r="K884" s="49">
        <f t="shared" si="220"/>
        <v>5.0871569784226699E-3</v>
      </c>
      <c r="L884" s="53">
        <f t="shared" si="210"/>
        <v>-6.7845143755650194E-3</v>
      </c>
      <c r="M884" s="53">
        <f t="shared" si="221"/>
        <v>4.7025415938072856E-3</v>
      </c>
      <c r="N884" s="57">
        <f t="shared" si="216"/>
        <v>0</v>
      </c>
      <c r="O884" s="57">
        <f t="shared" si="222"/>
        <v>0</v>
      </c>
      <c r="P884">
        <f t="shared" si="217"/>
        <v>0</v>
      </c>
      <c r="Q884">
        <f t="shared" si="217"/>
        <v>0</v>
      </c>
      <c r="R884">
        <f t="shared" si="224"/>
        <v>0</v>
      </c>
      <c r="S884">
        <f t="shared" si="225"/>
        <v>0</v>
      </c>
      <c r="T884" s="57">
        <f t="shared" si="218"/>
        <v>7.3460528371034808E-3</v>
      </c>
      <c r="U884" s="57">
        <f t="shared" si="223"/>
        <v>9.1284302157732932E-4</v>
      </c>
      <c r="V884">
        <f t="shared" si="219"/>
        <v>132.61709243342787</v>
      </c>
      <c r="W884">
        <f t="shared" si="212"/>
        <v>-0.30313777844146916</v>
      </c>
      <c r="Z884" s="57"/>
    </row>
    <row r="885" spans="5:26">
      <c r="E885" s="49">
        <f t="shared" si="211"/>
        <v>2</v>
      </c>
      <c r="F885" s="49">
        <v>882</v>
      </c>
      <c r="G885" s="49">
        <v>0.78006657598290696</v>
      </c>
      <c r="H885" s="49">
        <f t="shared" si="213"/>
        <v>0.77241808148552549</v>
      </c>
      <c r="I885" s="49">
        <f t="shared" si="214"/>
        <v>93.182995152572616</v>
      </c>
      <c r="J885" s="49">
        <f t="shared" si="215"/>
        <v>8.2668392213308527E-3</v>
      </c>
      <c r="K885" s="49">
        <f t="shared" si="220"/>
        <v>2.6134137231717629E-2</v>
      </c>
      <c r="L885" s="53">
        <f t="shared" si="210"/>
        <v>8.2283776828693134E-3</v>
      </c>
      <c r="M885" s="53">
        <f t="shared" si="221"/>
        <v>2.5749521847102243E-2</v>
      </c>
      <c r="N885" s="57">
        <f t="shared" si="216"/>
        <v>7.6668392213308529E-3</v>
      </c>
      <c r="O885" s="57">
        <f t="shared" si="222"/>
        <v>2.0134137231717631E-2</v>
      </c>
      <c r="P885">
        <f t="shared" si="217"/>
        <v>5.8780423645737079E-5</v>
      </c>
      <c r="Q885">
        <f t="shared" si="217"/>
        <v>4.053834820656381E-4</v>
      </c>
      <c r="R885">
        <f t="shared" si="224"/>
        <v>4.5066005745358051E-7</v>
      </c>
      <c r="S885">
        <f t="shared" si="225"/>
        <v>8.1620466593811004E-6</v>
      </c>
      <c r="T885" s="57">
        <f t="shared" si="218"/>
        <v>0</v>
      </c>
      <c r="U885" s="57">
        <f t="shared" si="223"/>
        <v>0</v>
      </c>
      <c r="V885">
        <f t="shared" si="219"/>
        <v>132.61709243342787</v>
      </c>
      <c r="W885">
        <f t="shared" si="212"/>
        <v>-0.29735305274205648</v>
      </c>
      <c r="Z885" s="57"/>
    </row>
    <row r="886" spans="5:26">
      <c r="E886" s="49">
        <f t="shared" si="211"/>
        <v>3</v>
      </c>
      <c r="F886" s="49">
        <v>883</v>
      </c>
      <c r="G886" s="49">
        <v>0.15506044670635222</v>
      </c>
      <c r="H886" s="49">
        <f t="shared" si="213"/>
        <v>-1.0149683947816939</v>
      </c>
      <c r="I886" s="49">
        <f t="shared" si="214"/>
        <v>92.290976622743372</v>
      </c>
      <c r="J886" s="49">
        <f t="shared" si="215"/>
        <v>-9.618874270573629E-3</v>
      </c>
      <c r="K886" s="49">
        <f t="shared" si="220"/>
        <v>1.8554702690408671E-2</v>
      </c>
      <c r="L886" s="53">
        <f t="shared" si="210"/>
        <v>-9.6573358090351683E-3</v>
      </c>
      <c r="M886" s="53">
        <f t="shared" si="221"/>
        <v>1.8170087305793284E-2</v>
      </c>
      <c r="N886" s="57">
        <f t="shared" si="216"/>
        <v>0</v>
      </c>
      <c r="O886" s="57">
        <f t="shared" si="222"/>
        <v>1.2554702690408672E-2</v>
      </c>
      <c r="P886">
        <f t="shared" si="217"/>
        <v>0</v>
      </c>
      <c r="Q886">
        <f t="shared" si="217"/>
        <v>1.5762055964455474E-4</v>
      </c>
      <c r="R886">
        <f t="shared" si="224"/>
        <v>0</v>
      </c>
      <c r="S886">
        <f t="shared" si="225"/>
        <v>1.9788792642332119E-6</v>
      </c>
      <c r="T886" s="57">
        <f t="shared" si="218"/>
        <v>1.0218874270573629E-2</v>
      </c>
      <c r="U886" s="57">
        <f t="shared" si="223"/>
        <v>0</v>
      </c>
      <c r="V886">
        <f t="shared" si="219"/>
        <v>132.61709243342787</v>
      </c>
      <c r="W886">
        <f t="shared" si="212"/>
        <v>-0.30407932394482035</v>
      </c>
      <c r="Z886" s="57"/>
    </row>
    <row r="887" spans="5:26">
      <c r="E887" s="49">
        <f t="shared" si="211"/>
        <v>4</v>
      </c>
      <c r="F887" s="49">
        <v>884</v>
      </c>
      <c r="G887" s="49">
        <v>0.18204548049256097</v>
      </c>
      <c r="H887" s="49">
        <f t="shared" si="213"/>
        <v>-0.90759741421106088</v>
      </c>
      <c r="I887" s="49">
        <f t="shared" si="214"/>
        <v>91.506590899570639</v>
      </c>
      <c r="J887" s="49">
        <f t="shared" si="215"/>
        <v>-8.5353739528378388E-3</v>
      </c>
      <c r="K887" s="49">
        <f t="shared" si="220"/>
        <v>1.2717198082673813E-2</v>
      </c>
      <c r="L887" s="53">
        <f t="shared" si="210"/>
        <v>-8.5738354912993781E-3</v>
      </c>
      <c r="M887" s="53">
        <f t="shared" si="221"/>
        <v>1.2332582698058429E-2</v>
      </c>
      <c r="N887" s="57">
        <f t="shared" si="216"/>
        <v>0</v>
      </c>
      <c r="O887" s="57">
        <f t="shared" si="222"/>
        <v>6.7171980826738137E-3</v>
      </c>
      <c r="P887">
        <f t="shared" si="217"/>
        <v>0</v>
      </c>
      <c r="Q887">
        <f t="shared" si="217"/>
        <v>4.5120750081876759E-5</v>
      </c>
      <c r="R887">
        <f t="shared" si="224"/>
        <v>0</v>
      </c>
      <c r="S887">
        <f t="shared" si="225"/>
        <v>3.0308501593878691E-7</v>
      </c>
      <c r="T887" s="57">
        <f t="shared" si="218"/>
        <v>9.1353739528378386E-3</v>
      </c>
      <c r="U887" s="57">
        <f t="shared" si="223"/>
        <v>0</v>
      </c>
      <c r="V887">
        <f t="shared" si="219"/>
        <v>132.61709243342787</v>
      </c>
      <c r="W887">
        <f t="shared" si="212"/>
        <v>-0.3099939893079332</v>
      </c>
      <c r="Z887" s="57"/>
    </row>
    <row r="888" spans="5:26">
      <c r="E888" s="49">
        <f t="shared" si="211"/>
        <v>5</v>
      </c>
      <c r="F888" s="49">
        <v>885</v>
      </c>
      <c r="G888" s="49">
        <v>0.42588494301941515</v>
      </c>
      <c r="H888" s="49">
        <f t="shared" si="213"/>
        <v>-0.18686065819028322</v>
      </c>
      <c r="I888" s="49">
        <f t="shared" si="214"/>
        <v>91.388393345508732</v>
      </c>
      <c r="J888" s="49">
        <f t="shared" si="215"/>
        <v>-1.2925184471831131E-3</v>
      </c>
      <c r="K888" s="49">
        <f t="shared" si="220"/>
        <v>1.5572801019731821E-3</v>
      </c>
      <c r="L888" s="53">
        <f t="shared" si="210"/>
        <v>-1.3309799856446515E-3</v>
      </c>
      <c r="M888" s="53">
        <f t="shared" si="221"/>
        <v>1.1726647173577976E-3</v>
      </c>
      <c r="N888" s="57">
        <f t="shared" si="216"/>
        <v>0</v>
      </c>
      <c r="O888" s="57">
        <f t="shared" si="222"/>
        <v>0</v>
      </c>
      <c r="P888">
        <f t="shared" si="217"/>
        <v>0</v>
      </c>
      <c r="Q888">
        <f t="shared" si="217"/>
        <v>0</v>
      </c>
      <c r="R888">
        <f t="shared" si="224"/>
        <v>0</v>
      </c>
      <c r="S888">
        <f t="shared" si="225"/>
        <v>0</v>
      </c>
      <c r="T888" s="57">
        <f t="shared" si="218"/>
        <v>1.8925184471831132E-3</v>
      </c>
      <c r="U888" s="57">
        <f t="shared" si="223"/>
        <v>4.4427198980268173E-3</v>
      </c>
      <c r="V888">
        <f t="shared" si="219"/>
        <v>132.61709243342787</v>
      </c>
      <c r="W888">
        <f t="shared" si="212"/>
        <v>-0.31088525869028105</v>
      </c>
      <c r="Z888" s="57"/>
    </row>
    <row r="889" spans="5:26">
      <c r="E889" s="49">
        <f t="shared" si="211"/>
        <v>6</v>
      </c>
      <c r="F889" s="49">
        <v>886</v>
      </c>
      <c r="G889" s="49">
        <v>4.7380975378913281E-2</v>
      </c>
      <c r="H889" s="49">
        <f t="shared" si="213"/>
        <v>-1.670796142446761</v>
      </c>
      <c r="I889" s="49">
        <f t="shared" si="214"/>
        <v>89.914203667931844</v>
      </c>
      <c r="J889" s="49">
        <f t="shared" si="215"/>
        <v>-1.6262559850051882E-2</v>
      </c>
      <c r="K889" s="49">
        <f t="shared" si="220"/>
        <v>-2.3232315698782566E-2</v>
      </c>
      <c r="L889" s="53">
        <f t="shared" si="210"/>
        <v>-1.6301021388513422E-2</v>
      </c>
      <c r="M889" s="53">
        <f t="shared" si="221"/>
        <v>-2.3616931083397952E-2</v>
      </c>
      <c r="N889" s="57">
        <f t="shared" si="216"/>
        <v>0</v>
      </c>
      <c r="O889" s="57">
        <f t="shared" si="222"/>
        <v>0</v>
      </c>
      <c r="P889">
        <f t="shared" si="217"/>
        <v>0</v>
      </c>
      <c r="Q889">
        <f t="shared" si="217"/>
        <v>0</v>
      </c>
      <c r="R889">
        <f t="shared" si="224"/>
        <v>0</v>
      </c>
      <c r="S889">
        <f t="shared" si="225"/>
        <v>0</v>
      </c>
      <c r="T889" s="57">
        <f t="shared" si="218"/>
        <v>1.6862559850051882E-2</v>
      </c>
      <c r="U889" s="57">
        <f t="shared" si="223"/>
        <v>2.9232315698782565E-2</v>
      </c>
      <c r="V889">
        <f t="shared" si="219"/>
        <v>132.61709243342787</v>
      </c>
      <c r="W889">
        <f t="shared" si="212"/>
        <v>-0.3220013950082064</v>
      </c>
      <c r="Z889" s="57"/>
    </row>
    <row r="890" spans="5:26">
      <c r="E890" s="49">
        <f t="shared" si="211"/>
        <v>7</v>
      </c>
      <c r="F890" s="49">
        <v>887</v>
      </c>
      <c r="G890" s="49">
        <v>0.14241926959860141</v>
      </c>
      <c r="H890" s="49">
        <f t="shared" si="213"/>
        <v>-1.0695130777310995</v>
      </c>
      <c r="I890" s="49">
        <f t="shared" si="214"/>
        <v>89.004433080004731</v>
      </c>
      <c r="J890" s="49">
        <f t="shared" si="215"/>
        <v>-1.0169744700017483E-2</v>
      </c>
      <c r="K890" s="49">
        <f t="shared" si="220"/>
        <v>-3.9361919816465654E-2</v>
      </c>
      <c r="L890" s="53">
        <f t="shared" si="210"/>
        <v>-1.0208206238479022E-2</v>
      </c>
      <c r="M890" s="53">
        <f t="shared" si="221"/>
        <v>-3.974653520108104E-2</v>
      </c>
      <c r="N890" s="57">
        <f t="shared" si="216"/>
        <v>0</v>
      </c>
      <c r="O890" s="57">
        <f t="shared" si="222"/>
        <v>0</v>
      </c>
      <c r="P890">
        <f t="shared" si="217"/>
        <v>0</v>
      </c>
      <c r="Q890">
        <f t="shared" si="217"/>
        <v>0</v>
      </c>
      <c r="R890">
        <f t="shared" si="224"/>
        <v>0</v>
      </c>
      <c r="S890">
        <f t="shared" si="225"/>
        <v>0</v>
      </c>
      <c r="T890" s="57">
        <f t="shared" si="218"/>
        <v>1.0769744700017483E-2</v>
      </c>
      <c r="U890" s="57">
        <f t="shared" si="223"/>
        <v>4.5361919816465653E-2</v>
      </c>
      <c r="V890">
        <f t="shared" si="219"/>
        <v>132.61709243342787</v>
      </c>
      <c r="W890">
        <f t="shared" si="212"/>
        <v>-0.32886152571408661</v>
      </c>
      <c r="Z890" s="57"/>
    </row>
    <row r="891" spans="5:26">
      <c r="E891" s="49">
        <f t="shared" si="211"/>
        <v>8</v>
      </c>
      <c r="F891" s="49">
        <v>888</v>
      </c>
      <c r="G891" s="49">
        <v>0.94918392106535998</v>
      </c>
      <c r="H891" s="49">
        <f t="shared" si="213"/>
        <v>1.6369919199907752</v>
      </c>
      <c r="I891" s="49">
        <f t="shared" si="214"/>
        <v>90.512777169350315</v>
      </c>
      <c r="J891" s="49">
        <f t="shared" si="215"/>
        <v>1.6804846552684452E-2</v>
      </c>
      <c r="K891" s="49">
        <f t="shared" si="220"/>
        <v>-2.4670942388731236E-2</v>
      </c>
      <c r="L891" s="53">
        <f t="shared" si="210"/>
        <v>1.6766385014222913E-2</v>
      </c>
      <c r="M891" s="53">
        <f t="shared" si="221"/>
        <v>-2.5055557773346622E-2</v>
      </c>
      <c r="N891" s="57">
        <f t="shared" si="216"/>
        <v>1.6204846552684452E-2</v>
      </c>
      <c r="O891" s="57">
        <f t="shared" si="222"/>
        <v>0</v>
      </c>
      <c r="P891">
        <f t="shared" si="217"/>
        <v>2.6259705179604916E-4</v>
      </c>
      <c r="Q891">
        <f t="shared" si="217"/>
        <v>0</v>
      </c>
      <c r="R891">
        <f t="shared" si="224"/>
        <v>4.2553449295423082E-6</v>
      </c>
      <c r="S891">
        <f t="shared" si="225"/>
        <v>0</v>
      </c>
      <c r="T891" s="57">
        <f t="shared" si="218"/>
        <v>0</v>
      </c>
      <c r="U891" s="57">
        <f t="shared" si="223"/>
        <v>3.0670942388731234E-2</v>
      </c>
      <c r="V891">
        <f t="shared" si="219"/>
        <v>132.61709243342787</v>
      </c>
      <c r="W891">
        <f t="shared" si="212"/>
        <v>-0.31748784784445033</v>
      </c>
      <c r="Z891" s="57"/>
    </row>
    <row r="892" spans="5:26">
      <c r="E892" s="49">
        <f t="shared" si="211"/>
        <v>9</v>
      </c>
      <c r="F892" s="49">
        <v>889</v>
      </c>
      <c r="G892" s="49">
        <v>0.28424948995007771</v>
      </c>
      <c r="H892" s="49">
        <f t="shared" si="213"/>
        <v>-0.57026351932051444</v>
      </c>
      <c r="I892" s="49">
        <f t="shared" si="214"/>
        <v>90.048834730735038</v>
      </c>
      <c r="J892" s="49">
        <f t="shared" si="215"/>
        <v>-5.1388936410583872E-3</v>
      </c>
      <c r="K892" s="49">
        <f t="shared" si="220"/>
        <v>-2.400412531867107E-2</v>
      </c>
      <c r="L892" s="53">
        <f t="shared" si="210"/>
        <v>-5.1773551795199256E-3</v>
      </c>
      <c r="M892" s="53">
        <f t="shared" si="221"/>
        <v>-2.4388740703286456E-2</v>
      </c>
      <c r="N892" s="57">
        <f t="shared" si="216"/>
        <v>0</v>
      </c>
      <c r="O892" s="57">
        <f t="shared" si="222"/>
        <v>0</v>
      </c>
      <c r="P892">
        <f t="shared" si="217"/>
        <v>0</v>
      </c>
      <c r="Q892">
        <f t="shared" si="217"/>
        <v>0</v>
      </c>
      <c r="R892">
        <f t="shared" si="224"/>
        <v>0</v>
      </c>
      <c r="S892">
        <f t="shared" si="225"/>
        <v>0</v>
      </c>
      <c r="T892" s="57">
        <f t="shared" si="218"/>
        <v>5.738893641058387E-3</v>
      </c>
      <c r="U892" s="57">
        <f t="shared" si="223"/>
        <v>3.0004125318671068E-2</v>
      </c>
      <c r="V892">
        <f t="shared" si="219"/>
        <v>132.61709243342787</v>
      </c>
      <c r="W892">
        <f t="shared" si="212"/>
        <v>-0.32098620865226379</v>
      </c>
      <c r="Z892" s="57"/>
    </row>
    <row r="893" spans="5:26">
      <c r="E893" s="49">
        <f t="shared" si="211"/>
        <v>0</v>
      </c>
      <c r="F893" s="49">
        <v>890</v>
      </c>
      <c r="G893" s="49">
        <v>0.55359984131909934</v>
      </c>
      <c r="H893" s="49">
        <f t="shared" si="213"/>
        <v>0.13476166350719948</v>
      </c>
      <c r="I893" s="49">
        <f t="shared" si="214"/>
        <v>90.222137289193228</v>
      </c>
      <c r="J893" s="49">
        <f t="shared" si="215"/>
        <v>1.922690158090044E-3</v>
      </c>
      <c r="K893" s="49">
        <f t="shared" si="220"/>
        <v>-3.0769641766720361E-2</v>
      </c>
      <c r="L893" s="53">
        <f t="shared" si="210"/>
        <v>1.8842286196285056E-3</v>
      </c>
      <c r="M893" s="53">
        <f t="shared" si="221"/>
        <v>-3.1154257151335747E-2</v>
      </c>
      <c r="N893" s="57">
        <f t="shared" si="216"/>
        <v>1.3226901580900442E-3</v>
      </c>
      <c r="O893" s="57">
        <f t="shared" si="222"/>
        <v>0</v>
      </c>
      <c r="P893">
        <f t="shared" si="217"/>
        <v>1.749509254308266E-6</v>
      </c>
      <c r="Q893">
        <f t="shared" si="217"/>
        <v>0</v>
      </c>
      <c r="R893">
        <f t="shared" si="224"/>
        <v>2.3140586721609955E-9</v>
      </c>
      <c r="S893">
        <f t="shared" si="225"/>
        <v>0</v>
      </c>
      <c r="T893" s="57">
        <f t="shared" si="218"/>
        <v>0</v>
      </c>
      <c r="U893" s="57">
        <f t="shared" si="223"/>
        <v>3.676964176672036E-2</v>
      </c>
      <c r="V893">
        <f t="shared" si="219"/>
        <v>132.61709243342787</v>
      </c>
      <c r="W893">
        <f t="shared" si="212"/>
        <v>-0.31967941964582269</v>
      </c>
      <c r="Z893" s="57"/>
    </row>
    <row r="894" spans="5:26">
      <c r="E894" s="49">
        <f t="shared" si="211"/>
        <v>1</v>
      </c>
      <c r="F894" s="49">
        <v>891</v>
      </c>
      <c r="G894" s="49">
        <v>0.18736813569603838</v>
      </c>
      <c r="H894" s="49">
        <f t="shared" si="213"/>
        <v>-0.88763657785269801</v>
      </c>
      <c r="I894" s="49">
        <f t="shared" si="214"/>
        <v>89.473343830345314</v>
      </c>
      <c r="J894" s="49">
        <f t="shared" si="215"/>
        <v>-8.3340748275293579E-3</v>
      </c>
      <c r="K894" s="49">
        <f t="shared" si="220"/>
        <v>-3.2357663757146257E-2</v>
      </c>
      <c r="L894" s="53">
        <f t="shared" si="210"/>
        <v>-8.3725363659908972E-3</v>
      </c>
      <c r="M894" s="53">
        <f t="shared" si="221"/>
        <v>-3.2742279141761643E-2</v>
      </c>
      <c r="N894" s="57">
        <f t="shared" si="216"/>
        <v>0</v>
      </c>
      <c r="O894" s="57">
        <f t="shared" si="222"/>
        <v>0</v>
      </c>
      <c r="P894">
        <f t="shared" si="217"/>
        <v>0</v>
      </c>
      <c r="Q894">
        <f t="shared" si="217"/>
        <v>0</v>
      </c>
      <c r="R894">
        <f t="shared" si="224"/>
        <v>0</v>
      </c>
      <c r="S894">
        <f t="shared" si="225"/>
        <v>0</v>
      </c>
      <c r="T894" s="57">
        <f t="shared" si="218"/>
        <v>8.9340748275293577E-3</v>
      </c>
      <c r="U894" s="57">
        <f t="shared" si="223"/>
        <v>3.8357663757146256E-2</v>
      </c>
      <c r="V894">
        <f t="shared" si="219"/>
        <v>132.61709243342787</v>
      </c>
      <c r="W894">
        <f t="shared" si="212"/>
        <v>-0.32532570132119421</v>
      </c>
      <c r="Z894" s="57"/>
    </row>
    <row r="895" spans="5:26">
      <c r="E895" s="49">
        <f t="shared" si="211"/>
        <v>2</v>
      </c>
      <c r="F895" s="49">
        <v>892</v>
      </c>
      <c r="G895" s="49">
        <v>5.5323776918097645E-2</v>
      </c>
      <c r="H895" s="49">
        <f t="shared" si="213"/>
        <v>-1.5952893152001062</v>
      </c>
      <c r="I895" s="49">
        <f t="shared" si="214"/>
        <v>88.09760437309275</v>
      </c>
      <c r="J895" s="49">
        <f t="shared" si="215"/>
        <v>-1.5495406182013841E-2</v>
      </c>
      <c r="K895" s="49">
        <f t="shared" si="220"/>
        <v>-5.6119909160490922E-2</v>
      </c>
      <c r="L895" s="53">
        <f t="shared" si="210"/>
        <v>-1.5533867720475381E-2</v>
      </c>
      <c r="M895" s="53">
        <f t="shared" si="221"/>
        <v>-5.6504524545106308E-2</v>
      </c>
      <c r="N895" s="57">
        <f t="shared" si="216"/>
        <v>0</v>
      </c>
      <c r="O895" s="57">
        <f t="shared" si="222"/>
        <v>0</v>
      </c>
      <c r="P895">
        <f t="shared" si="217"/>
        <v>0</v>
      </c>
      <c r="Q895">
        <f t="shared" si="217"/>
        <v>0</v>
      </c>
      <c r="R895">
        <f t="shared" si="224"/>
        <v>0</v>
      </c>
      <c r="S895">
        <f t="shared" si="225"/>
        <v>0</v>
      </c>
      <c r="T895" s="57">
        <f t="shared" si="218"/>
        <v>1.6095406182013841E-2</v>
      </c>
      <c r="U895" s="57">
        <f t="shared" si="223"/>
        <v>6.211990916049092E-2</v>
      </c>
      <c r="V895">
        <f t="shared" si="219"/>
        <v>132.61709243342787</v>
      </c>
      <c r="W895">
        <f t="shared" si="212"/>
        <v>-0.33569947314810383</v>
      </c>
      <c r="Z895" s="57"/>
    </row>
    <row r="896" spans="5:26">
      <c r="E896" s="49">
        <f t="shared" si="211"/>
        <v>3</v>
      </c>
      <c r="F896" s="49">
        <v>893</v>
      </c>
      <c r="G896" s="49">
        <v>0.42779941693735679</v>
      </c>
      <c r="H896" s="49">
        <f t="shared" si="213"/>
        <v>-0.18197947454342944</v>
      </c>
      <c r="I896" s="49">
        <f t="shared" si="214"/>
        <v>87.988110356553719</v>
      </c>
      <c r="J896" s="49">
        <f t="shared" si="215"/>
        <v>-1.2436446740676048E-3</v>
      </c>
      <c r="K896" s="49">
        <f t="shared" si="220"/>
        <v>-4.774467956398501E-2</v>
      </c>
      <c r="L896" s="53">
        <f t="shared" si="210"/>
        <v>-1.2821062125291432E-3</v>
      </c>
      <c r="M896" s="53">
        <f t="shared" si="221"/>
        <v>-4.8129294948600396E-2</v>
      </c>
      <c r="N896" s="57">
        <f t="shared" si="216"/>
        <v>0</v>
      </c>
      <c r="O896" s="57">
        <f t="shared" si="222"/>
        <v>0</v>
      </c>
      <c r="P896">
        <f t="shared" si="217"/>
        <v>0</v>
      </c>
      <c r="Q896">
        <f t="shared" si="217"/>
        <v>0</v>
      </c>
      <c r="R896">
        <f t="shared" si="224"/>
        <v>0</v>
      </c>
      <c r="S896">
        <f t="shared" si="225"/>
        <v>0</v>
      </c>
      <c r="T896" s="57">
        <f t="shared" si="218"/>
        <v>1.8436446740676049E-3</v>
      </c>
      <c r="U896" s="57">
        <f t="shared" si="223"/>
        <v>5.3744679563985008E-2</v>
      </c>
      <c r="V896">
        <f t="shared" si="219"/>
        <v>132.61709243342787</v>
      </c>
      <c r="W896">
        <f t="shared" si="212"/>
        <v>-0.33652511345230512</v>
      </c>
      <c r="Z896" s="57"/>
    </row>
    <row r="897" spans="5:26">
      <c r="E897" s="49">
        <f t="shared" si="211"/>
        <v>4</v>
      </c>
      <c r="F897" s="49">
        <v>894</v>
      </c>
      <c r="G897" s="49">
        <v>0.32140730971129738</v>
      </c>
      <c r="H897" s="49">
        <f t="shared" si="213"/>
        <v>-0.46376709675423761</v>
      </c>
      <c r="I897" s="49">
        <f t="shared" si="214"/>
        <v>87.63081282302376</v>
      </c>
      <c r="J897" s="49">
        <f t="shared" si="215"/>
        <v>-4.0690151156694198E-3</v>
      </c>
      <c r="K897" s="49">
        <f t="shared" si="220"/>
        <v>-4.327832072681654E-2</v>
      </c>
      <c r="L897" s="53">
        <f t="shared" si="210"/>
        <v>-4.1074766541309583E-3</v>
      </c>
      <c r="M897" s="53">
        <f t="shared" si="221"/>
        <v>-4.3662936111431926E-2</v>
      </c>
      <c r="N897" s="57">
        <f t="shared" si="216"/>
        <v>0</v>
      </c>
      <c r="O897" s="57">
        <f t="shared" si="222"/>
        <v>0</v>
      </c>
      <c r="P897">
        <f t="shared" si="217"/>
        <v>0</v>
      </c>
      <c r="Q897">
        <f t="shared" si="217"/>
        <v>0</v>
      </c>
      <c r="R897">
        <f t="shared" si="224"/>
        <v>0</v>
      </c>
      <c r="S897">
        <f t="shared" si="225"/>
        <v>0</v>
      </c>
      <c r="T897" s="57">
        <f t="shared" si="218"/>
        <v>4.6690151156694197E-3</v>
      </c>
      <c r="U897" s="57">
        <f t="shared" si="223"/>
        <v>4.9278320726816538E-2</v>
      </c>
      <c r="V897">
        <f t="shared" si="219"/>
        <v>132.61709243342787</v>
      </c>
      <c r="W897">
        <f t="shared" si="212"/>
        <v>-0.33921931769833263</v>
      </c>
      <c r="Z897" s="57"/>
    </row>
    <row r="898" spans="5:26">
      <c r="E898" s="49">
        <f t="shared" si="211"/>
        <v>5</v>
      </c>
      <c r="F898" s="49">
        <v>895</v>
      </c>
      <c r="G898" s="49">
        <v>0.33956732028727565</v>
      </c>
      <c r="H898" s="49">
        <f t="shared" si="213"/>
        <v>-0.41364427850153607</v>
      </c>
      <c r="I898" s="49">
        <f t="shared" si="214"/>
        <v>87.318889217744058</v>
      </c>
      <c r="J898" s="49">
        <f t="shared" si="215"/>
        <v>-3.5658698718689205E-3</v>
      </c>
      <c r="K898" s="49">
        <f t="shared" si="220"/>
        <v>-4.5551672151502333E-2</v>
      </c>
      <c r="L898" s="53">
        <f t="shared" si="210"/>
        <v>-3.604331410330459E-3</v>
      </c>
      <c r="M898" s="53">
        <f t="shared" si="221"/>
        <v>-4.5936287536117719E-2</v>
      </c>
      <c r="N898" s="57">
        <f t="shared" si="216"/>
        <v>0</v>
      </c>
      <c r="O898" s="57">
        <f t="shared" si="222"/>
        <v>0</v>
      </c>
      <c r="P898">
        <f t="shared" si="217"/>
        <v>0</v>
      </c>
      <c r="Q898">
        <f t="shared" si="217"/>
        <v>0</v>
      </c>
      <c r="R898">
        <f t="shared" si="224"/>
        <v>0</v>
      </c>
      <c r="S898">
        <f t="shared" si="225"/>
        <v>0</v>
      </c>
      <c r="T898" s="57">
        <f t="shared" si="218"/>
        <v>4.1658698718689208E-3</v>
      </c>
      <c r="U898" s="57">
        <f t="shared" si="223"/>
        <v>5.1551672151502331E-2</v>
      </c>
      <c r="V898">
        <f t="shared" si="219"/>
        <v>132.61709243342787</v>
      </c>
      <c r="W898">
        <f t="shared" si="212"/>
        <v>-0.34157137955971206</v>
      </c>
      <c r="Z898" s="57"/>
    </row>
    <row r="899" spans="5:26">
      <c r="E899" s="49">
        <f t="shared" si="211"/>
        <v>6</v>
      </c>
      <c r="F899" s="49">
        <v>896</v>
      </c>
      <c r="G899" s="49">
        <v>5.6053072973959117E-2</v>
      </c>
      <c r="H899" s="49">
        <f t="shared" si="213"/>
        <v>-1.5887973757149738</v>
      </c>
      <c r="I899" s="49">
        <f t="shared" si="214"/>
        <v>85.981945279590079</v>
      </c>
      <c r="J899" s="49">
        <f t="shared" si="215"/>
        <v>-1.5429475174033747E-2</v>
      </c>
      <c r="K899" s="49">
        <f t="shared" si="220"/>
        <v>-4.4718587475484246E-2</v>
      </c>
      <c r="L899" s="53">
        <f t="shared" ref="L899:L962" si="226">J899-$B$8</f>
        <v>-1.5467936712495287E-2</v>
      </c>
      <c r="M899" s="53">
        <f t="shared" si="221"/>
        <v>-4.5103202860099632E-2</v>
      </c>
      <c r="N899" s="57">
        <f t="shared" si="216"/>
        <v>0</v>
      </c>
      <c r="O899" s="57">
        <f t="shared" si="222"/>
        <v>0</v>
      </c>
      <c r="P899">
        <f t="shared" si="217"/>
        <v>0</v>
      </c>
      <c r="Q899">
        <f t="shared" si="217"/>
        <v>0</v>
      </c>
      <c r="R899">
        <f t="shared" si="224"/>
        <v>0</v>
      </c>
      <c r="S899">
        <f t="shared" si="225"/>
        <v>0</v>
      </c>
      <c r="T899" s="57">
        <f t="shared" si="218"/>
        <v>1.6029475174033747E-2</v>
      </c>
      <c r="U899" s="57">
        <f t="shared" si="223"/>
        <v>5.0718587475484245E-2</v>
      </c>
      <c r="V899">
        <f t="shared" si="219"/>
        <v>132.61709243342787</v>
      </c>
      <c r="W899">
        <f t="shared" si="212"/>
        <v>-0.35165261353658506</v>
      </c>
      <c r="Z899" s="57"/>
    </row>
    <row r="900" spans="5:26">
      <c r="E900" s="49">
        <f t="shared" ref="E900:E963" si="227">MOD(F900,10)</f>
        <v>7</v>
      </c>
      <c r="F900" s="49">
        <v>897</v>
      </c>
      <c r="G900" s="49">
        <v>0.98573105041873366</v>
      </c>
      <c r="H900" s="49">
        <f t="shared" si="213"/>
        <v>2.189811654443321</v>
      </c>
      <c r="I900" s="49">
        <f t="shared" si="214"/>
        <v>87.914392906470141</v>
      </c>
      <c r="J900" s="49">
        <f t="shared" si="215"/>
        <v>2.2226197508605341E-2</v>
      </c>
      <c r="K900" s="49">
        <f t="shared" si="220"/>
        <v>-1.2322645266861498E-2</v>
      </c>
      <c r="L900" s="53">
        <f t="shared" si="226"/>
        <v>2.2187735970143802E-2</v>
      </c>
      <c r="M900" s="53">
        <f t="shared" si="221"/>
        <v>-1.2707260651476883E-2</v>
      </c>
      <c r="N900" s="57">
        <f t="shared" si="216"/>
        <v>2.1626197508605342E-2</v>
      </c>
      <c r="O900" s="57">
        <f t="shared" si="222"/>
        <v>0</v>
      </c>
      <c r="P900">
        <f t="shared" si="217"/>
        <v>4.6769241868120789E-4</v>
      </c>
      <c r="Q900">
        <f t="shared" si="217"/>
        <v>0</v>
      </c>
      <c r="R900">
        <f t="shared" si="224"/>
        <v>1.0114408619677144E-5</v>
      </c>
      <c r="S900">
        <f t="shared" si="225"/>
        <v>0</v>
      </c>
      <c r="T900" s="57">
        <f t="shared" si="218"/>
        <v>0</v>
      </c>
      <c r="U900" s="57">
        <f t="shared" si="223"/>
        <v>1.8322645266861497E-2</v>
      </c>
      <c r="V900">
        <f t="shared" si="219"/>
        <v>132.61709243342787</v>
      </c>
      <c r="W900">
        <f t="shared" ref="W900:W963" si="228">MIN(0,(I900-V900)/V900)</f>
        <v>-0.33708098033741712</v>
      </c>
      <c r="Z900" s="57"/>
    </row>
    <row r="901" spans="5:26">
      <c r="E901" s="49">
        <f t="shared" si="227"/>
        <v>8</v>
      </c>
      <c r="F901" s="49">
        <v>898</v>
      </c>
      <c r="G901" s="49">
        <v>0.17588396394923744</v>
      </c>
      <c r="H901" s="49">
        <f t="shared" ref="H901:H964" si="229">_xlfn.NORM.INV(G901,0,1)</f>
        <v>-0.93116556399952588</v>
      </c>
      <c r="I901" s="49">
        <f t="shared" ref="I901:I964" si="230">I900*(1+$B$2*$B$4+$B$5*SQRT($B$2)*H901)</f>
        <v>87.14648419598727</v>
      </c>
      <c r="J901" s="49">
        <f t="shared" ref="J901:J964" si="231">LN(I901/I900)</f>
        <v>-8.7731039454597617E-3</v>
      </c>
      <c r="K901" s="49">
        <f t="shared" si="220"/>
        <v>-3.79005957650057E-2</v>
      </c>
      <c r="L901" s="53">
        <f t="shared" si="226"/>
        <v>-8.811565483921301E-3</v>
      </c>
      <c r="M901" s="53">
        <f t="shared" si="221"/>
        <v>-3.8285211149621086E-2</v>
      </c>
      <c r="N901" s="57">
        <f t="shared" ref="N901:N964" si="232">MAX(0,J901-$B$11)</f>
        <v>0</v>
      </c>
      <c r="O901" s="57">
        <f t="shared" si="222"/>
        <v>0</v>
      </c>
      <c r="P901">
        <f t="shared" ref="P901:Q964" si="233">N901^2</f>
        <v>0</v>
      </c>
      <c r="Q901">
        <f t="shared" si="233"/>
        <v>0</v>
      </c>
      <c r="R901">
        <f t="shared" si="224"/>
        <v>0</v>
      </c>
      <c r="S901">
        <f t="shared" si="225"/>
        <v>0</v>
      </c>
      <c r="T901" s="57">
        <f t="shared" ref="T901:T964" si="234">MAX(0,$B$11-J901)</f>
        <v>9.3731039454597615E-3</v>
      </c>
      <c r="U901" s="57">
        <f t="shared" si="223"/>
        <v>4.3900595765005698E-2</v>
      </c>
      <c r="V901">
        <f t="shared" ref="V901:V964" si="235">IF(V900&lt;I901,I901,V900)</f>
        <v>132.61709243342787</v>
      </c>
      <c r="W901">
        <f t="shared" si="228"/>
        <v>-0.34287140068514382</v>
      </c>
      <c r="Z901" s="57"/>
    </row>
    <row r="902" spans="5:26">
      <c r="E902" s="49">
        <f t="shared" si="227"/>
        <v>9</v>
      </c>
      <c r="F902" s="49">
        <v>899</v>
      </c>
      <c r="G902" s="49">
        <v>0.70891048451320793</v>
      </c>
      <c r="H902" s="49">
        <f t="shared" si="229"/>
        <v>0.55020462606278608</v>
      </c>
      <c r="I902" s="49">
        <f t="shared" si="230"/>
        <v>87.676245001290042</v>
      </c>
      <c r="J902" s="49">
        <f t="shared" si="231"/>
        <v>6.0605669441795365E-3</v>
      </c>
      <c r="K902" s="49">
        <f t="shared" si="220"/>
        <v>-2.6701135179767802E-2</v>
      </c>
      <c r="L902" s="53">
        <f t="shared" si="226"/>
        <v>6.0221054057179981E-3</v>
      </c>
      <c r="M902" s="53">
        <f t="shared" si="221"/>
        <v>-2.7085750564383188E-2</v>
      </c>
      <c r="N902" s="57">
        <f t="shared" si="232"/>
        <v>5.4605669441795367E-3</v>
      </c>
      <c r="O902" s="57">
        <f t="shared" si="222"/>
        <v>0</v>
      </c>
      <c r="P902">
        <f t="shared" si="233"/>
        <v>2.9817791351866244E-5</v>
      </c>
      <c r="Q902">
        <f t="shared" si="233"/>
        <v>0</v>
      </c>
      <c r="R902">
        <f t="shared" si="224"/>
        <v>1.6282204580444326E-7</v>
      </c>
      <c r="S902">
        <f t="shared" si="225"/>
        <v>0</v>
      </c>
      <c r="T902" s="57">
        <f t="shared" si="234"/>
        <v>0</v>
      </c>
      <c r="U902" s="57">
        <f t="shared" si="223"/>
        <v>3.2701135179767804E-2</v>
      </c>
      <c r="V902">
        <f t="shared" si="235"/>
        <v>132.61709243342787</v>
      </c>
      <c r="W902">
        <f t="shared" si="228"/>
        <v>-0.33887673607908103</v>
      </c>
      <c r="Z902" s="57"/>
    </row>
    <row r="903" spans="5:26">
      <c r="E903" s="49">
        <f t="shared" si="227"/>
        <v>0</v>
      </c>
      <c r="F903" s="49">
        <v>900</v>
      </c>
      <c r="G903" s="49">
        <v>0.90714322682373005</v>
      </c>
      <c r="H903" s="49">
        <f t="shared" si="229"/>
        <v>1.3233664408196055</v>
      </c>
      <c r="I903" s="49">
        <f t="shared" si="230"/>
        <v>88.887105453247088</v>
      </c>
      <c r="J903" s="49">
        <f t="shared" si="231"/>
        <v>1.3716090368239559E-2</v>
      </c>
      <c r="K903" s="49">
        <f t="shared" si="220"/>
        <v>-1.4907734969618459E-2</v>
      </c>
      <c r="L903" s="53">
        <f t="shared" si="226"/>
        <v>1.367762882977802E-2</v>
      </c>
      <c r="M903" s="53">
        <f t="shared" si="221"/>
        <v>-1.5292350354233843E-2</v>
      </c>
      <c r="N903" s="57">
        <f t="shared" si="232"/>
        <v>1.3116090368239559E-2</v>
      </c>
      <c r="O903" s="57">
        <f t="shared" si="222"/>
        <v>0</v>
      </c>
      <c r="P903">
        <f t="shared" si="233"/>
        <v>1.7203182654782653E-4</v>
      </c>
      <c r="Q903">
        <f t="shared" si="233"/>
        <v>0</v>
      </c>
      <c r="R903">
        <f t="shared" si="224"/>
        <v>2.2563849832146059E-6</v>
      </c>
      <c r="S903">
        <f t="shared" si="225"/>
        <v>0</v>
      </c>
      <c r="T903" s="57">
        <f t="shared" si="234"/>
        <v>0</v>
      </c>
      <c r="U903" s="57">
        <f t="shared" si="223"/>
        <v>2.0907734969618459E-2</v>
      </c>
      <c r="V903">
        <f t="shared" si="235"/>
        <v>132.61709243342787</v>
      </c>
      <c r="W903">
        <f t="shared" si="228"/>
        <v>-0.32974623540425374</v>
      </c>
      <c r="Z903" s="57"/>
    </row>
    <row r="904" spans="5:26">
      <c r="E904" s="49">
        <f t="shared" si="227"/>
        <v>1</v>
      </c>
      <c r="F904" s="49">
        <v>901</v>
      </c>
      <c r="G904" s="49">
        <v>0.8923106202599993</v>
      </c>
      <c r="H904" s="49">
        <f t="shared" si="229"/>
        <v>1.2389101901920343</v>
      </c>
      <c r="I904" s="49">
        <f t="shared" si="230"/>
        <v>90.03961788285099</v>
      </c>
      <c r="J904" s="49">
        <f t="shared" si="231"/>
        <v>1.2882685690126168E-2</v>
      </c>
      <c r="K904" s="49">
        <f t="shared" si="220"/>
        <v>6.3090255480371272E-3</v>
      </c>
      <c r="L904" s="53">
        <f t="shared" si="226"/>
        <v>1.2844224151664628E-2</v>
      </c>
      <c r="M904" s="53">
        <f t="shared" si="221"/>
        <v>5.9244101634217429E-3</v>
      </c>
      <c r="N904" s="57">
        <f t="shared" si="232"/>
        <v>1.2282685690126168E-2</v>
      </c>
      <c r="O904" s="57">
        <f t="shared" si="222"/>
        <v>3.0902554803712793E-4</v>
      </c>
      <c r="P904">
        <f t="shared" si="233"/>
        <v>1.5086436776243014E-4</v>
      </c>
      <c r="Q904">
        <f t="shared" si="233"/>
        <v>9.5496789339647255E-8</v>
      </c>
      <c r="R904">
        <f t="shared" si="224"/>
        <v>1.8530196110655322E-6</v>
      </c>
      <c r="S904">
        <f t="shared" si="225"/>
        <v>2.9510947661470649E-11</v>
      </c>
      <c r="T904" s="57">
        <f t="shared" si="234"/>
        <v>0</v>
      </c>
      <c r="U904" s="57">
        <f t="shared" si="223"/>
        <v>0</v>
      </c>
      <c r="V904">
        <f t="shared" si="235"/>
        <v>132.61709243342787</v>
      </c>
      <c r="W904">
        <f t="shared" si="228"/>
        <v>-0.32105570835034136</v>
      </c>
      <c r="Z904" s="57"/>
    </row>
    <row r="905" spans="5:26">
      <c r="E905" s="49">
        <f t="shared" si="227"/>
        <v>2</v>
      </c>
      <c r="F905" s="49">
        <v>902</v>
      </c>
      <c r="G905" s="49">
        <v>0.17678235024038669</v>
      </c>
      <c r="H905" s="49">
        <f t="shared" si="229"/>
        <v>-0.92769712450838926</v>
      </c>
      <c r="I905" s="49">
        <f t="shared" si="230"/>
        <v>89.256268870227387</v>
      </c>
      <c r="J905" s="49">
        <f t="shared" si="231"/>
        <v>-8.7381145341881173E-3</v>
      </c>
      <c r="K905" s="49">
        <f t="shared" si="220"/>
        <v>1.3066317195862917E-2</v>
      </c>
      <c r="L905" s="53">
        <f t="shared" si="226"/>
        <v>-8.7765760726496566E-3</v>
      </c>
      <c r="M905" s="53">
        <f t="shared" si="221"/>
        <v>1.2681701811247533E-2</v>
      </c>
      <c r="N905" s="57">
        <f t="shared" si="232"/>
        <v>0</v>
      </c>
      <c r="O905" s="57">
        <f t="shared" si="222"/>
        <v>7.0663171958629178E-3</v>
      </c>
      <c r="P905">
        <f t="shared" si="233"/>
        <v>0</v>
      </c>
      <c r="Q905">
        <f t="shared" si="233"/>
        <v>4.9932838712547969E-5</v>
      </c>
      <c r="R905">
        <f t="shared" si="224"/>
        <v>0</v>
      </c>
      <c r="S905">
        <f t="shared" si="225"/>
        <v>3.528412768327273E-7</v>
      </c>
      <c r="T905" s="57">
        <f t="shared" si="234"/>
        <v>9.3381145341881171E-3</v>
      </c>
      <c r="U905" s="57">
        <f t="shared" si="223"/>
        <v>0</v>
      </c>
      <c r="V905">
        <f t="shared" si="235"/>
        <v>132.61709243342787</v>
      </c>
      <c r="W905">
        <f t="shared" si="228"/>
        <v>-0.32696255639119126</v>
      </c>
      <c r="Z905" s="57"/>
    </row>
    <row r="906" spans="5:26">
      <c r="E906" s="49">
        <f t="shared" si="227"/>
        <v>3</v>
      </c>
      <c r="F906" s="49">
        <v>903</v>
      </c>
      <c r="G906" s="49">
        <v>0.48116206847572618</v>
      </c>
      <c r="H906" s="49">
        <f t="shared" si="229"/>
        <v>-4.7237253120483658E-2</v>
      </c>
      <c r="I906" s="49">
        <f t="shared" si="230"/>
        <v>89.265600661846548</v>
      </c>
      <c r="J906" s="49">
        <f t="shared" si="231"/>
        <v>1.0454508069083551E-4</v>
      </c>
      <c r="K906" s="49">
        <f t="shared" si="220"/>
        <v>1.4414506950621403E-2</v>
      </c>
      <c r="L906" s="53">
        <f t="shared" si="226"/>
        <v>6.6083542229297037E-5</v>
      </c>
      <c r="M906" s="53">
        <f t="shared" si="221"/>
        <v>1.4029891566006019E-2</v>
      </c>
      <c r="N906" s="57">
        <f t="shared" si="232"/>
        <v>0</v>
      </c>
      <c r="O906" s="57">
        <f t="shared" si="222"/>
        <v>8.4145069506214032E-3</v>
      </c>
      <c r="P906">
        <f t="shared" si="233"/>
        <v>0</v>
      </c>
      <c r="Q906">
        <f t="shared" si="233"/>
        <v>7.080392722205591E-5</v>
      </c>
      <c r="R906">
        <f t="shared" si="224"/>
        <v>0</v>
      </c>
      <c r="S906">
        <f t="shared" si="225"/>
        <v>5.9578013774128144E-7</v>
      </c>
      <c r="T906" s="57">
        <f t="shared" si="234"/>
        <v>4.9545491930916448E-4</v>
      </c>
      <c r="U906" s="57">
        <f t="shared" si="223"/>
        <v>0</v>
      </c>
      <c r="V906">
        <f t="shared" si="235"/>
        <v>132.61709243342787</v>
      </c>
      <c r="W906">
        <f t="shared" si="228"/>
        <v>-0.32689218995917313</v>
      </c>
      <c r="Z906" s="57"/>
    </row>
    <row r="907" spans="5:26">
      <c r="E907" s="49">
        <f t="shared" si="227"/>
        <v>4</v>
      </c>
      <c r="F907" s="49">
        <v>904</v>
      </c>
      <c r="G907" s="49">
        <v>0.25910781232197178</v>
      </c>
      <c r="H907" s="49">
        <f t="shared" si="229"/>
        <v>-0.64609841060639828</v>
      </c>
      <c r="I907" s="49">
        <f t="shared" si="230"/>
        <v>88.740356419749318</v>
      </c>
      <c r="J907" s="49">
        <f t="shared" si="231"/>
        <v>-5.901440323658259E-3</v>
      </c>
      <c r="K907" s="49">
        <f t="shared" si="220"/>
        <v>1.2582081742632617E-2</v>
      </c>
      <c r="L907" s="53">
        <f t="shared" si="226"/>
        <v>-5.9399018621197975E-3</v>
      </c>
      <c r="M907" s="53">
        <f t="shared" si="221"/>
        <v>1.2197466358017233E-2</v>
      </c>
      <c r="N907" s="57">
        <f t="shared" si="232"/>
        <v>0</v>
      </c>
      <c r="O907" s="57">
        <f t="shared" si="222"/>
        <v>6.5820817426326178E-3</v>
      </c>
      <c r="P907">
        <f t="shared" si="233"/>
        <v>0</v>
      </c>
      <c r="Q907">
        <f t="shared" si="233"/>
        <v>4.3323800066697638E-5</v>
      </c>
      <c r="R907">
        <f t="shared" si="224"/>
        <v>0</v>
      </c>
      <c r="S907">
        <f t="shared" si="225"/>
        <v>2.8516079344047631E-7</v>
      </c>
      <c r="T907" s="57">
        <f t="shared" si="234"/>
        <v>6.5014403236582589E-3</v>
      </c>
      <c r="U907" s="57">
        <f t="shared" si="223"/>
        <v>0</v>
      </c>
      <c r="V907">
        <f t="shared" si="235"/>
        <v>132.61709243342787</v>
      </c>
      <c r="W907">
        <f t="shared" si="228"/>
        <v>-0.33085279739264473</v>
      </c>
      <c r="Z907" s="57"/>
    </row>
    <row r="908" spans="5:26">
      <c r="E908" s="49">
        <f t="shared" si="227"/>
        <v>5</v>
      </c>
      <c r="F908" s="49">
        <v>905</v>
      </c>
      <c r="G908" s="49">
        <v>0.29513163417069999</v>
      </c>
      <c r="H908" s="49">
        <f t="shared" si="229"/>
        <v>-0.5384545593840474</v>
      </c>
      <c r="I908" s="49">
        <f t="shared" si="230"/>
        <v>88.313726284066448</v>
      </c>
      <c r="J908" s="49">
        <f t="shared" si="231"/>
        <v>-4.8192163080230145E-3</v>
      </c>
      <c r="K908" s="49">
        <f t="shared" si="220"/>
        <v>1.1328735306478401E-2</v>
      </c>
      <c r="L908" s="53">
        <f t="shared" si="226"/>
        <v>-4.8576778464845529E-3</v>
      </c>
      <c r="M908" s="53">
        <f t="shared" si="221"/>
        <v>1.0944119921863017E-2</v>
      </c>
      <c r="N908" s="57">
        <f t="shared" si="232"/>
        <v>0</v>
      </c>
      <c r="O908" s="57">
        <f t="shared" si="222"/>
        <v>5.3287353064784019E-3</v>
      </c>
      <c r="P908">
        <f t="shared" si="233"/>
        <v>0</v>
      </c>
      <c r="Q908">
        <f t="shared" si="233"/>
        <v>2.8395419966509466E-5</v>
      </c>
      <c r="R908">
        <f t="shared" si="224"/>
        <v>0</v>
      </c>
      <c r="S908">
        <f t="shared" si="225"/>
        <v>1.5131167691782075E-7</v>
      </c>
      <c r="T908" s="57">
        <f t="shared" si="234"/>
        <v>5.4192163080230144E-3</v>
      </c>
      <c r="U908" s="57">
        <f t="shared" si="223"/>
        <v>0</v>
      </c>
      <c r="V908">
        <f t="shared" si="235"/>
        <v>132.61709243342787</v>
      </c>
      <c r="W908">
        <f t="shared" si="228"/>
        <v>-0.33406980455103225</v>
      </c>
      <c r="Z908" s="57"/>
    </row>
    <row r="909" spans="5:26">
      <c r="E909" s="49">
        <f t="shared" si="227"/>
        <v>6</v>
      </c>
      <c r="F909" s="49">
        <v>906</v>
      </c>
      <c r="G909" s="49">
        <v>0.27378295587467483</v>
      </c>
      <c r="H909" s="49">
        <f t="shared" si="229"/>
        <v>-0.60141154390108376</v>
      </c>
      <c r="I909" s="49">
        <f t="shared" si="230"/>
        <v>87.833547566047201</v>
      </c>
      <c r="J909" s="49">
        <f t="shared" si="231"/>
        <v>-5.4520276919434686E-3</v>
      </c>
      <c r="K909" s="49">
        <f t="shared" si="220"/>
        <v>2.1306182788568641E-2</v>
      </c>
      <c r="L909" s="53">
        <f t="shared" si="226"/>
        <v>-5.490489230405007E-3</v>
      </c>
      <c r="M909" s="53">
        <f t="shared" si="221"/>
        <v>2.0921567403953255E-2</v>
      </c>
      <c r="N909" s="57">
        <f t="shared" si="232"/>
        <v>0</v>
      </c>
      <c r="O909" s="57">
        <f t="shared" si="222"/>
        <v>1.5306182788568642E-2</v>
      </c>
      <c r="P909">
        <f t="shared" si="233"/>
        <v>0</v>
      </c>
      <c r="Q909">
        <f t="shared" si="233"/>
        <v>2.3427923155707494E-4</v>
      </c>
      <c r="R909">
        <f t="shared" si="224"/>
        <v>0</v>
      </c>
      <c r="S909">
        <f t="shared" si="225"/>
        <v>3.5859207417779879E-6</v>
      </c>
      <c r="T909" s="57">
        <f t="shared" si="234"/>
        <v>6.0520276919434684E-3</v>
      </c>
      <c r="U909" s="57">
        <f t="shared" si="223"/>
        <v>0</v>
      </c>
      <c r="V909">
        <f t="shared" si="235"/>
        <v>132.61709243342787</v>
      </c>
      <c r="W909">
        <f t="shared" si="228"/>
        <v>-0.33769059512341104</v>
      </c>
      <c r="Z909" s="57"/>
    </row>
    <row r="910" spans="5:26">
      <c r="E910" s="49">
        <f t="shared" si="227"/>
        <v>7</v>
      </c>
      <c r="F910" s="49">
        <v>907</v>
      </c>
      <c r="G910" s="49">
        <v>0.16793296108456546</v>
      </c>
      <c r="H910" s="49">
        <f t="shared" si="229"/>
        <v>-0.96236572950957022</v>
      </c>
      <c r="I910" s="49">
        <f t="shared" si="230"/>
        <v>87.038940805777941</v>
      </c>
      <c r="J910" s="49">
        <f t="shared" si="231"/>
        <v>-9.0879044101395499E-3</v>
      </c>
      <c r="K910" s="49">
        <f t="shared" si="220"/>
        <v>-1.0007919130176131E-2</v>
      </c>
      <c r="L910" s="53">
        <f t="shared" si="226"/>
        <v>-9.1263659486010892E-3</v>
      </c>
      <c r="M910" s="53">
        <f t="shared" si="221"/>
        <v>-1.0392534514791515E-2</v>
      </c>
      <c r="N910" s="57">
        <f t="shared" si="232"/>
        <v>0</v>
      </c>
      <c r="O910" s="57">
        <f t="shared" si="222"/>
        <v>0</v>
      </c>
      <c r="P910">
        <f t="shared" si="233"/>
        <v>0</v>
      </c>
      <c r="Q910">
        <f t="shared" si="233"/>
        <v>0</v>
      </c>
      <c r="R910">
        <f t="shared" si="224"/>
        <v>0</v>
      </c>
      <c r="S910">
        <f t="shared" si="225"/>
        <v>0</v>
      </c>
      <c r="T910" s="57">
        <f t="shared" si="234"/>
        <v>9.6879044101395497E-3</v>
      </c>
      <c r="U910" s="57">
        <f t="shared" si="223"/>
        <v>1.6007919130176129E-2</v>
      </c>
      <c r="V910">
        <f t="shared" si="235"/>
        <v>132.61709243342787</v>
      </c>
      <c r="W910">
        <f t="shared" si="228"/>
        <v>-0.34368233227952572</v>
      </c>
      <c r="Z910" s="57"/>
    </row>
    <row r="911" spans="5:26">
      <c r="E911" s="49">
        <f t="shared" si="227"/>
        <v>8</v>
      </c>
      <c r="F911" s="49">
        <v>908</v>
      </c>
      <c r="G911" s="49">
        <v>0.25629741172374787</v>
      </c>
      <c r="H911" s="49">
        <f t="shared" si="229"/>
        <v>-0.65480265123812875</v>
      </c>
      <c r="I911" s="49">
        <f t="shared" si="230"/>
        <v>86.519222287313909</v>
      </c>
      <c r="J911" s="49">
        <f t="shared" si="231"/>
        <v>-5.989001757631421E-3</v>
      </c>
      <c r="K911" s="49">
        <f t="shared" ref="K911:K974" si="236">LN(I911/I901)</f>
        <v>-7.2238169423478049E-3</v>
      </c>
      <c r="L911" s="53">
        <f t="shared" si="226"/>
        <v>-6.0274632960929594E-3</v>
      </c>
      <c r="M911" s="53">
        <f t="shared" ref="M911:M974" si="237">K911-$B$8*10</f>
        <v>-7.6084323269631892E-3</v>
      </c>
      <c r="N911" s="57">
        <f t="shared" si="232"/>
        <v>0</v>
      </c>
      <c r="O911" s="57">
        <f t="shared" ref="O911:O974" si="238">MAX(0,K911-$B$11*10)</f>
        <v>0</v>
      </c>
      <c r="P911">
        <f t="shared" si="233"/>
        <v>0</v>
      </c>
      <c r="Q911">
        <f t="shared" si="233"/>
        <v>0</v>
      </c>
      <c r="R911">
        <f t="shared" si="224"/>
        <v>0</v>
      </c>
      <c r="S911">
        <f t="shared" si="225"/>
        <v>0</v>
      </c>
      <c r="T911" s="57">
        <f t="shared" si="234"/>
        <v>6.5890017576314209E-3</v>
      </c>
      <c r="U911" s="57">
        <f t="shared" si="223"/>
        <v>1.3223816942347803E-2</v>
      </c>
      <c r="V911">
        <f t="shared" si="235"/>
        <v>132.61709243342787</v>
      </c>
      <c r="W911">
        <f t="shared" si="228"/>
        <v>-0.34760127296000337</v>
      </c>
      <c r="Z911" s="57"/>
    </row>
    <row r="912" spans="5:26">
      <c r="E912" s="49">
        <f t="shared" si="227"/>
        <v>9</v>
      </c>
      <c r="F912" s="49">
        <v>909</v>
      </c>
      <c r="G912" s="49">
        <v>0.7566080641753693</v>
      </c>
      <c r="H912" s="49">
        <f t="shared" si="229"/>
        <v>0.69543318217203542</v>
      </c>
      <c r="I912" s="49">
        <f t="shared" si="230"/>
        <v>87.17082060399207</v>
      </c>
      <c r="J912" s="49">
        <f t="shared" si="231"/>
        <v>7.503036589425709E-3</v>
      </c>
      <c r="K912" s="49">
        <f t="shared" si="236"/>
        <v>-5.7813472971016177E-3</v>
      </c>
      <c r="L912" s="53">
        <f t="shared" si="226"/>
        <v>7.4645750509641706E-3</v>
      </c>
      <c r="M912" s="53">
        <f t="shared" si="237"/>
        <v>-6.165962681717002E-3</v>
      </c>
      <c r="N912" s="57">
        <f t="shared" si="232"/>
        <v>6.9030365894257092E-3</v>
      </c>
      <c r="O912" s="57">
        <f t="shared" si="238"/>
        <v>0</v>
      </c>
      <c r="P912">
        <f t="shared" si="233"/>
        <v>4.7651914154950124E-5</v>
      </c>
      <c r="Q912">
        <f t="shared" si="233"/>
        <v>0</v>
      </c>
      <c r="R912">
        <f t="shared" si="224"/>
        <v>3.2894290696779357E-7</v>
      </c>
      <c r="S912">
        <f t="shared" si="225"/>
        <v>0</v>
      </c>
      <c r="T912" s="57">
        <f t="shared" si="234"/>
        <v>0</v>
      </c>
      <c r="U912" s="57">
        <f t="shared" ref="U912:U975" si="239">MAX(0,$B$11*10-K912)</f>
        <v>1.1781347297101617E-2</v>
      </c>
      <c r="V912">
        <f t="shared" si="235"/>
        <v>132.61709243342787</v>
      </c>
      <c r="W912">
        <f t="shared" si="228"/>
        <v>-0.34268789185111465</v>
      </c>
      <c r="Z912" s="57"/>
    </row>
    <row r="913" spans="5:26">
      <c r="E913" s="49">
        <f t="shared" si="227"/>
        <v>0</v>
      </c>
      <c r="F913" s="49">
        <v>910</v>
      </c>
      <c r="G913" s="49">
        <v>0.36416458764370752</v>
      </c>
      <c r="H913" s="49">
        <f t="shared" si="229"/>
        <v>-0.34734895689997647</v>
      </c>
      <c r="I913" s="49">
        <f t="shared" si="230"/>
        <v>86.918324525943717</v>
      </c>
      <c r="J913" s="49">
        <f t="shared" si="231"/>
        <v>-2.9007696592625648E-3</v>
      </c>
      <c r="K913" s="49">
        <f t="shared" si="236"/>
        <v>-2.2398207324603646E-2</v>
      </c>
      <c r="L913" s="53">
        <f t="shared" si="226"/>
        <v>-2.9392311977241032E-3</v>
      </c>
      <c r="M913" s="53">
        <f t="shared" si="237"/>
        <v>-2.2782822709219032E-2</v>
      </c>
      <c r="N913" s="57">
        <f t="shared" si="232"/>
        <v>0</v>
      </c>
      <c r="O913" s="57">
        <f t="shared" si="238"/>
        <v>0</v>
      </c>
      <c r="P913">
        <f t="shared" si="233"/>
        <v>0</v>
      </c>
      <c r="Q913">
        <f t="shared" si="233"/>
        <v>0</v>
      </c>
      <c r="R913">
        <f t="shared" si="224"/>
        <v>0</v>
      </c>
      <c r="S913">
        <f t="shared" si="225"/>
        <v>0</v>
      </c>
      <c r="T913" s="57">
        <f t="shared" si="234"/>
        <v>3.5007696592625646E-3</v>
      </c>
      <c r="U913" s="57">
        <f t="shared" si="239"/>
        <v>2.8398207324603644E-2</v>
      </c>
      <c r="V913">
        <f t="shared" si="235"/>
        <v>132.61709243342787</v>
      </c>
      <c r="W913">
        <f t="shared" si="228"/>
        <v>-0.34459184007841498</v>
      </c>
      <c r="Z913" s="57"/>
    </row>
    <row r="914" spans="5:26">
      <c r="E914" s="49">
        <f t="shared" si="227"/>
        <v>1</v>
      </c>
      <c r="F914" s="49">
        <v>911</v>
      </c>
      <c r="G914" s="49">
        <v>0.84540989764272001</v>
      </c>
      <c r="H914" s="49">
        <f t="shared" si="229"/>
        <v>1.0169437173029867</v>
      </c>
      <c r="I914" s="49">
        <f t="shared" si="230"/>
        <v>87.852380153621823</v>
      </c>
      <c r="J914" s="49">
        <f t="shared" si="231"/>
        <v>1.0689028493380296E-2</v>
      </c>
      <c r="K914" s="49">
        <f t="shared" si="236"/>
        <v>-2.4591864521349645E-2</v>
      </c>
      <c r="L914" s="53">
        <f t="shared" si="226"/>
        <v>1.0650566954918757E-2</v>
      </c>
      <c r="M914" s="53">
        <f t="shared" si="237"/>
        <v>-2.4976479905965032E-2</v>
      </c>
      <c r="N914" s="57">
        <f t="shared" si="232"/>
        <v>1.0089028493380297E-2</v>
      </c>
      <c r="O914" s="57">
        <f t="shared" si="238"/>
        <v>0</v>
      </c>
      <c r="P914">
        <f t="shared" si="233"/>
        <v>1.017884959402395E-4</v>
      </c>
      <c r="Q914">
        <f t="shared" si="233"/>
        <v>0</v>
      </c>
      <c r="R914">
        <f t="shared" si="224"/>
        <v>1.0269470358394009E-6</v>
      </c>
      <c r="S914">
        <f t="shared" si="225"/>
        <v>0</v>
      </c>
      <c r="T914" s="57">
        <f t="shared" si="234"/>
        <v>0</v>
      </c>
      <c r="U914" s="57">
        <f t="shared" si="239"/>
        <v>3.0591864521349644E-2</v>
      </c>
      <c r="V914">
        <f t="shared" si="235"/>
        <v>132.61709243342787</v>
      </c>
      <c r="W914">
        <f t="shared" si="228"/>
        <v>-0.3375485878811389</v>
      </c>
      <c r="Z914" s="57"/>
    </row>
    <row r="915" spans="5:26">
      <c r="E915" s="49">
        <f t="shared" si="227"/>
        <v>2</v>
      </c>
      <c r="F915" s="49">
        <v>912</v>
      </c>
      <c r="G915" s="49">
        <v>0.40947437006417442</v>
      </c>
      <c r="H915" s="49">
        <f t="shared" si="229"/>
        <v>-0.22889729874450726</v>
      </c>
      <c r="I915" s="49">
        <f t="shared" si="230"/>
        <v>87.70197249404066</v>
      </c>
      <c r="J915" s="49">
        <f t="shared" si="231"/>
        <v>-1.7135171428592914E-3</v>
      </c>
      <c r="K915" s="49">
        <f t="shared" si="236"/>
        <v>-1.7567267130020828E-2</v>
      </c>
      <c r="L915" s="53">
        <f t="shared" si="226"/>
        <v>-1.7519786813208298E-3</v>
      </c>
      <c r="M915" s="53">
        <f t="shared" si="237"/>
        <v>-1.7951882514636214E-2</v>
      </c>
      <c r="N915" s="57">
        <f t="shared" si="232"/>
        <v>0</v>
      </c>
      <c r="O915" s="57">
        <f t="shared" si="238"/>
        <v>0</v>
      </c>
      <c r="P915">
        <f t="shared" si="233"/>
        <v>0</v>
      </c>
      <c r="Q915">
        <f t="shared" si="233"/>
        <v>0</v>
      </c>
      <c r="R915">
        <f t="shared" si="224"/>
        <v>0</v>
      </c>
      <c r="S915">
        <f t="shared" si="225"/>
        <v>0</v>
      </c>
      <c r="T915" s="57">
        <f t="shared" si="234"/>
        <v>2.3135171428592914E-3</v>
      </c>
      <c r="U915" s="57">
        <f t="shared" si="239"/>
        <v>2.3567267130020827E-2</v>
      </c>
      <c r="V915">
        <f t="shared" si="235"/>
        <v>132.61709243342787</v>
      </c>
      <c r="W915">
        <f t="shared" si="228"/>
        <v>-0.33868273776198221</v>
      </c>
      <c r="Z915" s="57"/>
    </row>
    <row r="916" spans="5:26">
      <c r="E916" s="49">
        <f t="shared" si="227"/>
        <v>3</v>
      </c>
      <c r="F916" s="49">
        <v>913</v>
      </c>
      <c r="G916" s="49">
        <v>0.6110563280593525</v>
      </c>
      <c r="H916" s="49">
        <f t="shared" si="229"/>
        <v>0.28207325032970876</v>
      </c>
      <c r="I916" s="49">
        <f t="shared" si="230"/>
        <v>87.999953590281351</v>
      </c>
      <c r="J916" s="49">
        <f t="shared" si="231"/>
        <v>3.3918965895237798E-3</v>
      </c>
      <c r="K916" s="49">
        <f t="shared" si="236"/>
        <v>-1.4279915621187978E-2</v>
      </c>
      <c r="L916" s="53">
        <f t="shared" si="226"/>
        <v>3.3534350510622413E-3</v>
      </c>
      <c r="M916" s="53">
        <f t="shared" si="237"/>
        <v>-1.4664531005803363E-2</v>
      </c>
      <c r="N916" s="57">
        <f t="shared" si="232"/>
        <v>2.7918965895237799E-3</v>
      </c>
      <c r="O916" s="57">
        <f t="shared" si="238"/>
        <v>0</v>
      </c>
      <c r="P916">
        <f t="shared" si="233"/>
        <v>7.7946865665945145E-6</v>
      </c>
      <c r="Q916">
        <f t="shared" si="233"/>
        <v>0</v>
      </c>
      <c r="R916">
        <f t="shared" ref="R916:R979" si="240">N916^3</f>
        <v>2.1761958841682048E-8</v>
      </c>
      <c r="S916">
        <f t="shared" ref="S916:S979" si="241">O916^3</f>
        <v>0</v>
      </c>
      <c r="T916" s="57">
        <f t="shared" si="234"/>
        <v>0</v>
      </c>
      <c r="U916" s="57">
        <f t="shared" si="239"/>
        <v>2.0279915621187979E-2</v>
      </c>
      <c r="V916">
        <f t="shared" si="235"/>
        <v>132.61709243342787</v>
      </c>
      <c r="W916">
        <f t="shared" si="228"/>
        <v>-0.33643580947564333</v>
      </c>
      <c r="Z916" s="57"/>
    </row>
    <row r="917" spans="5:26">
      <c r="E917" s="49">
        <f t="shared" si="227"/>
        <v>4</v>
      </c>
      <c r="F917" s="49">
        <v>914</v>
      </c>
      <c r="G917" s="49">
        <v>0.21820512182667329</v>
      </c>
      <c r="H917" s="49">
        <f t="shared" si="229"/>
        <v>-0.77826934470391052</v>
      </c>
      <c r="I917" s="49">
        <f t="shared" si="230"/>
        <v>87.365846132128908</v>
      </c>
      <c r="J917" s="49">
        <f t="shared" si="231"/>
        <v>-7.2318573267169855E-3</v>
      </c>
      <c r="K917" s="49">
        <f t="shared" si="236"/>
        <v>-1.561033262424669E-2</v>
      </c>
      <c r="L917" s="53">
        <f t="shared" si="226"/>
        <v>-7.2703188651785239E-3</v>
      </c>
      <c r="M917" s="53">
        <f t="shared" si="237"/>
        <v>-1.5994948008862076E-2</v>
      </c>
      <c r="N917" s="57">
        <f t="shared" si="232"/>
        <v>0</v>
      </c>
      <c r="O917" s="57">
        <f t="shared" si="238"/>
        <v>0</v>
      </c>
      <c r="P917">
        <f t="shared" si="233"/>
        <v>0</v>
      </c>
      <c r="Q917">
        <f t="shared" si="233"/>
        <v>0</v>
      </c>
      <c r="R917">
        <f t="shared" si="240"/>
        <v>0</v>
      </c>
      <c r="S917">
        <f t="shared" si="241"/>
        <v>0</v>
      </c>
      <c r="T917" s="57">
        <f t="shared" si="234"/>
        <v>7.8318573267169862E-3</v>
      </c>
      <c r="U917" s="57">
        <f t="shared" si="239"/>
        <v>2.1610332624246689E-2</v>
      </c>
      <c r="V917">
        <f t="shared" si="235"/>
        <v>132.61709243342787</v>
      </c>
      <c r="W917">
        <f t="shared" si="228"/>
        <v>-0.34121730065839384</v>
      </c>
      <c r="Z917" s="57"/>
    </row>
    <row r="918" spans="5:26">
      <c r="E918" s="49">
        <f t="shared" si="227"/>
        <v>5</v>
      </c>
      <c r="F918" s="49">
        <v>915</v>
      </c>
      <c r="G918" s="49">
        <v>3.098986250172342E-2</v>
      </c>
      <c r="H918" s="49">
        <f t="shared" si="229"/>
        <v>-1.8664407595921682</v>
      </c>
      <c r="I918" s="49">
        <f t="shared" si="230"/>
        <v>85.78561774272481</v>
      </c>
      <c r="J918" s="49">
        <f t="shared" si="231"/>
        <v>-1.8253062701138707E-2</v>
      </c>
      <c r="K918" s="49">
        <f t="shared" si="236"/>
        <v>-2.9044179017362285E-2</v>
      </c>
      <c r="L918" s="53">
        <f t="shared" si="226"/>
        <v>-1.8291524239600246E-2</v>
      </c>
      <c r="M918" s="53">
        <f t="shared" si="237"/>
        <v>-2.9428794401977671E-2</v>
      </c>
      <c r="N918" s="57">
        <f t="shared" si="232"/>
        <v>0</v>
      </c>
      <c r="O918" s="57">
        <f t="shared" si="238"/>
        <v>0</v>
      </c>
      <c r="P918">
        <f t="shared" si="233"/>
        <v>0</v>
      </c>
      <c r="Q918">
        <f t="shared" si="233"/>
        <v>0</v>
      </c>
      <c r="R918">
        <f t="shared" si="240"/>
        <v>0</v>
      </c>
      <c r="S918">
        <f t="shared" si="241"/>
        <v>0</v>
      </c>
      <c r="T918" s="57">
        <f t="shared" si="234"/>
        <v>1.8853062701138706E-2</v>
      </c>
      <c r="U918" s="57">
        <f t="shared" si="239"/>
        <v>3.5044179017362287E-2</v>
      </c>
      <c r="V918">
        <f t="shared" si="235"/>
        <v>132.61709243342787</v>
      </c>
      <c r="W918">
        <f t="shared" si="228"/>
        <v>-0.35313302253411927</v>
      </c>
      <c r="Z918" s="57"/>
    </row>
    <row r="919" spans="5:26">
      <c r="E919" s="49">
        <f t="shared" si="227"/>
        <v>6</v>
      </c>
      <c r="F919" s="49">
        <v>916</v>
      </c>
      <c r="G919" s="49">
        <v>0.62979365533733311</v>
      </c>
      <c r="H919" s="49">
        <f t="shared" si="229"/>
        <v>0.33130688752437887</v>
      </c>
      <c r="I919" s="49">
        <f t="shared" si="230"/>
        <v>86.119323105355676</v>
      </c>
      <c r="J919" s="49">
        <f t="shared" si="231"/>
        <v>3.8824454975737378E-3</v>
      </c>
      <c r="K919" s="49">
        <f t="shared" si="236"/>
        <v>-1.9709705827845054E-2</v>
      </c>
      <c r="L919" s="53">
        <f t="shared" si="226"/>
        <v>3.8439839591121994E-3</v>
      </c>
      <c r="M919" s="53">
        <f t="shared" si="237"/>
        <v>-2.009432121246044E-2</v>
      </c>
      <c r="N919" s="57">
        <f t="shared" si="232"/>
        <v>3.282445497573738E-3</v>
      </c>
      <c r="O919" s="57">
        <f t="shared" si="238"/>
        <v>0</v>
      </c>
      <c r="P919">
        <f t="shared" si="233"/>
        <v>1.0774448444542104E-5</v>
      </c>
      <c r="Q919">
        <f t="shared" si="233"/>
        <v>0</v>
      </c>
      <c r="R919">
        <f t="shared" si="240"/>
        <v>3.5366539785627595E-8</v>
      </c>
      <c r="S919">
        <f t="shared" si="241"/>
        <v>0</v>
      </c>
      <c r="T919" s="57">
        <f t="shared" si="234"/>
        <v>0</v>
      </c>
      <c r="U919" s="57">
        <f t="shared" si="239"/>
        <v>2.5709705827845052E-2</v>
      </c>
      <c r="V919">
        <f t="shared" si="235"/>
        <v>132.61709243342787</v>
      </c>
      <c r="W919">
        <f t="shared" si="228"/>
        <v>-0.35061671519765447</v>
      </c>
      <c r="Z919" s="57"/>
    </row>
    <row r="920" spans="5:26">
      <c r="E920" s="49">
        <f t="shared" si="227"/>
        <v>7</v>
      </c>
      <c r="F920" s="49">
        <v>917</v>
      </c>
      <c r="G920" s="49">
        <v>0.10104208737272713</v>
      </c>
      <c r="H920" s="49">
        <f t="shared" si="229"/>
        <v>-1.2756361336325006</v>
      </c>
      <c r="I920" s="49">
        <f t="shared" si="230"/>
        <v>85.070438126652505</v>
      </c>
      <c r="J920" s="49">
        <f t="shared" si="231"/>
        <v>-1.2254215400215245E-2</v>
      </c>
      <c r="K920" s="49">
        <f t="shared" si="236"/>
        <v>-2.2876016817920623E-2</v>
      </c>
      <c r="L920" s="53">
        <f t="shared" si="226"/>
        <v>-1.2292676938676785E-2</v>
      </c>
      <c r="M920" s="53">
        <f t="shared" si="237"/>
        <v>-2.3260632202536009E-2</v>
      </c>
      <c r="N920" s="57">
        <f t="shared" si="232"/>
        <v>0</v>
      </c>
      <c r="O920" s="57">
        <f t="shared" si="238"/>
        <v>0</v>
      </c>
      <c r="P920">
        <f t="shared" si="233"/>
        <v>0</v>
      </c>
      <c r="Q920">
        <f t="shared" si="233"/>
        <v>0</v>
      </c>
      <c r="R920">
        <f t="shared" si="240"/>
        <v>0</v>
      </c>
      <c r="S920">
        <f t="shared" si="241"/>
        <v>0</v>
      </c>
      <c r="T920" s="57">
        <f t="shared" si="234"/>
        <v>1.2854215400215245E-2</v>
      </c>
      <c r="U920" s="57">
        <f t="shared" si="239"/>
        <v>2.8876016817920621E-2</v>
      </c>
      <c r="V920">
        <f t="shared" si="235"/>
        <v>132.61709243342787</v>
      </c>
      <c r="W920">
        <f t="shared" si="228"/>
        <v>-0.35852583882159228</v>
      </c>
      <c r="Z920" s="57"/>
    </row>
    <row r="921" spans="5:26">
      <c r="E921" s="49">
        <f t="shared" si="227"/>
        <v>8</v>
      </c>
      <c r="F921" s="49">
        <v>918</v>
      </c>
      <c r="G921" s="49">
        <v>0.45149903472176778</v>
      </c>
      <c r="H921" s="49">
        <f t="shared" si="229"/>
        <v>-0.12187493140619796</v>
      </c>
      <c r="I921" s="49">
        <f t="shared" si="230"/>
        <v>85.015837687457918</v>
      </c>
      <c r="J921" s="49">
        <f t="shared" si="231"/>
        <v>-6.4203229577221375E-4</v>
      </c>
      <c r="K921" s="49">
        <f t="shared" si="236"/>
        <v>-1.7529047356061343E-2</v>
      </c>
      <c r="L921" s="53">
        <f t="shared" si="226"/>
        <v>-6.8049383423375218E-4</v>
      </c>
      <c r="M921" s="53">
        <f t="shared" si="237"/>
        <v>-1.7913662740676729E-2</v>
      </c>
      <c r="N921" s="57">
        <f t="shared" si="232"/>
        <v>0</v>
      </c>
      <c r="O921" s="57">
        <f t="shared" si="238"/>
        <v>0</v>
      </c>
      <c r="P921">
        <f t="shared" si="233"/>
        <v>0</v>
      </c>
      <c r="Q921">
        <f t="shared" si="233"/>
        <v>0</v>
      </c>
      <c r="R921">
        <f t="shared" si="240"/>
        <v>0</v>
      </c>
      <c r="S921">
        <f t="shared" si="241"/>
        <v>0</v>
      </c>
      <c r="T921" s="57">
        <f t="shared" si="234"/>
        <v>1.2420322957722137E-3</v>
      </c>
      <c r="U921" s="57">
        <f t="shared" si="239"/>
        <v>2.3529047356061341E-2</v>
      </c>
      <c r="V921">
        <f t="shared" si="235"/>
        <v>132.61709243342787</v>
      </c>
      <c r="W921">
        <f t="shared" si="228"/>
        <v>-0.35893755376868325</v>
      </c>
      <c r="Z921" s="57"/>
    </row>
    <row r="922" spans="5:26">
      <c r="E922" s="49">
        <f t="shared" si="227"/>
        <v>9</v>
      </c>
      <c r="F922" s="49">
        <v>919</v>
      </c>
      <c r="G922" s="49">
        <v>0.60350070392447097</v>
      </c>
      <c r="H922" s="49">
        <f t="shared" si="229"/>
        <v>0.26241878437891791</v>
      </c>
      <c r="I922" s="49">
        <f t="shared" si="230"/>
        <v>85.287982813912734</v>
      </c>
      <c r="J922" s="49">
        <f t="shared" si="231"/>
        <v>3.1959982730114982E-3</v>
      </c>
      <c r="K922" s="49">
        <f t="shared" si="236"/>
        <v>-2.1836085672475629E-2</v>
      </c>
      <c r="L922" s="53">
        <f t="shared" si="226"/>
        <v>3.1575367345499598E-3</v>
      </c>
      <c r="M922" s="53">
        <f t="shared" si="237"/>
        <v>-2.2220701057091015E-2</v>
      </c>
      <c r="N922" s="57">
        <f t="shared" si="232"/>
        <v>2.5959982730114984E-3</v>
      </c>
      <c r="O922" s="57">
        <f t="shared" si="238"/>
        <v>0</v>
      </c>
      <c r="P922">
        <f t="shared" si="233"/>
        <v>6.7392070334786822E-6</v>
      </c>
      <c r="Q922">
        <f t="shared" si="233"/>
        <v>0</v>
      </c>
      <c r="R922">
        <f t="shared" si="240"/>
        <v>1.7494969820377603E-8</v>
      </c>
      <c r="S922">
        <f t="shared" si="241"/>
        <v>0</v>
      </c>
      <c r="T922" s="57">
        <f t="shared" si="234"/>
        <v>0</v>
      </c>
      <c r="U922" s="57">
        <f t="shared" si="239"/>
        <v>2.7836085672475627E-2</v>
      </c>
      <c r="V922">
        <f t="shared" si="235"/>
        <v>132.61709243342787</v>
      </c>
      <c r="W922">
        <f t="shared" si="228"/>
        <v>-0.35688544177119369</v>
      </c>
      <c r="Z922" s="57"/>
    </row>
    <row r="923" spans="5:26">
      <c r="E923" s="49">
        <f t="shared" si="227"/>
        <v>0</v>
      </c>
      <c r="F923" s="49">
        <v>920</v>
      </c>
      <c r="G923" s="49">
        <v>0.95212950164452137</v>
      </c>
      <c r="H923" s="49">
        <f t="shared" si="229"/>
        <v>1.6658615336404261</v>
      </c>
      <c r="I923" s="49">
        <f t="shared" si="230"/>
        <v>86.757967117897138</v>
      </c>
      <c r="J923" s="49">
        <f t="shared" si="231"/>
        <v>1.7088691444052423E-2</v>
      </c>
      <c r="K923" s="49">
        <f t="shared" si="236"/>
        <v>-1.8466245691605603E-3</v>
      </c>
      <c r="L923" s="53">
        <f t="shared" si="226"/>
        <v>1.7050229905590884E-2</v>
      </c>
      <c r="M923" s="53">
        <f t="shared" si="237"/>
        <v>-2.2312399537759448E-3</v>
      </c>
      <c r="N923" s="57">
        <f t="shared" si="232"/>
        <v>1.6488691444052423E-2</v>
      </c>
      <c r="O923" s="57">
        <f t="shared" si="238"/>
        <v>0</v>
      </c>
      <c r="P923">
        <f t="shared" si="233"/>
        <v>2.718769455371676E-4</v>
      </c>
      <c r="Q923">
        <f t="shared" si="233"/>
        <v>0</v>
      </c>
      <c r="R923">
        <f t="shared" si="240"/>
        <v>4.4828950657138024E-6</v>
      </c>
      <c r="S923">
        <f t="shared" si="241"/>
        <v>0</v>
      </c>
      <c r="T923" s="57">
        <f t="shared" si="234"/>
        <v>0</v>
      </c>
      <c r="U923" s="57">
        <f t="shared" si="239"/>
        <v>7.8466245691605589E-3</v>
      </c>
      <c r="V923">
        <f t="shared" si="235"/>
        <v>132.61709243342787</v>
      </c>
      <c r="W923">
        <f t="shared" si="228"/>
        <v>-0.34580101609867103</v>
      </c>
      <c r="Z923" s="57"/>
    </row>
    <row r="924" spans="5:26">
      <c r="E924" s="49">
        <f t="shared" si="227"/>
        <v>1</v>
      </c>
      <c r="F924" s="49">
        <v>921</v>
      </c>
      <c r="G924" s="49">
        <v>0.15305337410698205</v>
      </c>
      <c r="H924" s="49">
        <f t="shared" si="229"/>
        <v>-1.0234254144384891</v>
      </c>
      <c r="I924" s="49">
        <f t="shared" si="230"/>
        <v>85.920116706699631</v>
      </c>
      <c r="J924" s="49">
        <f t="shared" si="231"/>
        <v>-9.7042655078649846E-3</v>
      </c>
      <c r="K924" s="49">
        <f t="shared" si="236"/>
        <v>-2.2239918570405845E-2</v>
      </c>
      <c r="L924" s="53">
        <f t="shared" si="226"/>
        <v>-9.7427270463265239E-3</v>
      </c>
      <c r="M924" s="53">
        <f t="shared" si="237"/>
        <v>-2.2624533955021231E-2</v>
      </c>
      <c r="N924" s="57">
        <f t="shared" si="232"/>
        <v>0</v>
      </c>
      <c r="O924" s="57">
        <f t="shared" si="238"/>
        <v>0</v>
      </c>
      <c r="P924">
        <f t="shared" si="233"/>
        <v>0</v>
      </c>
      <c r="Q924">
        <f t="shared" si="233"/>
        <v>0</v>
      </c>
      <c r="R924">
        <f t="shared" si="240"/>
        <v>0</v>
      </c>
      <c r="S924">
        <f t="shared" si="241"/>
        <v>0</v>
      </c>
      <c r="T924" s="57">
        <f t="shared" si="234"/>
        <v>1.0304265507864984E-2</v>
      </c>
      <c r="U924" s="57">
        <f t="shared" si="239"/>
        <v>2.8239918570405843E-2</v>
      </c>
      <c r="V924">
        <f t="shared" si="235"/>
        <v>132.61709243342787</v>
      </c>
      <c r="W924">
        <f t="shared" si="228"/>
        <v>-0.35211883227020335</v>
      </c>
      <c r="Z924" s="57"/>
    </row>
    <row r="925" spans="5:26">
      <c r="E925" s="49">
        <f t="shared" si="227"/>
        <v>2</v>
      </c>
      <c r="F925" s="49">
        <v>922</v>
      </c>
      <c r="G925" s="49">
        <v>0.41053162079765582</v>
      </c>
      <c r="H925" s="49">
        <f t="shared" si="229"/>
        <v>-0.22617766458971239</v>
      </c>
      <c r="I925" s="49">
        <f t="shared" si="230"/>
        <v>85.775353891419684</v>
      </c>
      <c r="J925" s="49">
        <f t="shared" si="231"/>
        <v>-1.6862745310480529E-3</v>
      </c>
      <c r="K925" s="49">
        <f t="shared" si="236"/>
        <v>-2.2212675958594635E-2</v>
      </c>
      <c r="L925" s="53">
        <f t="shared" si="226"/>
        <v>-1.7247360695095914E-3</v>
      </c>
      <c r="M925" s="53">
        <f t="shared" si="237"/>
        <v>-2.2597291343210021E-2</v>
      </c>
      <c r="N925" s="57">
        <f t="shared" si="232"/>
        <v>0</v>
      </c>
      <c r="O925" s="57">
        <f t="shared" si="238"/>
        <v>0</v>
      </c>
      <c r="P925">
        <f t="shared" si="233"/>
        <v>0</v>
      </c>
      <c r="Q925">
        <f t="shared" si="233"/>
        <v>0</v>
      </c>
      <c r="R925">
        <f t="shared" si="240"/>
        <v>0</v>
      </c>
      <c r="S925">
        <f t="shared" si="241"/>
        <v>0</v>
      </c>
      <c r="T925" s="57">
        <f t="shared" si="234"/>
        <v>2.2862745310480528E-3</v>
      </c>
      <c r="U925" s="57">
        <f t="shared" si="239"/>
        <v>2.8212675958594634E-2</v>
      </c>
      <c r="V925">
        <f t="shared" si="235"/>
        <v>132.61709243342787</v>
      </c>
      <c r="W925">
        <f t="shared" si="228"/>
        <v>-0.35321041716792395</v>
      </c>
      <c r="Z925" s="57"/>
    </row>
    <row r="926" spans="5:26">
      <c r="E926" s="49">
        <f t="shared" si="227"/>
        <v>3</v>
      </c>
      <c r="F926" s="49">
        <v>923</v>
      </c>
      <c r="G926" s="49">
        <v>0.80795100718862523</v>
      </c>
      <c r="H926" s="49">
        <f t="shared" si="229"/>
        <v>0.8703704580729873</v>
      </c>
      <c r="I926" s="49">
        <f t="shared" si="230"/>
        <v>86.571403013089366</v>
      </c>
      <c r="J926" s="49">
        <f t="shared" si="231"/>
        <v>9.237827238834222E-3</v>
      </c>
      <c r="K926" s="49">
        <f t="shared" si="236"/>
        <v>-1.6366745309283972E-2</v>
      </c>
      <c r="L926" s="53">
        <f t="shared" si="226"/>
        <v>9.1993657003726827E-3</v>
      </c>
      <c r="M926" s="53">
        <f t="shared" si="237"/>
        <v>-1.6751360693899358E-2</v>
      </c>
      <c r="N926" s="57">
        <f t="shared" si="232"/>
        <v>8.6378272388342222E-3</v>
      </c>
      <c r="O926" s="57">
        <f t="shared" si="238"/>
        <v>0</v>
      </c>
      <c r="P926">
        <f t="shared" si="233"/>
        <v>7.4612059407946441E-5</v>
      </c>
      <c r="Q926">
        <f t="shared" si="233"/>
        <v>0</v>
      </c>
      <c r="R926">
        <f t="shared" si="240"/>
        <v>6.4448607909947697E-7</v>
      </c>
      <c r="S926">
        <f t="shared" si="241"/>
        <v>0</v>
      </c>
      <c r="T926" s="57">
        <f t="shared" si="234"/>
        <v>0</v>
      </c>
      <c r="U926" s="57">
        <f t="shared" si="239"/>
        <v>2.236674530928397E-2</v>
      </c>
      <c r="V926">
        <f t="shared" si="235"/>
        <v>132.61709243342787</v>
      </c>
      <c r="W926">
        <f t="shared" si="228"/>
        <v>-0.34720780387681072</v>
      </c>
      <c r="Z926" s="57"/>
    </row>
    <row r="927" spans="5:26">
      <c r="E927" s="49">
        <f t="shared" si="227"/>
        <v>4</v>
      </c>
      <c r="F927" s="49">
        <v>924</v>
      </c>
      <c r="G927" s="49">
        <v>0.65903528051505278</v>
      </c>
      <c r="H927" s="49">
        <f t="shared" si="229"/>
        <v>0.40983166120759773</v>
      </c>
      <c r="I927" s="49">
        <f t="shared" si="230"/>
        <v>86.976145072388491</v>
      </c>
      <c r="J927" s="49">
        <f t="shared" si="231"/>
        <v>4.6643447005154841E-3</v>
      </c>
      <c r="K927" s="49">
        <f t="shared" si="236"/>
        <v>-4.4705432820517166E-3</v>
      </c>
      <c r="L927" s="53">
        <f t="shared" si="226"/>
        <v>4.6258831620539457E-3</v>
      </c>
      <c r="M927" s="53">
        <f t="shared" si="237"/>
        <v>-4.8551586666671009E-3</v>
      </c>
      <c r="N927" s="57">
        <f t="shared" si="232"/>
        <v>4.0643447005154843E-3</v>
      </c>
      <c r="O927" s="57">
        <f t="shared" si="238"/>
        <v>0</v>
      </c>
      <c r="P927">
        <f t="shared" si="233"/>
        <v>1.6518897844608302E-5</v>
      </c>
      <c r="Q927">
        <f t="shared" si="233"/>
        <v>0</v>
      </c>
      <c r="R927">
        <f t="shared" si="240"/>
        <v>6.7138494913090407E-8</v>
      </c>
      <c r="S927">
        <f t="shared" si="241"/>
        <v>0</v>
      </c>
      <c r="T927" s="57">
        <f t="shared" si="234"/>
        <v>0</v>
      </c>
      <c r="U927" s="57">
        <f t="shared" si="239"/>
        <v>1.0470543282051716E-2</v>
      </c>
      <c r="V927">
        <f t="shared" si="235"/>
        <v>132.61709243342787</v>
      </c>
      <c r="W927">
        <f t="shared" si="228"/>
        <v>-0.34415584389282677</v>
      </c>
      <c r="Z927" s="57"/>
    </row>
    <row r="928" spans="5:26">
      <c r="E928" s="49">
        <f t="shared" si="227"/>
        <v>5</v>
      </c>
      <c r="F928" s="49">
        <v>925</v>
      </c>
      <c r="G928" s="49">
        <v>0.19754737210304829</v>
      </c>
      <c r="H928" s="49">
        <f t="shared" si="229"/>
        <v>-0.85041437974798939</v>
      </c>
      <c r="I928" s="49">
        <f t="shared" si="230"/>
        <v>86.286665972976493</v>
      </c>
      <c r="J928" s="49">
        <f t="shared" si="231"/>
        <v>-7.9588081793168734E-3</v>
      </c>
      <c r="K928" s="49">
        <f t="shared" si="236"/>
        <v>5.8237112397700793E-3</v>
      </c>
      <c r="L928" s="53">
        <f t="shared" si="226"/>
        <v>-7.9972697177784127E-3</v>
      </c>
      <c r="M928" s="53">
        <f t="shared" si="237"/>
        <v>5.439095855154695E-3</v>
      </c>
      <c r="N928" s="57">
        <f t="shared" si="232"/>
        <v>0</v>
      </c>
      <c r="O928" s="57">
        <f t="shared" si="238"/>
        <v>0</v>
      </c>
      <c r="P928">
        <f t="shared" si="233"/>
        <v>0</v>
      </c>
      <c r="Q928">
        <f t="shared" si="233"/>
        <v>0</v>
      </c>
      <c r="R928">
        <f t="shared" si="240"/>
        <v>0</v>
      </c>
      <c r="S928">
        <f t="shared" si="241"/>
        <v>0</v>
      </c>
      <c r="T928" s="57">
        <f t="shared" si="234"/>
        <v>8.5588081793168732E-3</v>
      </c>
      <c r="U928" s="57">
        <f t="shared" si="239"/>
        <v>1.7628876022991995E-4</v>
      </c>
      <c r="V928">
        <f t="shared" si="235"/>
        <v>132.61709243342787</v>
      </c>
      <c r="W928">
        <f t="shared" si="228"/>
        <v>-0.34935486527657567</v>
      </c>
      <c r="Z928" s="57"/>
    </row>
    <row r="929" spans="5:26">
      <c r="E929" s="49">
        <f t="shared" si="227"/>
        <v>6</v>
      </c>
      <c r="F929" s="49">
        <v>926</v>
      </c>
      <c r="G929" s="49">
        <v>0.9242555586528145</v>
      </c>
      <c r="H929" s="49">
        <f t="shared" si="229"/>
        <v>1.4342922440497758</v>
      </c>
      <c r="I929" s="49">
        <f t="shared" si="230"/>
        <v>87.574049699506602</v>
      </c>
      <c r="J929" s="49">
        <f t="shared" si="231"/>
        <v>1.4809639441885786E-2</v>
      </c>
      <c r="K929" s="49">
        <f t="shared" si="236"/>
        <v>1.675090518408219E-2</v>
      </c>
      <c r="L929" s="53">
        <f t="shared" si="226"/>
        <v>1.4771177903424247E-2</v>
      </c>
      <c r="M929" s="53">
        <f t="shared" si="237"/>
        <v>1.6366289799466804E-2</v>
      </c>
      <c r="N929" s="57">
        <f t="shared" si="232"/>
        <v>1.4209639441885786E-2</v>
      </c>
      <c r="O929" s="57">
        <f t="shared" si="238"/>
        <v>1.0750905184082192E-2</v>
      </c>
      <c r="P929">
        <f t="shared" si="233"/>
        <v>2.0191385306839619E-4</v>
      </c>
      <c r="Q929">
        <f t="shared" si="233"/>
        <v>1.1558196227712535E-4</v>
      </c>
      <c r="R929">
        <f t="shared" si="240"/>
        <v>2.8691230504238139E-6</v>
      </c>
      <c r="S929">
        <f t="shared" si="241"/>
        <v>1.2426107174315393E-6</v>
      </c>
      <c r="T929" s="57">
        <f t="shared" si="234"/>
        <v>0</v>
      </c>
      <c r="U929" s="57">
        <f t="shared" si="239"/>
        <v>0</v>
      </c>
      <c r="V929">
        <f t="shared" si="235"/>
        <v>132.61709243342787</v>
      </c>
      <c r="W929">
        <f t="shared" si="228"/>
        <v>-0.33964734037984068</v>
      </c>
      <c r="Z929" s="57"/>
    </row>
    <row r="930" spans="5:26">
      <c r="E930" s="49">
        <f t="shared" si="227"/>
        <v>7</v>
      </c>
      <c r="F930" s="49">
        <v>927</v>
      </c>
      <c r="G930" s="49">
        <v>0.40528854372560041</v>
      </c>
      <c r="H930" s="49">
        <f t="shared" si="229"/>
        <v>-0.23968161656256579</v>
      </c>
      <c r="I930" s="49">
        <f t="shared" si="230"/>
        <v>87.414674291708764</v>
      </c>
      <c r="J930" s="49">
        <f t="shared" si="231"/>
        <v>-1.8215511060447342E-3</v>
      </c>
      <c r="K930" s="49">
        <f t="shared" si="236"/>
        <v>2.7183569478252595E-2</v>
      </c>
      <c r="L930" s="53">
        <f t="shared" si="226"/>
        <v>-1.8600126445062727E-3</v>
      </c>
      <c r="M930" s="53">
        <f t="shared" si="237"/>
        <v>2.6798954093637209E-2</v>
      </c>
      <c r="N930" s="57">
        <f t="shared" si="232"/>
        <v>0</v>
      </c>
      <c r="O930" s="57">
        <f t="shared" si="238"/>
        <v>2.1183569478252597E-2</v>
      </c>
      <c r="P930">
        <f t="shared" si="233"/>
        <v>0</v>
      </c>
      <c r="Q930">
        <f t="shared" si="233"/>
        <v>4.4874361583995497E-4</v>
      </c>
      <c r="R930">
        <f t="shared" si="240"/>
        <v>0</v>
      </c>
      <c r="S930">
        <f t="shared" si="241"/>
        <v>9.5059915640679782E-6</v>
      </c>
      <c r="T930" s="57">
        <f t="shared" si="234"/>
        <v>2.4215511060447343E-3</v>
      </c>
      <c r="U930" s="57">
        <f t="shared" si="239"/>
        <v>0</v>
      </c>
      <c r="V930">
        <f t="shared" si="235"/>
        <v>132.61709243342787</v>
      </c>
      <c r="W930">
        <f t="shared" si="228"/>
        <v>-0.34084911162118986</v>
      </c>
      <c r="Z930" s="57"/>
    </row>
    <row r="931" spans="5:26">
      <c r="E931" s="49">
        <f t="shared" si="227"/>
        <v>8</v>
      </c>
      <c r="F931" s="49">
        <v>928</v>
      </c>
      <c r="G931" s="49">
        <v>0.49931105468638182</v>
      </c>
      <c r="H931" s="49">
        <f t="shared" si="229"/>
        <v>-1.726930661157342E-3</v>
      </c>
      <c r="I931" s="49">
        <f t="shared" si="230"/>
        <v>87.463596243756669</v>
      </c>
      <c r="J931" s="49">
        <f t="shared" si="231"/>
        <v>5.5949722254574881E-4</v>
      </c>
      <c r="K931" s="49">
        <f t="shared" si="236"/>
        <v>2.838509899657073E-2</v>
      </c>
      <c r="L931" s="53">
        <f t="shared" si="226"/>
        <v>5.2103568408421038E-4</v>
      </c>
      <c r="M931" s="53">
        <f t="shared" si="237"/>
        <v>2.8000483611955344E-2</v>
      </c>
      <c r="N931" s="57">
        <f t="shared" si="232"/>
        <v>0</v>
      </c>
      <c r="O931" s="57">
        <f t="shared" si="238"/>
        <v>2.2385098996570731E-2</v>
      </c>
      <c r="P931">
        <f t="shared" si="233"/>
        <v>0</v>
      </c>
      <c r="Q931">
        <f t="shared" si="233"/>
        <v>5.0109265708627197E-4</v>
      </c>
      <c r="R931">
        <f t="shared" si="240"/>
        <v>0</v>
      </c>
      <c r="S931">
        <f t="shared" si="241"/>
        <v>1.1217008735330868E-5</v>
      </c>
      <c r="T931" s="57">
        <f t="shared" si="234"/>
        <v>4.0502777454251137E-5</v>
      </c>
      <c r="U931" s="57">
        <f t="shared" si="239"/>
        <v>0</v>
      </c>
      <c r="V931">
        <f t="shared" si="235"/>
        <v>132.61709243342787</v>
      </c>
      <c r="W931">
        <f t="shared" si="228"/>
        <v>-0.34048021534130446</v>
      </c>
      <c r="Z931" s="57"/>
    </row>
    <row r="932" spans="5:26">
      <c r="E932" s="49">
        <f t="shared" si="227"/>
        <v>9</v>
      </c>
      <c r="F932" s="49">
        <v>929</v>
      </c>
      <c r="G932" s="49">
        <v>0.55960105351793177</v>
      </c>
      <c r="H932" s="49">
        <f t="shared" si="229"/>
        <v>0.14995782085808779</v>
      </c>
      <c r="I932" s="49">
        <f t="shared" si="230"/>
        <v>87.645214513791629</v>
      </c>
      <c r="J932" s="49">
        <f t="shared" si="231"/>
        <v>2.0743483365952332E-3</v>
      </c>
      <c r="K932" s="49">
        <f t="shared" si="236"/>
        <v>2.7263449060154286E-2</v>
      </c>
      <c r="L932" s="53">
        <f t="shared" si="226"/>
        <v>2.0358867981336948E-3</v>
      </c>
      <c r="M932" s="53">
        <f t="shared" si="237"/>
        <v>2.68788336755389E-2</v>
      </c>
      <c r="N932" s="57">
        <f t="shared" si="232"/>
        <v>1.4743483365952333E-3</v>
      </c>
      <c r="O932" s="57">
        <f t="shared" si="238"/>
        <v>2.1263449060154288E-2</v>
      </c>
      <c r="P932">
        <f t="shared" si="233"/>
        <v>2.1737030176211317E-6</v>
      </c>
      <c r="Q932">
        <f t="shared" si="233"/>
        <v>4.5213426593377628E-4</v>
      </c>
      <c r="R932">
        <f t="shared" si="240"/>
        <v>3.2047954282817548E-9</v>
      </c>
      <c r="S932">
        <f t="shared" si="241"/>
        <v>9.6139339320331048E-6</v>
      </c>
      <c r="T932" s="57">
        <f t="shared" si="234"/>
        <v>0</v>
      </c>
      <c r="U932" s="57">
        <f t="shared" si="239"/>
        <v>0</v>
      </c>
      <c r="V932">
        <f t="shared" si="235"/>
        <v>132.61709243342787</v>
      </c>
      <c r="W932">
        <f t="shared" si="228"/>
        <v>-0.33911072166064538</v>
      </c>
      <c r="Z932" s="57"/>
    </row>
    <row r="933" spans="5:26">
      <c r="E933" s="49">
        <f t="shared" si="227"/>
        <v>0</v>
      </c>
      <c r="F933" s="49">
        <v>930</v>
      </c>
      <c r="G933" s="49">
        <v>0.98838595201338808</v>
      </c>
      <c r="H933" s="49">
        <f t="shared" si="229"/>
        <v>2.2696620448620641</v>
      </c>
      <c r="I933" s="49">
        <f t="shared" si="230"/>
        <v>89.685029228583986</v>
      </c>
      <c r="J933" s="49">
        <f t="shared" si="231"/>
        <v>2.3006844701830436E-2</v>
      </c>
      <c r="K933" s="49">
        <f t="shared" si="236"/>
        <v>3.3181602317932261E-2</v>
      </c>
      <c r="L933" s="53">
        <f t="shared" si="226"/>
        <v>2.2968383163368897E-2</v>
      </c>
      <c r="M933" s="53">
        <f t="shared" si="237"/>
        <v>3.2796986933316875E-2</v>
      </c>
      <c r="N933" s="57">
        <f t="shared" si="232"/>
        <v>2.2406844701830436E-2</v>
      </c>
      <c r="O933" s="57">
        <f t="shared" si="238"/>
        <v>2.7181602317932263E-2</v>
      </c>
      <c r="P933">
        <f t="shared" si="233"/>
        <v>5.0206668949194673E-4</v>
      </c>
      <c r="Q933">
        <f t="shared" si="233"/>
        <v>7.388395045702206E-4</v>
      </c>
      <c r="R933">
        <f t="shared" si="240"/>
        <v>1.1249730341408173E-5</v>
      </c>
      <c r="S933">
        <f t="shared" si="241"/>
        <v>2.0082841590005833E-5</v>
      </c>
      <c r="T933" s="57">
        <f t="shared" si="234"/>
        <v>0</v>
      </c>
      <c r="U933" s="57">
        <f t="shared" si="239"/>
        <v>0</v>
      </c>
      <c r="V933">
        <f t="shared" si="235"/>
        <v>132.61709243342787</v>
      </c>
      <c r="W933">
        <f t="shared" si="228"/>
        <v>-0.32372948627564918</v>
      </c>
      <c r="Z933" s="57"/>
    </row>
    <row r="934" spans="5:26">
      <c r="E934" s="49">
        <f t="shared" si="227"/>
        <v>1</v>
      </c>
      <c r="F934" s="49">
        <v>931</v>
      </c>
      <c r="G934" s="49">
        <v>0.7316403506068857</v>
      </c>
      <c r="H934" s="49">
        <f t="shared" si="229"/>
        <v>0.61778162308322682</v>
      </c>
      <c r="I934" s="49">
        <f t="shared" si="230"/>
        <v>90.290828220831486</v>
      </c>
      <c r="J934" s="49">
        <f t="shared" si="231"/>
        <v>6.7320282702610628E-3</v>
      </c>
      <c r="K934" s="49">
        <f t="shared" si="236"/>
        <v>4.9617896096058427E-2</v>
      </c>
      <c r="L934" s="53">
        <f t="shared" si="226"/>
        <v>6.6935667317995244E-3</v>
      </c>
      <c r="M934" s="53">
        <f t="shared" si="237"/>
        <v>4.9233280711443041E-2</v>
      </c>
      <c r="N934" s="57">
        <f t="shared" si="232"/>
        <v>6.132028270261063E-3</v>
      </c>
      <c r="O934" s="57">
        <f t="shared" si="238"/>
        <v>4.3617896096058428E-2</v>
      </c>
      <c r="P934">
        <f t="shared" si="233"/>
        <v>3.7601770707280881E-5</v>
      </c>
      <c r="Q934">
        <f t="shared" si="233"/>
        <v>1.902520859846549E-3</v>
      </c>
      <c r="R934">
        <f t="shared" si="240"/>
        <v>2.3057512098892068E-7</v>
      </c>
      <c r="S934">
        <f t="shared" si="241"/>
        <v>8.2983957185370517E-5</v>
      </c>
      <c r="T934" s="57">
        <f t="shared" si="234"/>
        <v>0</v>
      </c>
      <c r="U934" s="57">
        <f t="shared" si="239"/>
        <v>0</v>
      </c>
      <c r="V934">
        <f t="shared" si="235"/>
        <v>132.61709243342787</v>
      </c>
      <c r="W934">
        <f t="shared" si="228"/>
        <v>-0.31916145525391942</v>
      </c>
      <c r="Z934" s="57"/>
    </row>
    <row r="935" spans="5:26">
      <c r="E935" s="49">
        <f t="shared" si="227"/>
        <v>2</v>
      </c>
      <c r="F935" s="49">
        <v>932</v>
      </c>
      <c r="G935" s="49">
        <v>0.85463544481942844</v>
      </c>
      <c r="H935" s="49">
        <f t="shared" si="229"/>
        <v>1.0565234997193913</v>
      </c>
      <c r="I935" s="49">
        <f t="shared" si="230"/>
        <v>91.29686290151092</v>
      </c>
      <c r="J935" s="49">
        <f t="shared" si="231"/>
        <v>1.1080541502760064E-2</v>
      </c>
      <c r="K935" s="49">
        <f t="shared" si="236"/>
        <v>6.2384712129866404E-2</v>
      </c>
      <c r="L935" s="53">
        <f t="shared" si="226"/>
        <v>1.1042079964298524E-2</v>
      </c>
      <c r="M935" s="53">
        <f t="shared" si="237"/>
        <v>6.2000096745251018E-2</v>
      </c>
      <c r="N935" s="57">
        <f t="shared" si="232"/>
        <v>1.0480541502760064E-2</v>
      </c>
      <c r="O935" s="57">
        <f t="shared" si="238"/>
        <v>5.6384712129866406E-2</v>
      </c>
      <c r="P935">
        <f t="shared" si="233"/>
        <v>1.0984175019107618E-4</v>
      </c>
      <c r="Q935">
        <f t="shared" si="233"/>
        <v>3.179235761967904E-3</v>
      </c>
      <c r="R935">
        <f t="shared" si="240"/>
        <v>1.1512010216133771E-6</v>
      </c>
      <c r="S935">
        <f t="shared" si="241"/>
        <v>1.7926029323153675E-4</v>
      </c>
      <c r="T935" s="57">
        <f t="shared" si="234"/>
        <v>0</v>
      </c>
      <c r="U935" s="57">
        <f t="shared" si="239"/>
        <v>0</v>
      </c>
      <c r="V935">
        <f t="shared" si="235"/>
        <v>132.61709243342787</v>
      </c>
      <c r="W935">
        <f t="shared" si="228"/>
        <v>-0.31157544456540692</v>
      </c>
      <c r="Z935" s="57"/>
    </row>
    <row r="936" spans="5:26">
      <c r="E936" s="49">
        <f t="shared" si="227"/>
        <v>3</v>
      </c>
      <c r="F936" s="49">
        <v>933</v>
      </c>
      <c r="G936" s="49">
        <v>0.38968312691378404</v>
      </c>
      <c r="H936" s="49">
        <f t="shared" si="229"/>
        <v>-0.28014500976921791</v>
      </c>
      <c r="I936" s="49">
        <f t="shared" si="230"/>
        <v>91.093770563075054</v>
      </c>
      <c r="J936" s="49">
        <f t="shared" si="231"/>
        <v>-2.2270049565075818E-3</v>
      </c>
      <c r="K936" s="49">
        <f t="shared" si="236"/>
        <v>5.0919879934524515E-2</v>
      </c>
      <c r="L936" s="53">
        <f t="shared" si="226"/>
        <v>-2.2654664949691202E-3</v>
      </c>
      <c r="M936" s="53">
        <f t="shared" si="237"/>
        <v>5.0535264549909129E-2</v>
      </c>
      <c r="N936" s="57">
        <f t="shared" si="232"/>
        <v>0</v>
      </c>
      <c r="O936" s="57">
        <f t="shared" si="238"/>
        <v>4.4919879934524516E-2</v>
      </c>
      <c r="P936">
        <f t="shared" si="233"/>
        <v>0</v>
      </c>
      <c r="Q936">
        <f t="shared" si="233"/>
        <v>2.0177956133320984E-3</v>
      </c>
      <c r="R936">
        <f t="shared" si="240"/>
        <v>0</v>
      </c>
      <c r="S936">
        <f t="shared" si="241"/>
        <v>9.0639136683288112E-5</v>
      </c>
      <c r="T936" s="57">
        <f t="shared" si="234"/>
        <v>2.8270049565075816E-3</v>
      </c>
      <c r="U936" s="57">
        <f t="shared" si="239"/>
        <v>0</v>
      </c>
      <c r="V936">
        <f t="shared" si="235"/>
        <v>132.61709243342787</v>
      </c>
      <c r="W936">
        <f t="shared" si="228"/>
        <v>-0.31310686359073214</v>
      </c>
      <c r="Z936" s="57"/>
    </row>
    <row r="937" spans="5:26">
      <c r="E937" s="49">
        <f t="shared" si="227"/>
        <v>4</v>
      </c>
      <c r="F937" s="49">
        <v>934</v>
      </c>
      <c r="G937" s="49">
        <v>1.5813142018435089E-2</v>
      </c>
      <c r="H937" s="49">
        <f t="shared" si="229"/>
        <v>-2.1491023939946992</v>
      </c>
      <c r="I937" s="49">
        <f t="shared" si="230"/>
        <v>89.18862625752574</v>
      </c>
      <c r="J937" s="49">
        <f t="shared" si="231"/>
        <v>-2.1135898587757631E-2</v>
      </c>
      <c r="K937" s="49">
        <f t="shared" si="236"/>
        <v>2.5119636646251511E-2</v>
      </c>
      <c r="L937" s="53">
        <f t="shared" si="226"/>
        <v>-2.117436012621917E-2</v>
      </c>
      <c r="M937" s="53">
        <f t="shared" si="237"/>
        <v>2.4735021261636125E-2</v>
      </c>
      <c r="N937" s="57">
        <f t="shared" si="232"/>
        <v>0</v>
      </c>
      <c r="O937" s="57">
        <f t="shared" si="238"/>
        <v>1.9119636646251513E-2</v>
      </c>
      <c r="P937">
        <f t="shared" si="233"/>
        <v>0</v>
      </c>
      <c r="Q937">
        <f t="shared" si="233"/>
        <v>3.655605054846838E-4</v>
      </c>
      <c r="R937">
        <f t="shared" si="240"/>
        <v>0</v>
      </c>
      <c r="S937">
        <f t="shared" si="241"/>
        <v>6.9893840370871876E-6</v>
      </c>
      <c r="T937" s="57">
        <f t="shared" si="234"/>
        <v>2.1735898587757631E-2</v>
      </c>
      <c r="U937" s="57">
        <f t="shared" si="239"/>
        <v>0</v>
      </c>
      <c r="V937">
        <f t="shared" si="235"/>
        <v>132.61709243342787</v>
      </c>
      <c r="W937">
        <f t="shared" si="228"/>
        <v>-0.32747261592771443</v>
      </c>
      <c r="Z937" s="57"/>
    </row>
    <row r="938" spans="5:26">
      <c r="E938" s="49">
        <f t="shared" si="227"/>
        <v>5</v>
      </c>
      <c r="F938" s="49">
        <v>935</v>
      </c>
      <c r="G938" s="49">
        <v>3.5677025465076784E-2</v>
      </c>
      <c r="H938" s="49">
        <f t="shared" si="229"/>
        <v>-1.8032175779233846</v>
      </c>
      <c r="I938" s="49">
        <f t="shared" si="230"/>
        <v>87.63181624802867</v>
      </c>
      <c r="J938" s="49">
        <f t="shared" si="231"/>
        <v>-1.7609391952484225E-2</v>
      </c>
      <c r="K938" s="49">
        <f t="shared" si="236"/>
        <v>1.5469052873084246E-2</v>
      </c>
      <c r="L938" s="53">
        <f t="shared" si="226"/>
        <v>-1.7647853490945765E-2</v>
      </c>
      <c r="M938" s="53">
        <f t="shared" si="237"/>
        <v>1.5084437488468862E-2</v>
      </c>
      <c r="N938" s="57">
        <f t="shared" si="232"/>
        <v>0</v>
      </c>
      <c r="O938" s="57">
        <f t="shared" si="238"/>
        <v>9.4690528730842459E-3</v>
      </c>
      <c r="P938">
        <f t="shared" si="233"/>
        <v>0</v>
      </c>
      <c r="Q938">
        <f t="shared" si="233"/>
        <v>8.9662962313265013E-5</v>
      </c>
      <c r="R938">
        <f t="shared" si="240"/>
        <v>0</v>
      </c>
      <c r="S938">
        <f t="shared" si="241"/>
        <v>8.4902333090166654E-7</v>
      </c>
      <c r="T938" s="57">
        <f t="shared" si="234"/>
        <v>1.8209391952484225E-2</v>
      </c>
      <c r="U938" s="57">
        <f t="shared" si="239"/>
        <v>0</v>
      </c>
      <c r="V938">
        <f t="shared" si="235"/>
        <v>132.61709243342787</v>
      </c>
      <c r="W938">
        <f t="shared" si="228"/>
        <v>-0.33921175136592024</v>
      </c>
      <c r="Z938" s="57"/>
    </row>
    <row r="939" spans="5:26">
      <c r="E939" s="49">
        <f t="shared" si="227"/>
        <v>6</v>
      </c>
      <c r="F939" s="49">
        <v>936</v>
      </c>
      <c r="G939" s="49">
        <v>0.23081273839209504</v>
      </c>
      <c r="H939" s="49">
        <f t="shared" si="229"/>
        <v>-0.73617290908441402</v>
      </c>
      <c r="I939" s="49">
        <f t="shared" si="230"/>
        <v>87.037251374138222</v>
      </c>
      <c r="J939" s="49">
        <f t="shared" si="231"/>
        <v>-6.8079274525745343E-3</v>
      </c>
      <c r="K939" s="49">
        <f t="shared" si="236"/>
        <v>-6.1485140213761854E-3</v>
      </c>
      <c r="L939" s="53">
        <f t="shared" si="226"/>
        <v>-6.8463889910360728E-3</v>
      </c>
      <c r="M939" s="53">
        <f t="shared" si="237"/>
        <v>-6.5331294059915697E-3</v>
      </c>
      <c r="N939" s="57">
        <f t="shared" si="232"/>
        <v>0</v>
      </c>
      <c r="O939" s="57">
        <f t="shared" si="238"/>
        <v>0</v>
      </c>
      <c r="P939">
        <f t="shared" si="233"/>
        <v>0</v>
      </c>
      <c r="Q939">
        <f t="shared" si="233"/>
        <v>0</v>
      </c>
      <c r="R939">
        <f t="shared" si="240"/>
        <v>0</v>
      </c>
      <c r="S939">
        <f t="shared" si="241"/>
        <v>0</v>
      </c>
      <c r="T939" s="57">
        <f t="shared" si="234"/>
        <v>7.4079274525745342E-3</v>
      </c>
      <c r="U939" s="57">
        <f t="shared" si="239"/>
        <v>1.2148514021376185E-2</v>
      </c>
      <c r="V939">
        <f t="shared" si="235"/>
        <v>132.61709243342787</v>
      </c>
      <c r="W939">
        <f t="shared" si="228"/>
        <v>-0.3436950714491811</v>
      </c>
      <c r="Z939" s="57"/>
    </row>
    <row r="940" spans="5:26">
      <c r="E940" s="49">
        <f t="shared" si="227"/>
        <v>7</v>
      </c>
      <c r="F940" s="49">
        <v>937</v>
      </c>
      <c r="G940" s="49">
        <v>0.47016357286300647</v>
      </c>
      <c r="H940" s="49">
        <f t="shared" si="229"/>
        <v>-7.4858688956412886E-2</v>
      </c>
      <c r="I940" s="49">
        <f t="shared" si="230"/>
        <v>87.022310227725541</v>
      </c>
      <c r="J940" s="49">
        <f t="shared" si="231"/>
        <v>-1.7167854855972396E-4</v>
      </c>
      <c r="K940" s="49">
        <f t="shared" si="236"/>
        <v>-4.498641463891207E-3</v>
      </c>
      <c r="L940" s="53">
        <f t="shared" si="226"/>
        <v>-2.1014008702126242E-4</v>
      </c>
      <c r="M940" s="53">
        <f t="shared" si="237"/>
        <v>-4.8832568485065913E-3</v>
      </c>
      <c r="N940" s="57">
        <f t="shared" si="232"/>
        <v>0</v>
      </c>
      <c r="O940" s="57">
        <f t="shared" si="238"/>
        <v>0</v>
      </c>
      <c r="P940">
        <f t="shared" si="233"/>
        <v>0</v>
      </c>
      <c r="Q940">
        <f t="shared" si="233"/>
        <v>0</v>
      </c>
      <c r="R940">
        <f t="shared" si="240"/>
        <v>0</v>
      </c>
      <c r="S940">
        <f t="shared" si="241"/>
        <v>0</v>
      </c>
      <c r="T940" s="57">
        <f t="shared" si="234"/>
        <v>7.7167854855972394E-4</v>
      </c>
      <c r="U940" s="57">
        <f t="shared" si="239"/>
        <v>1.0498641463891206E-2</v>
      </c>
      <c r="V940">
        <f t="shared" si="235"/>
        <v>132.61709243342787</v>
      </c>
      <c r="W940">
        <f t="shared" si="228"/>
        <v>-0.34380773525547126</v>
      </c>
      <c r="Z940" s="57"/>
    </row>
    <row r="941" spans="5:26">
      <c r="E941" s="49">
        <f t="shared" si="227"/>
        <v>8</v>
      </c>
      <c r="F941" s="49">
        <v>938</v>
      </c>
      <c r="G941" s="49">
        <v>0.53969541600033322</v>
      </c>
      <c r="H941" s="49">
        <f t="shared" si="229"/>
        <v>9.9666410830991023E-2</v>
      </c>
      <c r="I941" s="49">
        <f t="shared" si="230"/>
        <v>87.159247419929258</v>
      </c>
      <c r="J941" s="49">
        <f t="shared" si="231"/>
        <v>1.5723503942138316E-3</v>
      </c>
      <c r="K941" s="49">
        <f t="shared" si="236"/>
        <v>-3.4857882922231256E-3</v>
      </c>
      <c r="L941" s="53">
        <f t="shared" si="226"/>
        <v>1.5338888557522932E-3</v>
      </c>
      <c r="M941" s="53">
        <f t="shared" si="237"/>
        <v>-3.8704036768385103E-3</v>
      </c>
      <c r="N941" s="57">
        <f t="shared" si="232"/>
        <v>9.7235039421383169E-4</v>
      </c>
      <c r="O941" s="57">
        <f t="shared" si="238"/>
        <v>0</v>
      </c>
      <c r="P941">
        <f t="shared" si="233"/>
        <v>9.4546528912779384E-7</v>
      </c>
      <c r="Q941">
        <f t="shared" si="233"/>
        <v>0</v>
      </c>
      <c r="R941">
        <f t="shared" si="240"/>
        <v>9.1932354659890472E-10</v>
      </c>
      <c r="S941">
        <f t="shared" si="241"/>
        <v>0</v>
      </c>
      <c r="T941" s="57">
        <f t="shared" si="234"/>
        <v>0</v>
      </c>
      <c r="U941" s="57">
        <f t="shared" si="239"/>
        <v>9.4857882922231244E-3</v>
      </c>
      <c r="V941">
        <f t="shared" si="235"/>
        <v>132.61709243342787</v>
      </c>
      <c r="W941">
        <f t="shared" si="228"/>
        <v>-0.34277515951662024</v>
      </c>
      <c r="Z941" s="57"/>
    </row>
    <row r="942" spans="5:26">
      <c r="E942" s="49">
        <f t="shared" si="227"/>
        <v>9</v>
      </c>
      <c r="F942" s="49">
        <v>939</v>
      </c>
      <c r="G942" s="49">
        <v>0.17241578228880861</v>
      </c>
      <c r="H942" s="49">
        <f t="shared" si="229"/>
        <v>-0.94466180124256471</v>
      </c>
      <c r="I942" s="49">
        <f t="shared" si="230"/>
        <v>86.386171484506491</v>
      </c>
      <c r="J942" s="49">
        <f t="shared" si="231"/>
        <v>-8.9092648353558158E-3</v>
      </c>
      <c r="K942" s="49">
        <f t="shared" si="236"/>
        <v>-1.4469401464174206E-2</v>
      </c>
      <c r="L942" s="53">
        <f t="shared" si="226"/>
        <v>-8.9477263738173551E-3</v>
      </c>
      <c r="M942" s="53">
        <f t="shared" si="237"/>
        <v>-1.485401684878959E-2</v>
      </c>
      <c r="N942" s="57">
        <f t="shared" si="232"/>
        <v>0</v>
      </c>
      <c r="O942" s="57">
        <f t="shared" si="238"/>
        <v>0</v>
      </c>
      <c r="P942">
        <f t="shared" si="233"/>
        <v>0</v>
      </c>
      <c r="Q942">
        <f t="shared" si="233"/>
        <v>0</v>
      </c>
      <c r="R942">
        <f t="shared" si="240"/>
        <v>0</v>
      </c>
      <c r="S942">
        <f t="shared" si="241"/>
        <v>0</v>
      </c>
      <c r="T942" s="57">
        <f t="shared" si="234"/>
        <v>9.5092648353558157E-3</v>
      </c>
      <c r="U942" s="57">
        <f t="shared" si="239"/>
        <v>2.0469401464174204E-2</v>
      </c>
      <c r="V942">
        <f t="shared" si="235"/>
        <v>132.61709243342787</v>
      </c>
      <c r="W942">
        <f t="shared" si="228"/>
        <v>-0.3486045433557422</v>
      </c>
      <c r="Z942" s="57"/>
    </row>
    <row r="943" spans="5:26">
      <c r="E943" s="49">
        <f t="shared" si="227"/>
        <v>0</v>
      </c>
      <c r="F943" s="49">
        <v>940</v>
      </c>
      <c r="G943" s="49">
        <v>0.38508635618648268</v>
      </c>
      <c r="H943" s="49">
        <f t="shared" si="229"/>
        <v>-0.2921489883022243</v>
      </c>
      <c r="I943" s="49">
        <f t="shared" si="230"/>
        <v>86.183633334337927</v>
      </c>
      <c r="J943" s="49">
        <f t="shared" si="231"/>
        <v>-2.3473196064445795E-3</v>
      </c>
      <c r="K943" s="49">
        <f t="shared" si="236"/>
        <v>-3.9823565772449332E-2</v>
      </c>
      <c r="L943" s="53">
        <f t="shared" si="226"/>
        <v>-2.3857811449061179E-3</v>
      </c>
      <c r="M943" s="53">
        <f t="shared" si="237"/>
        <v>-4.0208181157064718E-2</v>
      </c>
      <c r="N943" s="57">
        <f t="shared" si="232"/>
        <v>0</v>
      </c>
      <c r="O943" s="57">
        <f t="shared" si="238"/>
        <v>0</v>
      </c>
      <c r="P943">
        <f t="shared" si="233"/>
        <v>0</v>
      </c>
      <c r="Q943">
        <f t="shared" si="233"/>
        <v>0</v>
      </c>
      <c r="R943">
        <f t="shared" si="240"/>
        <v>0</v>
      </c>
      <c r="S943">
        <f t="shared" si="241"/>
        <v>0</v>
      </c>
      <c r="T943" s="57">
        <f t="shared" si="234"/>
        <v>2.9473196064445793E-3</v>
      </c>
      <c r="U943" s="57">
        <f t="shared" si="239"/>
        <v>4.582356577244933E-2</v>
      </c>
      <c r="V943">
        <f t="shared" si="235"/>
        <v>132.61709243342787</v>
      </c>
      <c r="W943">
        <f t="shared" si="228"/>
        <v>-0.35013178352103413</v>
      </c>
      <c r="Z943" s="57"/>
    </row>
    <row r="944" spans="5:26">
      <c r="E944" s="49">
        <f t="shared" si="227"/>
        <v>1</v>
      </c>
      <c r="F944" s="49">
        <v>941</v>
      </c>
      <c r="G944" s="49">
        <v>0.52770614769691349</v>
      </c>
      <c r="H944" s="49">
        <f t="shared" si="229"/>
        <v>6.9504934984226233E-2</v>
      </c>
      <c r="I944" s="49">
        <f t="shared" si="230"/>
        <v>86.293256539577655</v>
      </c>
      <c r="J944" s="49">
        <f t="shared" si="231"/>
        <v>1.2711641551649876E-3</v>
      </c>
      <c r="K944" s="49">
        <f t="shared" si="236"/>
        <v>-4.5284429887545392E-2</v>
      </c>
      <c r="L944" s="53">
        <f t="shared" si="226"/>
        <v>1.2327026167034492E-3</v>
      </c>
      <c r="M944" s="53">
        <f t="shared" si="237"/>
        <v>-4.5669045272160778E-2</v>
      </c>
      <c r="N944" s="57">
        <f t="shared" si="232"/>
        <v>6.7116415516498766E-4</v>
      </c>
      <c r="O944" s="57">
        <f t="shared" si="238"/>
        <v>0</v>
      </c>
      <c r="P944">
        <f t="shared" si="233"/>
        <v>4.5046132317833162E-7</v>
      </c>
      <c r="Q944">
        <f t="shared" si="233"/>
        <v>0</v>
      </c>
      <c r="R944">
        <f t="shared" si="240"/>
        <v>3.023334934054874E-10</v>
      </c>
      <c r="S944">
        <f t="shared" si="241"/>
        <v>0</v>
      </c>
      <c r="T944" s="57">
        <f t="shared" si="234"/>
        <v>0</v>
      </c>
      <c r="U944" s="57">
        <f t="shared" si="239"/>
        <v>5.1284429887545391E-2</v>
      </c>
      <c r="V944">
        <f t="shared" si="235"/>
        <v>132.61709243342787</v>
      </c>
      <c r="W944">
        <f t="shared" si="228"/>
        <v>-0.34930516906864179</v>
      </c>
      <c r="Z944" s="57"/>
    </row>
    <row r="945" spans="5:26">
      <c r="E945" s="49">
        <f t="shared" si="227"/>
        <v>2</v>
      </c>
      <c r="F945" s="49">
        <v>942</v>
      </c>
      <c r="G945" s="49">
        <v>0.43058176760353639</v>
      </c>
      <c r="H945" s="49">
        <f t="shared" si="229"/>
        <v>-0.17489322332941978</v>
      </c>
      <c r="I945" s="49">
        <f t="shared" si="230"/>
        <v>86.192120052780183</v>
      </c>
      <c r="J945" s="49">
        <f t="shared" si="231"/>
        <v>-1.1726964962006771E-3</v>
      </c>
      <c r="K945" s="49">
        <f t="shared" si="236"/>
        <v>-5.7537667886506008E-2</v>
      </c>
      <c r="L945" s="53">
        <f t="shared" si="226"/>
        <v>-1.2111580346622155E-3</v>
      </c>
      <c r="M945" s="53">
        <f t="shared" si="237"/>
        <v>-5.7922283271121394E-2</v>
      </c>
      <c r="N945" s="57">
        <f t="shared" si="232"/>
        <v>0</v>
      </c>
      <c r="O945" s="57">
        <f t="shared" si="238"/>
        <v>0</v>
      </c>
      <c r="P945">
        <f t="shared" si="233"/>
        <v>0</v>
      </c>
      <c r="Q945">
        <f t="shared" si="233"/>
        <v>0</v>
      </c>
      <c r="R945">
        <f t="shared" si="240"/>
        <v>0</v>
      </c>
      <c r="S945">
        <f t="shared" si="241"/>
        <v>0</v>
      </c>
      <c r="T945" s="57">
        <f t="shared" si="234"/>
        <v>1.7726964962006772E-3</v>
      </c>
      <c r="U945" s="57">
        <f t="shared" si="239"/>
        <v>6.3537667886506013E-2</v>
      </c>
      <c r="V945">
        <f t="shared" si="235"/>
        <v>132.61709243342787</v>
      </c>
      <c r="W945">
        <f t="shared" si="228"/>
        <v>-0.3500677893684967</v>
      </c>
      <c r="Z945" s="57"/>
    </row>
    <row r="946" spans="5:26">
      <c r="E946" s="49">
        <f t="shared" si="227"/>
        <v>3</v>
      </c>
      <c r="F946" s="49">
        <v>943</v>
      </c>
      <c r="G946" s="49">
        <v>0.37751060793462576</v>
      </c>
      <c r="H946" s="49">
        <f t="shared" si="229"/>
        <v>-0.31202540533255013</v>
      </c>
      <c r="I946" s="49">
        <f t="shared" si="230"/>
        <v>85.972904963928144</v>
      </c>
      <c r="J946" s="49">
        <f t="shared" si="231"/>
        <v>-2.5465707369850287E-3</v>
      </c>
      <c r="K946" s="49">
        <f t="shared" si="236"/>
        <v>-5.7857233666983546E-2</v>
      </c>
      <c r="L946" s="53">
        <f t="shared" si="226"/>
        <v>-2.5850322754465672E-3</v>
      </c>
      <c r="M946" s="53">
        <f t="shared" si="237"/>
        <v>-5.8241849051598932E-2</v>
      </c>
      <c r="N946" s="57">
        <f t="shared" si="232"/>
        <v>0</v>
      </c>
      <c r="O946" s="57">
        <f t="shared" si="238"/>
        <v>0</v>
      </c>
      <c r="P946">
        <f t="shared" si="233"/>
        <v>0</v>
      </c>
      <c r="Q946">
        <f t="shared" si="233"/>
        <v>0</v>
      </c>
      <c r="R946">
        <f t="shared" si="240"/>
        <v>0</v>
      </c>
      <c r="S946">
        <f t="shared" si="241"/>
        <v>0</v>
      </c>
      <c r="T946" s="57">
        <f t="shared" si="234"/>
        <v>3.1465707369850286E-3</v>
      </c>
      <c r="U946" s="57">
        <f t="shared" si="239"/>
        <v>6.3857233666983551E-2</v>
      </c>
      <c r="V946">
        <f t="shared" si="235"/>
        <v>132.61709243342787</v>
      </c>
      <c r="W946">
        <f t="shared" si="228"/>
        <v>-0.35172078209235758</v>
      </c>
      <c r="Z946" s="57"/>
    </row>
    <row r="947" spans="5:26">
      <c r="E947" s="49">
        <f t="shared" si="227"/>
        <v>4</v>
      </c>
      <c r="F947" s="49">
        <v>944</v>
      </c>
      <c r="G947" s="49">
        <v>0.55394577179990978</v>
      </c>
      <c r="H947" s="49">
        <f t="shared" si="229"/>
        <v>0.13563674394340908</v>
      </c>
      <c r="I947" s="49">
        <f t="shared" si="230"/>
        <v>86.139115565758587</v>
      </c>
      <c r="J947" s="49">
        <f t="shared" si="231"/>
        <v>1.9314241153898805E-3</v>
      </c>
      <c r="K947" s="49">
        <f t="shared" si="236"/>
        <v>-3.4789910963835956E-2</v>
      </c>
      <c r="L947" s="53">
        <f t="shared" si="226"/>
        <v>1.8929625769283421E-3</v>
      </c>
      <c r="M947" s="53">
        <f t="shared" si="237"/>
        <v>-3.5174526348451342E-2</v>
      </c>
      <c r="N947" s="57">
        <f t="shared" si="232"/>
        <v>1.3314241153898807E-3</v>
      </c>
      <c r="O947" s="57">
        <f t="shared" si="238"/>
        <v>0</v>
      </c>
      <c r="P947">
        <f t="shared" si="233"/>
        <v>1.7726901750417264E-6</v>
      </c>
      <c r="Q947">
        <f t="shared" si="233"/>
        <v>0</v>
      </c>
      <c r="R947">
        <f t="shared" si="240"/>
        <v>2.3602024481652631E-9</v>
      </c>
      <c r="S947">
        <f t="shared" si="241"/>
        <v>0</v>
      </c>
      <c r="T947" s="57">
        <f t="shared" si="234"/>
        <v>0</v>
      </c>
      <c r="U947" s="57">
        <f t="shared" si="239"/>
        <v>4.0789910963835954E-2</v>
      </c>
      <c r="V947">
        <f t="shared" si="235"/>
        <v>132.61709243342787</v>
      </c>
      <c r="W947">
        <f t="shared" si="228"/>
        <v>-0.35046747002842527</v>
      </c>
      <c r="Z947" s="57"/>
    </row>
    <row r="948" spans="5:26">
      <c r="E948" s="49">
        <f t="shared" si="227"/>
        <v>5</v>
      </c>
      <c r="F948" s="49">
        <v>945</v>
      </c>
      <c r="G948" s="49">
        <v>0.59452740559606765</v>
      </c>
      <c r="H948" s="49">
        <f t="shared" si="229"/>
        <v>0.23920685321782992</v>
      </c>
      <c r="I948" s="49">
        <f t="shared" si="230"/>
        <v>86.394861877088729</v>
      </c>
      <c r="J948" s="49">
        <f t="shared" si="231"/>
        <v>2.9645928579333652E-3</v>
      </c>
      <c r="K948" s="49">
        <f t="shared" si="236"/>
        <v>-1.4215926153418424E-2</v>
      </c>
      <c r="L948" s="53">
        <f t="shared" si="226"/>
        <v>2.9261313194718268E-3</v>
      </c>
      <c r="M948" s="53">
        <f t="shared" si="237"/>
        <v>-1.4600541538033808E-2</v>
      </c>
      <c r="N948" s="57">
        <f t="shared" si="232"/>
        <v>2.3645928579333654E-3</v>
      </c>
      <c r="O948" s="57">
        <f t="shared" si="238"/>
        <v>0</v>
      </c>
      <c r="P948">
        <f t="shared" si="233"/>
        <v>5.5912993837894806E-6</v>
      </c>
      <c r="Q948">
        <f t="shared" si="233"/>
        <v>0</v>
      </c>
      <c r="R948">
        <f t="shared" si="240"/>
        <v>1.3221146589475832E-8</v>
      </c>
      <c r="S948">
        <f t="shared" si="241"/>
        <v>0</v>
      </c>
      <c r="T948" s="57">
        <f t="shared" si="234"/>
        <v>0</v>
      </c>
      <c r="U948" s="57">
        <f t="shared" si="239"/>
        <v>2.0215926153418422E-2</v>
      </c>
      <c r="V948">
        <f t="shared" si="235"/>
        <v>132.61709243342787</v>
      </c>
      <c r="W948">
        <f t="shared" si="228"/>
        <v>-0.3485390133971013</v>
      </c>
      <c r="Z948" s="57"/>
    </row>
    <row r="949" spans="5:26">
      <c r="E949" s="49">
        <f t="shared" si="227"/>
        <v>6</v>
      </c>
      <c r="F949" s="49">
        <v>946</v>
      </c>
      <c r="G949" s="49">
        <v>0.37111385855957701</v>
      </c>
      <c r="H949" s="49">
        <f t="shared" si="229"/>
        <v>-0.3289047060638135</v>
      </c>
      <c r="I949" s="49">
        <f t="shared" si="230"/>
        <v>86.160548300122116</v>
      </c>
      <c r="J949" s="49">
        <f t="shared" si="231"/>
        <v>-2.7158084553037518E-3</v>
      </c>
      <c r="K949" s="49">
        <f t="shared" si="236"/>
        <v>-1.0123807156147632E-2</v>
      </c>
      <c r="L949" s="53">
        <f t="shared" si="226"/>
        <v>-2.7542699937652903E-3</v>
      </c>
      <c r="M949" s="53">
        <f t="shared" si="237"/>
        <v>-1.0508422540763016E-2</v>
      </c>
      <c r="N949" s="57">
        <f t="shared" si="232"/>
        <v>0</v>
      </c>
      <c r="O949" s="57">
        <f t="shared" si="238"/>
        <v>0</v>
      </c>
      <c r="P949">
        <f t="shared" si="233"/>
        <v>0</v>
      </c>
      <c r="Q949">
        <f t="shared" si="233"/>
        <v>0</v>
      </c>
      <c r="R949">
        <f t="shared" si="240"/>
        <v>0</v>
      </c>
      <c r="S949">
        <f t="shared" si="241"/>
        <v>0</v>
      </c>
      <c r="T949" s="57">
        <f t="shared" si="234"/>
        <v>3.3158084553037517E-3</v>
      </c>
      <c r="U949" s="57">
        <f t="shared" si="239"/>
        <v>1.612380715614763E-2</v>
      </c>
      <c r="V949">
        <f t="shared" si="235"/>
        <v>132.61709243342787</v>
      </c>
      <c r="W949">
        <f t="shared" si="228"/>
        <v>-0.35030585636332179</v>
      </c>
      <c r="Z949" s="57"/>
    </row>
    <row r="950" spans="5:26">
      <c r="E950" s="49">
        <f t="shared" si="227"/>
        <v>7</v>
      </c>
      <c r="F950" s="49">
        <v>947</v>
      </c>
      <c r="G950" s="49">
        <v>0.56947873447429287</v>
      </c>
      <c r="H950" s="49">
        <f t="shared" si="229"/>
        <v>0.17504721885264568</v>
      </c>
      <c r="I950" s="49">
        <f t="shared" si="230"/>
        <v>86.361077952304342</v>
      </c>
      <c r="J950" s="49">
        <f t="shared" si="231"/>
        <v>2.3246910760875428E-3</v>
      </c>
      <c r="K950" s="49">
        <f t="shared" si="236"/>
        <v>-7.627437531500315E-3</v>
      </c>
      <c r="L950" s="53">
        <f t="shared" si="226"/>
        <v>2.2862295376260043E-3</v>
      </c>
      <c r="M950" s="53">
        <f t="shared" si="237"/>
        <v>-8.0120529161156993E-3</v>
      </c>
      <c r="N950" s="57">
        <f t="shared" si="232"/>
        <v>1.7246910760875429E-3</v>
      </c>
      <c r="O950" s="57">
        <f t="shared" si="238"/>
        <v>0</v>
      </c>
      <c r="P950">
        <f t="shared" si="233"/>
        <v>2.9745593079360067E-6</v>
      </c>
      <c r="Q950">
        <f t="shared" si="233"/>
        <v>0</v>
      </c>
      <c r="R950">
        <f t="shared" si="240"/>
        <v>5.1301958936903687E-9</v>
      </c>
      <c r="S950">
        <f t="shared" si="241"/>
        <v>0</v>
      </c>
      <c r="T950" s="57">
        <f t="shared" si="234"/>
        <v>0</v>
      </c>
      <c r="U950" s="57">
        <f t="shared" si="239"/>
        <v>1.3627437531500315E-2</v>
      </c>
      <c r="V950">
        <f t="shared" si="235"/>
        <v>132.61709243342787</v>
      </c>
      <c r="W950">
        <f t="shared" si="228"/>
        <v>-0.34879376128943163</v>
      </c>
      <c r="Z950" s="57"/>
    </row>
    <row r="951" spans="5:26">
      <c r="E951" s="49">
        <f t="shared" si="227"/>
        <v>8</v>
      </c>
      <c r="F951" s="49">
        <v>948</v>
      </c>
      <c r="G951" s="49">
        <v>0.69275349929843533</v>
      </c>
      <c r="H951" s="49">
        <f t="shared" si="229"/>
        <v>0.50367041526126788</v>
      </c>
      <c r="I951" s="49">
        <f t="shared" si="230"/>
        <v>86.845876851069463</v>
      </c>
      <c r="J951" s="49">
        <f t="shared" si="231"/>
        <v>5.5979295441024278E-3</v>
      </c>
      <c r="K951" s="49">
        <f t="shared" si="236"/>
        <v>-3.6018583816117122E-3</v>
      </c>
      <c r="L951" s="53">
        <f t="shared" si="226"/>
        <v>5.5594680056408894E-3</v>
      </c>
      <c r="M951" s="53">
        <f t="shared" si="237"/>
        <v>-3.9864737662270965E-3</v>
      </c>
      <c r="N951" s="57">
        <f t="shared" si="232"/>
        <v>4.997929544102428E-3</v>
      </c>
      <c r="O951" s="57">
        <f t="shared" si="238"/>
        <v>0</v>
      </c>
      <c r="P951">
        <f t="shared" si="233"/>
        <v>2.4979299727811905E-5</v>
      </c>
      <c r="Q951">
        <f t="shared" si="233"/>
        <v>0</v>
      </c>
      <c r="R951">
        <f t="shared" si="240"/>
        <v>1.2484478010062087E-7</v>
      </c>
      <c r="S951">
        <f t="shared" si="241"/>
        <v>0</v>
      </c>
      <c r="T951" s="57">
        <f t="shared" si="234"/>
        <v>0</v>
      </c>
      <c r="U951" s="57">
        <f t="shared" si="239"/>
        <v>9.6018583816117123E-3</v>
      </c>
      <c r="V951">
        <f t="shared" si="235"/>
        <v>132.61709243342787</v>
      </c>
      <c r="W951">
        <f t="shared" si="228"/>
        <v>-0.34513813221576239</v>
      </c>
      <c r="Z951" s="57"/>
    </row>
    <row r="952" spans="5:26">
      <c r="E952" s="49">
        <f t="shared" si="227"/>
        <v>9</v>
      </c>
      <c r="F952" s="49">
        <v>949</v>
      </c>
      <c r="G952" s="49">
        <v>0.26505990251508116</v>
      </c>
      <c r="H952" s="49">
        <f t="shared" si="229"/>
        <v>-0.62782314080449242</v>
      </c>
      <c r="I952" s="49">
        <f t="shared" si="230"/>
        <v>86.350741729854875</v>
      </c>
      <c r="J952" s="49">
        <f t="shared" si="231"/>
        <v>-5.7176228283355394E-3</v>
      </c>
      <c r="K952" s="49">
        <f t="shared" si="236"/>
        <v>-4.1021637459145007E-4</v>
      </c>
      <c r="L952" s="53">
        <f t="shared" si="226"/>
        <v>-5.7560843667970778E-3</v>
      </c>
      <c r="M952" s="53">
        <f t="shared" si="237"/>
        <v>-7.9483175920683474E-4</v>
      </c>
      <c r="N952" s="57">
        <f t="shared" si="232"/>
        <v>0</v>
      </c>
      <c r="O952" s="57">
        <f t="shared" si="238"/>
        <v>0</v>
      </c>
      <c r="P952">
        <f t="shared" si="233"/>
        <v>0</v>
      </c>
      <c r="Q952">
        <f t="shared" si="233"/>
        <v>0</v>
      </c>
      <c r="R952">
        <f t="shared" si="240"/>
        <v>0</v>
      </c>
      <c r="S952">
        <f t="shared" si="241"/>
        <v>0</v>
      </c>
      <c r="T952" s="57">
        <f t="shared" si="234"/>
        <v>6.3176228283355392E-3</v>
      </c>
      <c r="U952" s="57">
        <f t="shared" si="239"/>
        <v>6.4102163745914497E-3</v>
      </c>
      <c r="V952">
        <f t="shared" si="235"/>
        <v>132.61709243342787</v>
      </c>
      <c r="W952">
        <f t="shared" si="228"/>
        <v>-0.34887170163829467</v>
      </c>
      <c r="Z952" s="57"/>
    </row>
    <row r="953" spans="5:26">
      <c r="E953" s="49">
        <f t="shared" si="227"/>
        <v>0</v>
      </c>
      <c r="F953" s="49">
        <v>950</v>
      </c>
      <c r="G953" s="49">
        <v>0.37005179143352585</v>
      </c>
      <c r="H953" s="49">
        <f t="shared" si="229"/>
        <v>-0.33171617879263571</v>
      </c>
      <c r="I953" s="49">
        <f t="shared" si="230"/>
        <v>86.114120084642877</v>
      </c>
      <c r="J953" s="49">
        <f t="shared" si="231"/>
        <v>-2.7440000379604359E-3</v>
      </c>
      <c r="K953" s="49">
        <f t="shared" si="236"/>
        <v>-8.0689680610735782E-4</v>
      </c>
      <c r="L953" s="53">
        <f t="shared" si="226"/>
        <v>-2.7824615764219744E-3</v>
      </c>
      <c r="M953" s="53">
        <f t="shared" si="237"/>
        <v>-1.1915121907227423E-3</v>
      </c>
      <c r="N953" s="57">
        <f t="shared" si="232"/>
        <v>0</v>
      </c>
      <c r="O953" s="57">
        <f t="shared" si="238"/>
        <v>0</v>
      </c>
      <c r="P953">
        <f t="shared" si="233"/>
        <v>0</v>
      </c>
      <c r="Q953">
        <f t="shared" si="233"/>
        <v>0</v>
      </c>
      <c r="R953">
        <f t="shared" si="240"/>
        <v>0</v>
      </c>
      <c r="S953">
        <f t="shared" si="241"/>
        <v>0</v>
      </c>
      <c r="T953" s="57">
        <f t="shared" si="234"/>
        <v>3.3440000379604358E-3</v>
      </c>
      <c r="U953" s="57">
        <f t="shared" si="239"/>
        <v>6.8068968061073569E-3</v>
      </c>
      <c r="V953">
        <f t="shared" si="235"/>
        <v>132.61709243342787</v>
      </c>
      <c r="W953">
        <f t="shared" si="228"/>
        <v>-0.35065594860729515</v>
      </c>
      <c r="Z953" s="57"/>
    </row>
    <row r="954" spans="5:26">
      <c r="E954" s="49">
        <f t="shared" si="227"/>
        <v>1</v>
      </c>
      <c r="F954" s="49">
        <v>951</v>
      </c>
      <c r="G954" s="49">
        <v>0.30210860642672221</v>
      </c>
      <c r="H954" s="49">
        <f t="shared" si="229"/>
        <v>-0.51834552814948798</v>
      </c>
      <c r="I954" s="49">
        <f t="shared" si="230"/>
        <v>85.717432617204608</v>
      </c>
      <c r="J954" s="49">
        <f t="shared" si="231"/>
        <v>-4.6171749707888112E-3</v>
      </c>
      <c r="K954" s="49">
        <f t="shared" si="236"/>
        <v>-6.6952359320611044E-3</v>
      </c>
      <c r="L954" s="53">
        <f t="shared" si="226"/>
        <v>-4.6556365092503497E-3</v>
      </c>
      <c r="M954" s="53">
        <f t="shared" si="237"/>
        <v>-7.0798513166764887E-3</v>
      </c>
      <c r="N954" s="57">
        <f t="shared" si="232"/>
        <v>0</v>
      </c>
      <c r="O954" s="57">
        <f t="shared" si="238"/>
        <v>0</v>
      </c>
      <c r="P954">
        <f t="shared" si="233"/>
        <v>0</v>
      </c>
      <c r="Q954">
        <f t="shared" si="233"/>
        <v>0</v>
      </c>
      <c r="R954">
        <f t="shared" si="240"/>
        <v>0</v>
      </c>
      <c r="S954">
        <f t="shared" si="241"/>
        <v>0</v>
      </c>
      <c r="T954" s="57">
        <f t="shared" si="234"/>
        <v>5.2171749707888111E-3</v>
      </c>
      <c r="U954" s="57">
        <f t="shared" si="239"/>
        <v>1.2695235932061105E-2</v>
      </c>
      <c r="V954">
        <f t="shared" si="235"/>
        <v>132.61709243342787</v>
      </c>
      <c r="W954">
        <f t="shared" si="228"/>
        <v>-0.35364717289188274</v>
      </c>
      <c r="Z954" s="57"/>
    </row>
    <row r="955" spans="5:26">
      <c r="E955" s="49">
        <f t="shared" si="227"/>
        <v>2</v>
      </c>
      <c r="F955" s="49">
        <v>952</v>
      </c>
      <c r="G955" s="49">
        <v>0.18129566101854977</v>
      </c>
      <c r="H955" s="49">
        <f t="shared" si="229"/>
        <v>-0.91043846106372928</v>
      </c>
      <c r="I955" s="49">
        <f t="shared" si="230"/>
        <v>84.986480507792649</v>
      </c>
      <c r="J955" s="49">
        <f t="shared" si="231"/>
        <v>-8.5640283637102889E-3</v>
      </c>
      <c r="K955" s="49">
        <f t="shared" si="236"/>
        <v>-1.4086567799570689E-2</v>
      </c>
      <c r="L955" s="53">
        <f t="shared" si="226"/>
        <v>-8.6024899021718282E-3</v>
      </c>
      <c r="M955" s="53">
        <f t="shared" si="237"/>
        <v>-1.4471183184186073E-2</v>
      </c>
      <c r="N955" s="57">
        <f t="shared" si="232"/>
        <v>0</v>
      </c>
      <c r="O955" s="57">
        <f t="shared" si="238"/>
        <v>0</v>
      </c>
      <c r="P955">
        <f t="shared" si="233"/>
        <v>0</v>
      </c>
      <c r="Q955">
        <f t="shared" si="233"/>
        <v>0</v>
      </c>
      <c r="R955">
        <f t="shared" si="240"/>
        <v>0</v>
      </c>
      <c r="S955">
        <f t="shared" si="241"/>
        <v>0</v>
      </c>
      <c r="T955" s="57">
        <f t="shared" si="234"/>
        <v>9.1640283637102887E-3</v>
      </c>
      <c r="U955" s="57">
        <f t="shared" si="239"/>
        <v>2.0086567799570687E-2</v>
      </c>
      <c r="V955">
        <f t="shared" si="235"/>
        <v>132.61709243342787</v>
      </c>
      <c r="W955">
        <f t="shared" si="228"/>
        <v>-0.35915892176225472</v>
      </c>
      <c r="Z955" s="57"/>
    </row>
    <row r="956" spans="5:26">
      <c r="E956" s="49">
        <f t="shared" si="227"/>
        <v>3</v>
      </c>
      <c r="F956" s="49">
        <v>953</v>
      </c>
      <c r="G956" s="49">
        <v>0.19178274776206228</v>
      </c>
      <c r="H956" s="49">
        <f t="shared" si="229"/>
        <v>-0.87134557023847348</v>
      </c>
      <c r="I956" s="49">
        <f t="shared" si="230"/>
        <v>84.29498523641783</v>
      </c>
      <c r="J956" s="49">
        <f t="shared" si="231"/>
        <v>-8.1698148646722497E-3</v>
      </c>
      <c r="K956" s="49">
        <f t="shared" si="236"/>
        <v>-1.9709811927257938E-2</v>
      </c>
      <c r="L956" s="53">
        <f t="shared" si="226"/>
        <v>-8.208276403133789E-3</v>
      </c>
      <c r="M956" s="53">
        <f t="shared" si="237"/>
        <v>-2.0094427311873324E-2</v>
      </c>
      <c r="N956" s="57">
        <f t="shared" si="232"/>
        <v>0</v>
      </c>
      <c r="O956" s="57">
        <f t="shared" si="238"/>
        <v>0</v>
      </c>
      <c r="P956">
        <f t="shared" si="233"/>
        <v>0</v>
      </c>
      <c r="Q956">
        <f t="shared" si="233"/>
        <v>0</v>
      </c>
      <c r="R956">
        <f t="shared" si="240"/>
        <v>0</v>
      </c>
      <c r="S956">
        <f t="shared" si="241"/>
        <v>0</v>
      </c>
      <c r="T956" s="57">
        <f t="shared" si="234"/>
        <v>8.7698148646722495E-3</v>
      </c>
      <c r="U956" s="57">
        <f t="shared" si="239"/>
        <v>2.5709811927257936E-2</v>
      </c>
      <c r="V956">
        <f t="shared" si="235"/>
        <v>132.61709243342787</v>
      </c>
      <c r="W956">
        <f t="shared" si="228"/>
        <v>-0.3643731461030722</v>
      </c>
      <c r="Z956" s="57"/>
    </row>
    <row r="957" spans="5:26">
      <c r="E957" s="49">
        <f t="shared" si="227"/>
        <v>4</v>
      </c>
      <c r="F957" s="49">
        <v>954</v>
      </c>
      <c r="G957" s="49">
        <v>6.0439581503109796E-2</v>
      </c>
      <c r="H957" s="49">
        <f t="shared" si="229"/>
        <v>-1.5510939827182286</v>
      </c>
      <c r="I957" s="49">
        <f t="shared" si="230"/>
        <v>83.036122514934306</v>
      </c>
      <c r="J957" s="49">
        <f t="shared" si="231"/>
        <v>-1.5046651982846042E-2</v>
      </c>
      <c r="K957" s="49">
        <f t="shared" si="236"/>
        <v>-3.6687888025493928E-2</v>
      </c>
      <c r="L957" s="53">
        <f t="shared" si="226"/>
        <v>-1.5085113521307581E-2</v>
      </c>
      <c r="M957" s="53">
        <f t="shared" si="237"/>
        <v>-3.7072503410109314E-2</v>
      </c>
      <c r="N957" s="57">
        <f t="shared" si="232"/>
        <v>0</v>
      </c>
      <c r="O957" s="57">
        <f t="shared" si="238"/>
        <v>0</v>
      </c>
      <c r="P957">
        <f t="shared" si="233"/>
        <v>0</v>
      </c>
      <c r="Q957">
        <f t="shared" si="233"/>
        <v>0</v>
      </c>
      <c r="R957">
        <f t="shared" si="240"/>
        <v>0</v>
      </c>
      <c r="S957">
        <f t="shared" si="241"/>
        <v>0</v>
      </c>
      <c r="T957" s="57">
        <f t="shared" si="234"/>
        <v>1.5646651982846042E-2</v>
      </c>
      <c r="U957" s="57">
        <f t="shared" si="239"/>
        <v>4.2687888025493927E-2</v>
      </c>
      <c r="V957">
        <f t="shared" si="235"/>
        <v>132.61709243342787</v>
      </c>
      <c r="W957">
        <f t="shared" si="228"/>
        <v>-0.3738656081860835</v>
      </c>
      <c r="Z957" s="57"/>
    </row>
    <row r="958" spans="5:26">
      <c r="E958" s="49">
        <f t="shared" si="227"/>
        <v>5</v>
      </c>
      <c r="F958" s="49">
        <v>955</v>
      </c>
      <c r="G958" s="49">
        <v>0.65969797478307868</v>
      </c>
      <c r="H958" s="49">
        <f t="shared" si="229"/>
        <v>0.41163898804906462</v>
      </c>
      <c r="I958" s="49">
        <f t="shared" si="230"/>
        <v>83.425837024667032</v>
      </c>
      <c r="J958" s="49">
        <f t="shared" si="231"/>
        <v>4.6823337034698747E-3</v>
      </c>
      <c r="K958" s="49">
        <f t="shared" si="236"/>
        <v>-3.4970147179957285E-2</v>
      </c>
      <c r="L958" s="53">
        <f t="shared" si="226"/>
        <v>4.6438721650083363E-3</v>
      </c>
      <c r="M958" s="53">
        <f t="shared" si="237"/>
        <v>-3.5354762564572671E-2</v>
      </c>
      <c r="N958" s="57">
        <f t="shared" si="232"/>
        <v>4.0823337034698749E-3</v>
      </c>
      <c r="O958" s="57">
        <f t="shared" si="238"/>
        <v>0</v>
      </c>
      <c r="P958">
        <f t="shared" si="233"/>
        <v>1.6665448466486065E-5</v>
      </c>
      <c r="Q958">
        <f t="shared" si="233"/>
        <v>0</v>
      </c>
      <c r="R958">
        <f t="shared" si="240"/>
        <v>6.8033921958176405E-8</v>
      </c>
      <c r="S958">
        <f t="shared" si="241"/>
        <v>0</v>
      </c>
      <c r="T958" s="57">
        <f t="shared" si="234"/>
        <v>0</v>
      </c>
      <c r="U958" s="57">
        <f t="shared" si="239"/>
        <v>4.0970147179957284E-2</v>
      </c>
      <c r="V958">
        <f t="shared" si="235"/>
        <v>132.61709243342787</v>
      </c>
      <c r="W958">
        <f t="shared" si="228"/>
        <v>-0.37092696353190097</v>
      </c>
      <c r="Z958" s="57"/>
    </row>
    <row r="959" spans="5:26">
      <c r="E959" s="49">
        <f t="shared" si="227"/>
        <v>6</v>
      </c>
      <c r="F959" s="49">
        <v>956</v>
      </c>
      <c r="G959" s="49">
        <v>0.14186297334506071</v>
      </c>
      <c r="H959" s="49">
        <f t="shared" si="229"/>
        <v>-1.0719868319718417</v>
      </c>
      <c r="I959" s="49">
        <f t="shared" si="230"/>
        <v>82.579653327891464</v>
      </c>
      <c r="J959" s="49">
        <f t="shared" si="231"/>
        <v>-1.0194735412752717E-2</v>
      </c>
      <c r="K959" s="49">
        <f t="shared" si="236"/>
        <v>-4.2449074137406298E-2</v>
      </c>
      <c r="L959" s="53">
        <f t="shared" si="226"/>
        <v>-1.0233196951214257E-2</v>
      </c>
      <c r="M959" s="53">
        <f t="shared" si="237"/>
        <v>-4.2833689522021684E-2</v>
      </c>
      <c r="N959" s="57">
        <f t="shared" si="232"/>
        <v>0</v>
      </c>
      <c r="O959" s="57">
        <f t="shared" si="238"/>
        <v>0</v>
      </c>
      <c r="P959">
        <f t="shared" si="233"/>
        <v>0</v>
      </c>
      <c r="Q959">
        <f t="shared" si="233"/>
        <v>0</v>
      </c>
      <c r="R959">
        <f t="shared" si="240"/>
        <v>0</v>
      </c>
      <c r="S959">
        <f t="shared" si="241"/>
        <v>0</v>
      </c>
      <c r="T959" s="57">
        <f t="shared" si="234"/>
        <v>1.0794735412752717E-2</v>
      </c>
      <c r="U959" s="57">
        <f t="shared" si="239"/>
        <v>4.8449074137406296E-2</v>
      </c>
      <c r="V959">
        <f t="shared" si="235"/>
        <v>132.61709243342787</v>
      </c>
      <c r="W959">
        <f t="shared" si="228"/>
        <v>-0.37730761689451592</v>
      </c>
      <c r="Z959" s="57"/>
    </row>
    <row r="960" spans="5:26">
      <c r="E960" s="49">
        <f t="shared" si="227"/>
        <v>7</v>
      </c>
      <c r="F960" s="49">
        <v>957</v>
      </c>
      <c r="G960" s="49">
        <v>0.97872257572277743</v>
      </c>
      <c r="H960" s="49">
        <f t="shared" si="229"/>
        <v>2.0280529069183806</v>
      </c>
      <c r="I960" s="49">
        <f t="shared" si="230"/>
        <v>84.302054495420052</v>
      </c>
      <c r="J960" s="49">
        <f t="shared" si="231"/>
        <v>2.0642913515736872E-2</v>
      </c>
      <c r="K960" s="49">
        <f t="shared" si="236"/>
        <v>-2.4130851697756941E-2</v>
      </c>
      <c r="L960" s="53">
        <f t="shared" si="226"/>
        <v>2.0604451977275333E-2</v>
      </c>
      <c r="M960" s="53">
        <f t="shared" si="237"/>
        <v>-2.4515467082372327E-2</v>
      </c>
      <c r="N960" s="57">
        <f t="shared" si="232"/>
        <v>2.0042913515736872E-2</v>
      </c>
      <c r="O960" s="57">
        <f t="shared" si="238"/>
        <v>0</v>
      </c>
      <c r="P960">
        <f t="shared" si="233"/>
        <v>4.0171838219930781E-4</v>
      </c>
      <c r="Q960">
        <f t="shared" si="233"/>
        <v>0</v>
      </c>
      <c r="R960">
        <f t="shared" si="240"/>
        <v>8.0516067921024565E-6</v>
      </c>
      <c r="S960">
        <f t="shared" si="241"/>
        <v>0</v>
      </c>
      <c r="T960" s="57">
        <f t="shared" si="234"/>
        <v>0</v>
      </c>
      <c r="U960" s="57">
        <f t="shared" si="239"/>
        <v>3.0130851697756939E-2</v>
      </c>
      <c r="V960">
        <f t="shared" si="235"/>
        <v>132.61709243342787</v>
      </c>
      <c r="W960">
        <f t="shared" si="228"/>
        <v>-0.36431984031214804</v>
      </c>
      <c r="Z960" s="57"/>
    </row>
    <row r="961" spans="5:26">
      <c r="E961" s="49">
        <f t="shared" si="227"/>
        <v>8</v>
      </c>
      <c r="F961" s="49">
        <v>958</v>
      </c>
      <c r="G961" s="49">
        <v>0.88278436169350039</v>
      </c>
      <c r="H961" s="49">
        <f t="shared" si="229"/>
        <v>1.1890213220745223</v>
      </c>
      <c r="I961" s="49">
        <f t="shared" si="230"/>
        <v>85.353059698987906</v>
      </c>
      <c r="J961" s="49">
        <f t="shared" si="231"/>
        <v>1.2390061494174013E-2</v>
      </c>
      <c r="K961" s="49">
        <f t="shared" si="236"/>
        <v>-1.7338719747685551E-2</v>
      </c>
      <c r="L961" s="53">
        <f t="shared" si="226"/>
        <v>1.2351599955712474E-2</v>
      </c>
      <c r="M961" s="53">
        <f t="shared" si="237"/>
        <v>-1.7723335132300937E-2</v>
      </c>
      <c r="N961" s="57">
        <f t="shared" si="232"/>
        <v>1.1790061494174013E-2</v>
      </c>
      <c r="O961" s="57">
        <f t="shared" si="238"/>
        <v>0</v>
      </c>
      <c r="P961">
        <f t="shared" si="233"/>
        <v>1.3900555003640478E-4</v>
      </c>
      <c r="Q961">
        <f t="shared" si="233"/>
        <v>0</v>
      </c>
      <c r="R961">
        <f t="shared" si="240"/>
        <v>1.6388839829606953E-6</v>
      </c>
      <c r="S961">
        <f t="shared" si="241"/>
        <v>0</v>
      </c>
      <c r="T961" s="57">
        <f t="shared" si="234"/>
        <v>0</v>
      </c>
      <c r="U961" s="57">
        <f t="shared" si="239"/>
        <v>2.333871974768555E-2</v>
      </c>
      <c r="V961">
        <f t="shared" si="235"/>
        <v>132.61709243342787</v>
      </c>
      <c r="W961">
        <f t="shared" si="228"/>
        <v>-0.35639472911959613</v>
      </c>
      <c r="Z961" s="57"/>
    </row>
    <row r="962" spans="5:26">
      <c r="E962" s="49">
        <f t="shared" si="227"/>
        <v>9</v>
      </c>
      <c r="F962" s="49">
        <v>959</v>
      </c>
      <c r="G962" s="49">
        <v>9.2395679712295453E-2</v>
      </c>
      <c r="H962" s="49">
        <f t="shared" si="229"/>
        <v>-1.3261459469530226</v>
      </c>
      <c r="I962" s="49">
        <f t="shared" si="230"/>
        <v>84.270395707015709</v>
      </c>
      <c r="J962" s="49">
        <f t="shared" si="231"/>
        <v>-1.276567196597451E-2</v>
      </c>
      <c r="K962" s="49">
        <f t="shared" si="236"/>
        <v>-2.4386768885324518E-2</v>
      </c>
      <c r="L962" s="53">
        <f t="shared" si="226"/>
        <v>-1.2804133504436049E-2</v>
      </c>
      <c r="M962" s="53">
        <f t="shared" si="237"/>
        <v>-2.4771384269939904E-2</v>
      </c>
      <c r="N962" s="57">
        <f t="shared" si="232"/>
        <v>0</v>
      </c>
      <c r="O962" s="57">
        <f t="shared" si="238"/>
        <v>0</v>
      </c>
      <c r="P962">
        <f t="shared" si="233"/>
        <v>0</v>
      </c>
      <c r="Q962">
        <f t="shared" si="233"/>
        <v>0</v>
      </c>
      <c r="R962">
        <f t="shared" si="240"/>
        <v>0</v>
      </c>
      <c r="S962">
        <f t="shared" si="241"/>
        <v>0</v>
      </c>
      <c r="T962" s="57">
        <f t="shared" si="234"/>
        <v>1.336567196597451E-2</v>
      </c>
      <c r="U962" s="57">
        <f t="shared" si="239"/>
        <v>3.0386768885324517E-2</v>
      </c>
      <c r="V962">
        <f t="shared" si="235"/>
        <v>132.61709243342787</v>
      </c>
      <c r="W962">
        <f t="shared" si="228"/>
        <v>-0.3645585636005525</v>
      </c>
      <c r="Z962" s="57"/>
    </row>
    <row r="963" spans="5:26">
      <c r="E963" s="49">
        <f t="shared" si="227"/>
        <v>0</v>
      </c>
      <c r="F963" s="49">
        <v>960</v>
      </c>
      <c r="G963" s="49">
        <v>0.29057216595802116</v>
      </c>
      <c r="H963" s="49">
        <f t="shared" si="229"/>
        <v>-0.55171397760095442</v>
      </c>
      <c r="I963" s="49">
        <f t="shared" si="230"/>
        <v>83.854081690905275</v>
      </c>
      <c r="J963" s="49">
        <f t="shared" si="231"/>
        <v>-4.952459908987723E-3</v>
      </c>
      <c r="K963" s="49">
        <f t="shared" si="236"/>
        <v>-2.6595228756351685E-2</v>
      </c>
      <c r="L963" s="53">
        <f t="shared" ref="L963:L1003" si="242">J963-$B$8</f>
        <v>-4.9909214474492614E-3</v>
      </c>
      <c r="M963" s="53">
        <f t="shared" si="237"/>
        <v>-2.6979844140967071E-2</v>
      </c>
      <c r="N963" s="57">
        <f t="shared" si="232"/>
        <v>0</v>
      </c>
      <c r="O963" s="57">
        <f t="shared" si="238"/>
        <v>0</v>
      </c>
      <c r="P963">
        <f t="shared" si="233"/>
        <v>0</v>
      </c>
      <c r="Q963">
        <f t="shared" si="233"/>
        <v>0</v>
      </c>
      <c r="R963">
        <f t="shared" si="240"/>
        <v>0</v>
      </c>
      <c r="S963">
        <f t="shared" si="241"/>
        <v>0</v>
      </c>
      <c r="T963" s="57">
        <f t="shared" si="234"/>
        <v>5.5524599089877228E-3</v>
      </c>
      <c r="U963" s="57">
        <f t="shared" si="239"/>
        <v>3.2595228756351687E-2</v>
      </c>
      <c r="V963">
        <f t="shared" si="235"/>
        <v>132.61709243342787</v>
      </c>
      <c r="W963">
        <f t="shared" si="228"/>
        <v>-0.36769778199594461</v>
      </c>
      <c r="Z963" s="57"/>
    </row>
    <row r="964" spans="5:26">
      <c r="E964" s="49">
        <f t="shared" ref="E964:E1003" si="243">MOD(F964,10)</f>
        <v>1</v>
      </c>
      <c r="F964" s="49">
        <v>961</v>
      </c>
      <c r="G964" s="49">
        <v>0.56231034366959387</v>
      </c>
      <c r="H964" s="49">
        <f t="shared" si="229"/>
        <v>0.15682938609675698</v>
      </c>
      <c r="I964" s="49">
        <f t="shared" si="230"/>
        <v>84.033966887259865</v>
      </c>
      <c r="J964" s="49">
        <f t="shared" si="231"/>
        <v>2.1429192454809811E-3</v>
      </c>
      <c r="K964" s="49">
        <f t="shared" si="236"/>
        <v>-1.9835134540081883E-2</v>
      </c>
      <c r="L964" s="53">
        <f t="shared" si="242"/>
        <v>2.1044577070194427E-3</v>
      </c>
      <c r="M964" s="53">
        <f t="shared" si="237"/>
        <v>-2.0219749924697269E-2</v>
      </c>
      <c r="N964" s="57">
        <f t="shared" si="232"/>
        <v>1.5429192454809813E-3</v>
      </c>
      <c r="O964" s="57">
        <f t="shared" si="238"/>
        <v>0</v>
      </c>
      <c r="P964">
        <f t="shared" si="233"/>
        <v>2.3805997980756007E-6</v>
      </c>
      <c r="Q964">
        <f t="shared" si="233"/>
        <v>0</v>
      </c>
      <c r="R964">
        <f t="shared" si="240"/>
        <v>3.6730732442389821E-9</v>
      </c>
      <c r="S964">
        <f t="shared" si="241"/>
        <v>0</v>
      </c>
      <c r="T964" s="57">
        <f t="shared" si="234"/>
        <v>0</v>
      </c>
      <c r="U964" s="57">
        <f t="shared" si="239"/>
        <v>2.5835134540081881E-2</v>
      </c>
      <c r="V964">
        <f t="shared" si="235"/>
        <v>132.61709243342787</v>
      </c>
      <c r="W964">
        <f t="shared" ref="W964:W1003" si="244">MIN(0,(I964-V964)/V964)</f>
        <v>-0.36634135656801653</v>
      </c>
      <c r="Z964" s="57"/>
    </row>
    <row r="965" spans="5:26">
      <c r="E965" s="49">
        <f t="shared" si="243"/>
        <v>2</v>
      </c>
      <c r="F965" s="49">
        <v>962</v>
      </c>
      <c r="G965" s="49">
        <v>0.85235171079952554</v>
      </c>
      <c r="H965" s="49">
        <f t="shared" ref="H965:H1002" si="245">_xlfn.NORM.INV(G965,0,1)</f>
        <v>1.0465729602443921</v>
      </c>
      <c r="I965" s="49">
        <f t="shared" ref="I965:I1002" si="246">I964*(1+$B$2*$B$4+$B$5*SQRT($B$2)*H965)</f>
        <v>84.961924796865304</v>
      </c>
      <c r="J965" s="49">
        <f t="shared" ref="J965:J1003" si="247">LN(I965/I964)</f>
        <v>1.0982127753135337E-2</v>
      </c>
      <c r="K965" s="49">
        <f t="shared" si="236"/>
        <v>-2.889784232362676E-4</v>
      </c>
      <c r="L965" s="53">
        <f t="shared" si="242"/>
        <v>1.0943666214673797E-2</v>
      </c>
      <c r="M965" s="53">
        <f t="shared" si="237"/>
        <v>-6.7359380785165222E-4</v>
      </c>
      <c r="N965" s="57">
        <f t="shared" ref="N965:N1003" si="248">MAX(0,J965-$B$11)</f>
        <v>1.0382127753135337E-2</v>
      </c>
      <c r="O965" s="57">
        <f t="shared" si="238"/>
        <v>0</v>
      </c>
      <c r="P965">
        <f t="shared" ref="P965:Q1003" si="249">N965^2</f>
        <v>1.07788576682423E-4</v>
      </c>
      <c r="Q965">
        <f t="shared" si="249"/>
        <v>0</v>
      </c>
      <c r="R965">
        <f t="shared" si="240"/>
        <v>1.1190747734455403E-6</v>
      </c>
      <c r="S965">
        <f t="shared" si="241"/>
        <v>0</v>
      </c>
      <c r="T965" s="57">
        <f t="shared" ref="T965:T1003" si="250">MAX(0,$B$11-J965)</f>
        <v>0</v>
      </c>
      <c r="U965" s="57">
        <f t="shared" si="239"/>
        <v>6.288978423236267E-3</v>
      </c>
      <c r="V965">
        <f t="shared" ref="V965:V1003" si="251">IF(V964&lt;I965,I965,V964)</f>
        <v>132.61709243342787</v>
      </c>
      <c r="W965">
        <f t="shared" si="244"/>
        <v>-0.35934408425131825</v>
      </c>
      <c r="Z965" s="57"/>
    </row>
    <row r="966" spans="5:26">
      <c r="E966" s="49">
        <f t="shared" si="243"/>
        <v>3</v>
      </c>
      <c r="F966" s="49">
        <v>963</v>
      </c>
      <c r="G966" s="49">
        <v>0.502038443842029</v>
      </c>
      <c r="H966" s="49">
        <f t="shared" si="245"/>
        <v>5.1096432047374281E-3</v>
      </c>
      <c r="I966" s="49">
        <f t="shared" si="246"/>
        <v>85.015282543157426</v>
      </c>
      <c r="J966" s="49">
        <f t="shared" si="247"/>
        <v>6.2782238724522991E-4</v>
      </c>
      <c r="K966" s="49">
        <f t="shared" si="236"/>
        <v>8.5086588286812613E-3</v>
      </c>
      <c r="L966" s="53">
        <f t="shared" si="242"/>
        <v>5.8936084878369148E-4</v>
      </c>
      <c r="M966" s="53">
        <f t="shared" si="237"/>
        <v>8.124043444065877E-3</v>
      </c>
      <c r="N966" s="57">
        <f t="shared" si="248"/>
        <v>2.7822387245229961E-5</v>
      </c>
      <c r="O966" s="57">
        <f t="shared" si="238"/>
        <v>2.508658828681262E-3</v>
      </c>
      <c r="P966">
        <f t="shared" si="249"/>
        <v>7.7408523202353484E-10</v>
      </c>
      <c r="Q966">
        <f t="shared" si="249"/>
        <v>6.2933691187204419E-6</v>
      </c>
      <c r="R966">
        <f t="shared" si="240"/>
        <v>2.1536899086172469E-14</v>
      </c>
      <c r="S966">
        <f t="shared" si="241"/>
        <v>1.5787916001828051E-8</v>
      </c>
      <c r="T966" s="57">
        <f t="shared" si="250"/>
        <v>0</v>
      </c>
      <c r="U966" s="57">
        <f t="shared" si="239"/>
        <v>0</v>
      </c>
      <c r="V966">
        <f t="shared" si="251"/>
        <v>132.61709243342787</v>
      </c>
      <c r="W966">
        <f t="shared" si="244"/>
        <v>-0.35894173983769068</v>
      </c>
      <c r="Z966" s="57"/>
    </row>
    <row r="967" spans="5:26">
      <c r="E967" s="49">
        <f t="shared" si="243"/>
        <v>4</v>
      </c>
      <c r="F967" s="49">
        <v>964</v>
      </c>
      <c r="G967" s="49">
        <v>0.71633867341971591</v>
      </c>
      <c r="H967" s="49">
        <f t="shared" si="245"/>
        <v>0.57199899847555147</v>
      </c>
      <c r="I967" s="49">
        <f t="shared" si="246"/>
        <v>85.550616386245721</v>
      </c>
      <c r="J967" s="49">
        <f t="shared" si="247"/>
        <v>6.2771703400818077E-3</v>
      </c>
      <c r="K967" s="49">
        <f t="shared" si="236"/>
        <v>2.9832481151609025E-2</v>
      </c>
      <c r="L967" s="53">
        <f t="shared" si="242"/>
        <v>6.2387088016202692E-3</v>
      </c>
      <c r="M967" s="53">
        <f t="shared" si="237"/>
        <v>2.9447865766993639E-2</v>
      </c>
      <c r="N967" s="57">
        <f t="shared" si="248"/>
        <v>5.6771703400818078E-3</v>
      </c>
      <c r="O967" s="57">
        <f t="shared" si="238"/>
        <v>2.3832481151609027E-2</v>
      </c>
      <c r="P967">
        <f t="shared" si="249"/>
        <v>3.2230263070304589E-5</v>
      </c>
      <c r="Q967">
        <f t="shared" si="249"/>
        <v>5.6798715784179947E-4</v>
      </c>
      <c r="R967">
        <f t="shared" si="240"/>
        <v>1.8297669355576723E-7</v>
      </c>
      <c r="S967">
        <f t="shared" si="241"/>
        <v>1.3536543233620666E-5</v>
      </c>
      <c r="T967" s="57">
        <f t="shared" si="250"/>
        <v>0</v>
      </c>
      <c r="U967" s="57">
        <f t="shared" si="239"/>
        <v>0</v>
      </c>
      <c r="V967">
        <f t="shared" si="251"/>
        <v>132.61709243342787</v>
      </c>
      <c r="W967">
        <f t="shared" si="244"/>
        <v>-0.35490505170597775</v>
      </c>
      <c r="Z967" s="57"/>
    </row>
    <row r="968" spans="5:26">
      <c r="E968" s="49">
        <f t="shared" si="243"/>
        <v>5</v>
      </c>
      <c r="F968" s="49">
        <v>965</v>
      </c>
      <c r="G968" s="49">
        <v>0.43351231204871832</v>
      </c>
      <c r="H968" s="49">
        <f t="shared" si="245"/>
        <v>-0.16743902114836967</v>
      </c>
      <c r="I968" s="49">
        <f t="shared" si="246"/>
        <v>85.456727396420405</v>
      </c>
      <c r="J968" s="49">
        <f t="shared" si="247"/>
        <v>-1.0980697925883701E-3</v>
      </c>
      <c r="K968" s="49">
        <f t="shared" si="236"/>
        <v>2.40520776555509E-2</v>
      </c>
      <c r="L968" s="53">
        <f t="shared" si="242"/>
        <v>-1.1365313310499085E-3</v>
      </c>
      <c r="M968" s="53">
        <f t="shared" si="237"/>
        <v>2.3667462270935514E-2</v>
      </c>
      <c r="N968" s="57">
        <f t="shared" si="248"/>
        <v>0</v>
      </c>
      <c r="O968" s="57">
        <f t="shared" si="238"/>
        <v>1.8052077655550901E-2</v>
      </c>
      <c r="P968">
        <f t="shared" si="249"/>
        <v>0</v>
      </c>
      <c r="Q968">
        <f t="shared" si="249"/>
        <v>3.2587750768204015E-4</v>
      </c>
      <c r="R968">
        <f t="shared" si="240"/>
        <v>0</v>
      </c>
      <c r="S968">
        <f t="shared" si="241"/>
        <v>5.8827660748735741E-6</v>
      </c>
      <c r="T968" s="57">
        <f t="shared" si="250"/>
        <v>1.6980697925883699E-3</v>
      </c>
      <c r="U968" s="57">
        <f t="shared" si="239"/>
        <v>0</v>
      </c>
      <c r="V968">
        <f t="shared" si="251"/>
        <v>132.61709243342787</v>
      </c>
      <c r="W968">
        <f t="shared" si="244"/>
        <v>-0.35561302221040159</v>
      </c>
      <c r="Z968" s="57"/>
    </row>
    <row r="969" spans="5:26">
      <c r="E969" s="49">
        <f t="shared" si="243"/>
        <v>6</v>
      </c>
      <c r="F969" s="49">
        <v>966</v>
      </c>
      <c r="G969" s="49">
        <v>0.7381917271915579</v>
      </c>
      <c r="H969" s="49">
        <f t="shared" si="245"/>
        <v>0.63778054500498549</v>
      </c>
      <c r="I969" s="49">
        <f t="shared" si="246"/>
        <v>86.051055736266036</v>
      </c>
      <c r="J969" s="49">
        <f t="shared" si="247"/>
        <v>6.9306559502411783E-3</v>
      </c>
      <c r="K969" s="49">
        <f t="shared" si="236"/>
        <v>4.1177469018544778E-2</v>
      </c>
      <c r="L969" s="53">
        <f t="shared" si="242"/>
        <v>6.8921944117796398E-3</v>
      </c>
      <c r="M969" s="53">
        <f t="shared" si="237"/>
        <v>4.0792853633929392E-2</v>
      </c>
      <c r="N969" s="57">
        <f t="shared" si="248"/>
        <v>6.3306559502411784E-3</v>
      </c>
      <c r="O969" s="57">
        <f t="shared" si="238"/>
        <v>3.517746901854478E-2</v>
      </c>
      <c r="P969">
        <f t="shared" si="249"/>
        <v>4.0077204760324035E-5</v>
      </c>
      <c r="Q969">
        <f t="shared" si="249"/>
        <v>1.2374543265506778E-3</v>
      </c>
      <c r="R969">
        <f t="shared" si="240"/>
        <v>2.5371499478497944E-7</v>
      </c>
      <c r="S969">
        <f t="shared" si="241"/>
        <v>4.3530511234100665E-5</v>
      </c>
      <c r="T969" s="57">
        <f t="shared" si="250"/>
        <v>0</v>
      </c>
      <c r="U969" s="57">
        <f t="shared" si="239"/>
        <v>0</v>
      </c>
      <c r="V969">
        <f t="shared" si="251"/>
        <v>132.61709243342787</v>
      </c>
      <c r="W969">
        <f t="shared" si="244"/>
        <v>-0.3511314857135584</v>
      </c>
      <c r="Z969" s="57"/>
    </row>
    <row r="970" spans="5:26">
      <c r="E970" s="49">
        <f t="shared" si="243"/>
        <v>7</v>
      </c>
      <c r="F970" s="49">
        <v>967</v>
      </c>
      <c r="G970" s="49">
        <v>0.54753891788676146</v>
      </c>
      <c r="H970" s="49">
        <f t="shared" si="245"/>
        <v>0.11944581718615326</v>
      </c>
      <c r="I970" s="49">
        <f t="shared" si="246"/>
        <v>86.203484962835375</v>
      </c>
      <c r="J970" s="49">
        <f t="shared" si="247"/>
        <v>1.7698142033039778E-3</v>
      </c>
      <c r="K970" s="49">
        <f t="shared" si="236"/>
        <v>2.2304369706112024E-2</v>
      </c>
      <c r="L970" s="53">
        <f t="shared" si="242"/>
        <v>1.7313526648424394E-3</v>
      </c>
      <c r="M970" s="53">
        <f t="shared" si="237"/>
        <v>2.1919754321496638E-2</v>
      </c>
      <c r="N970" s="57">
        <f t="shared" si="248"/>
        <v>1.1698142033039777E-3</v>
      </c>
      <c r="O970" s="57">
        <f t="shared" si="238"/>
        <v>1.6304369706112026E-2</v>
      </c>
      <c r="P970">
        <f t="shared" si="249"/>
        <v>1.3684652702517201E-6</v>
      </c>
      <c r="Q970">
        <f t="shared" si="249"/>
        <v>2.6583247151358352E-4</v>
      </c>
      <c r="R970">
        <f t="shared" si="240"/>
        <v>1.6008501098686786E-9</v>
      </c>
      <c r="S970">
        <f t="shared" si="241"/>
        <v>4.3342308954469588E-6</v>
      </c>
      <c r="T970" s="57">
        <f t="shared" si="250"/>
        <v>0</v>
      </c>
      <c r="U970" s="57">
        <f t="shared" si="239"/>
        <v>0</v>
      </c>
      <c r="V970">
        <f t="shared" si="251"/>
        <v>132.61709243342787</v>
      </c>
      <c r="W970">
        <f t="shared" si="244"/>
        <v>-0.34998209219442472</v>
      </c>
      <c r="Z970" s="57"/>
    </row>
    <row r="971" spans="5:26">
      <c r="E971" s="49">
        <f t="shared" si="243"/>
        <v>8</v>
      </c>
      <c r="F971" s="49">
        <v>968</v>
      </c>
      <c r="G971" s="49">
        <v>0.12196645000225337</v>
      </c>
      <c r="H971" s="49">
        <f t="shared" si="245"/>
        <v>-1.1652127151487659</v>
      </c>
      <c r="I971" s="49">
        <f t="shared" si="246"/>
        <v>85.248763774933309</v>
      </c>
      <c r="J971" s="49">
        <f t="shared" si="247"/>
        <v>-1.1136990770939671E-2</v>
      </c>
      <c r="K971" s="49">
        <f t="shared" si="236"/>
        <v>-1.2226825590016424E-3</v>
      </c>
      <c r="L971" s="53">
        <f t="shared" si="242"/>
        <v>-1.117545230940121E-2</v>
      </c>
      <c r="M971" s="53">
        <f t="shared" si="237"/>
        <v>-1.6072979436170271E-3</v>
      </c>
      <c r="N971" s="57">
        <f t="shared" si="248"/>
        <v>0</v>
      </c>
      <c r="O971" s="57">
        <f t="shared" si="238"/>
        <v>0</v>
      </c>
      <c r="P971">
        <f t="shared" si="249"/>
        <v>0</v>
      </c>
      <c r="Q971">
        <f t="shared" si="249"/>
        <v>0</v>
      </c>
      <c r="R971">
        <f t="shared" si="240"/>
        <v>0</v>
      </c>
      <c r="S971">
        <f t="shared" si="241"/>
        <v>0</v>
      </c>
      <c r="T971" s="57">
        <f t="shared" si="250"/>
        <v>1.1736990770939671E-2</v>
      </c>
      <c r="U971" s="57">
        <f t="shared" si="239"/>
        <v>7.2226825590016412E-3</v>
      </c>
      <c r="V971">
        <f t="shared" si="251"/>
        <v>132.61709243342787</v>
      </c>
      <c r="W971">
        <f t="shared" si="244"/>
        <v>-0.35718117317549297</v>
      </c>
      <c r="Z971" s="57"/>
    </row>
    <row r="972" spans="5:26">
      <c r="E972" s="49">
        <f t="shared" si="243"/>
        <v>9</v>
      </c>
      <c r="F972" s="49">
        <v>969</v>
      </c>
      <c r="G972" s="49">
        <v>0.37157685738770263</v>
      </c>
      <c r="H972" s="49">
        <f t="shared" si="245"/>
        <v>-0.32767988379292107</v>
      </c>
      <c r="I972" s="49">
        <f t="shared" si="246"/>
        <v>85.018602703961619</v>
      </c>
      <c r="J972" s="49">
        <f t="shared" si="247"/>
        <v>-2.7035269989753859E-3</v>
      </c>
      <c r="K972" s="49">
        <f t="shared" si="236"/>
        <v>8.8394624079974858E-3</v>
      </c>
      <c r="L972" s="53">
        <f t="shared" si="242"/>
        <v>-2.7419885374369243E-3</v>
      </c>
      <c r="M972" s="53">
        <f t="shared" si="237"/>
        <v>8.4548470233821015E-3</v>
      </c>
      <c r="N972" s="57">
        <f t="shared" si="248"/>
        <v>0</v>
      </c>
      <c r="O972" s="57">
        <f t="shared" si="238"/>
        <v>2.8394624079974866E-3</v>
      </c>
      <c r="P972">
        <f t="shared" si="249"/>
        <v>0</v>
      </c>
      <c r="Q972">
        <f t="shared" si="249"/>
        <v>8.0625467664308847E-6</v>
      </c>
      <c r="R972">
        <f t="shared" si="240"/>
        <v>0</v>
      </c>
      <c r="S972">
        <f t="shared" si="241"/>
        <v>2.289329845600219E-8</v>
      </c>
      <c r="T972" s="57">
        <f t="shared" si="250"/>
        <v>3.3035269989753857E-3</v>
      </c>
      <c r="U972" s="57">
        <f t="shared" si="239"/>
        <v>0</v>
      </c>
      <c r="V972">
        <f t="shared" si="251"/>
        <v>132.61709243342787</v>
      </c>
      <c r="W972">
        <f t="shared" si="244"/>
        <v>-0.35891670414475496</v>
      </c>
      <c r="Z972" s="57"/>
    </row>
    <row r="973" spans="5:26">
      <c r="E973" s="49">
        <f t="shared" si="243"/>
        <v>0</v>
      </c>
      <c r="F973" s="49">
        <v>970</v>
      </c>
      <c r="G973" s="49">
        <v>0.40144016588627962</v>
      </c>
      <c r="H973" s="49">
        <f t="shared" si="245"/>
        <v>-0.24962116184558084</v>
      </c>
      <c r="I973" s="49">
        <f t="shared" si="246"/>
        <v>84.855427473974771</v>
      </c>
      <c r="J973" s="49">
        <f t="shared" si="247"/>
        <v>-1.9211327358575445E-3</v>
      </c>
      <c r="K973" s="49">
        <f t="shared" si="236"/>
        <v>1.1870789581127651E-2</v>
      </c>
      <c r="L973" s="53">
        <f t="shared" si="242"/>
        <v>-1.9595942743190829E-3</v>
      </c>
      <c r="M973" s="53">
        <f t="shared" si="237"/>
        <v>1.1486174196512267E-2</v>
      </c>
      <c r="N973" s="57">
        <f t="shared" si="248"/>
        <v>0</v>
      </c>
      <c r="O973" s="57">
        <f t="shared" si="238"/>
        <v>5.8707895811276516E-3</v>
      </c>
      <c r="P973">
        <f t="shared" si="249"/>
        <v>0</v>
      </c>
      <c r="Q973">
        <f t="shared" si="249"/>
        <v>3.4466170305876984E-5</v>
      </c>
      <c r="R973">
        <f t="shared" si="240"/>
        <v>0</v>
      </c>
      <c r="S973">
        <f t="shared" si="241"/>
        <v>2.0234363353311385E-7</v>
      </c>
      <c r="T973" s="57">
        <f t="shared" si="250"/>
        <v>2.5211327358575443E-3</v>
      </c>
      <c r="U973" s="57">
        <f t="shared" si="239"/>
        <v>0</v>
      </c>
      <c r="V973">
        <f t="shared" si="251"/>
        <v>132.61709243342787</v>
      </c>
      <c r="W973">
        <f t="shared" si="244"/>
        <v>-0.36014712796865805</v>
      </c>
      <c r="Z973" s="57"/>
    </row>
    <row r="974" spans="5:26">
      <c r="E974" s="49">
        <f t="shared" si="243"/>
        <v>1</v>
      </c>
      <c r="F974" s="49">
        <v>971</v>
      </c>
      <c r="G974" s="49">
        <v>0.63581716609653305</v>
      </c>
      <c r="H974" s="49">
        <f t="shared" si="245"/>
        <v>0.34730037670875846</v>
      </c>
      <c r="I974" s="49">
        <f t="shared" si="246"/>
        <v>85.199085747561611</v>
      </c>
      <c r="J974" s="49">
        <f t="shared" si="247"/>
        <v>4.0417479654263119E-3</v>
      </c>
      <c r="K974" s="49">
        <f t="shared" si="236"/>
        <v>1.3769618301072841E-2</v>
      </c>
      <c r="L974" s="53">
        <f t="shared" si="242"/>
        <v>4.0032864269647734E-3</v>
      </c>
      <c r="M974" s="53">
        <f t="shared" si="237"/>
        <v>1.3385002916457457E-2</v>
      </c>
      <c r="N974" s="57">
        <f t="shared" si="248"/>
        <v>3.441747965426312E-3</v>
      </c>
      <c r="O974" s="57">
        <f t="shared" si="238"/>
        <v>7.7696183010728418E-3</v>
      </c>
      <c r="P974">
        <f t="shared" si="249"/>
        <v>1.1845629057516158E-5</v>
      </c>
      <c r="Q974">
        <f t="shared" si="249"/>
        <v>6.0366968544366031E-5</v>
      </c>
      <c r="R974">
        <f t="shared" si="240"/>
        <v>4.076966970790104E-8</v>
      </c>
      <c r="S974">
        <f t="shared" si="241"/>
        <v>4.6902830358259487E-7</v>
      </c>
      <c r="T974" s="57">
        <f t="shared" si="250"/>
        <v>0</v>
      </c>
      <c r="U974" s="57">
        <f t="shared" si="239"/>
        <v>0</v>
      </c>
      <c r="V974">
        <f t="shared" si="251"/>
        <v>132.61709243342787</v>
      </c>
      <c r="W974">
        <f t="shared" si="244"/>
        <v>-0.35755577064600108</v>
      </c>
      <c r="Z974" s="57"/>
    </row>
    <row r="975" spans="5:26">
      <c r="E975" s="49">
        <f t="shared" si="243"/>
        <v>2</v>
      </c>
      <c r="F975" s="49">
        <v>972</v>
      </c>
      <c r="G975" s="49">
        <v>0.32146216539097328</v>
      </c>
      <c r="H975" s="49">
        <f t="shared" si="245"/>
        <v>-0.46361398796276176</v>
      </c>
      <c r="I975" s="49">
        <f t="shared" si="246"/>
        <v>84.85324418712004</v>
      </c>
      <c r="J975" s="49">
        <f t="shared" si="247"/>
        <v>-4.0674777862242254E-3</v>
      </c>
      <c r="K975" s="49">
        <f t="shared" ref="K975:K1003" si="252">LN(I975/I965)</f>
        <v>-1.2799872382866686E-3</v>
      </c>
      <c r="L975" s="53">
        <f t="shared" si="242"/>
        <v>-4.1059393246857638E-3</v>
      </c>
      <c r="M975" s="53">
        <f t="shared" ref="M975:M1003" si="253">K975-$B$8*10</f>
        <v>-1.6646026229020531E-3</v>
      </c>
      <c r="N975" s="57">
        <f t="shared" si="248"/>
        <v>0</v>
      </c>
      <c r="O975" s="57">
        <f t="shared" ref="O975:O1003" si="254">MAX(0,K975-$B$11*10)</f>
        <v>0</v>
      </c>
      <c r="P975">
        <f t="shared" si="249"/>
        <v>0</v>
      </c>
      <c r="Q975">
        <f t="shared" si="249"/>
        <v>0</v>
      </c>
      <c r="R975">
        <f t="shared" si="240"/>
        <v>0</v>
      </c>
      <c r="S975">
        <f t="shared" si="241"/>
        <v>0</v>
      </c>
      <c r="T975" s="57">
        <f t="shared" si="250"/>
        <v>4.6674777862242252E-3</v>
      </c>
      <c r="U975" s="57">
        <f t="shared" si="239"/>
        <v>7.2799872382866681E-3</v>
      </c>
      <c r="V975">
        <f t="shared" si="251"/>
        <v>132.61709243342787</v>
      </c>
      <c r="W975">
        <f t="shared" si="244"/>
        <v>-0.3601635910565954</v>
      </c>
      <c r="Z975" s="57"/>
    </row>
    <row r="976" spans="5:26">
      <c r="E976" s="49">
        <f t="shared" si="243"/>
        <v>3</v>
      </c>
      <c r="F976" s="49">
        <v>973</v>
      </c>
      <c r="G976" s="49">
        <v>0.90602465667090482</v>
      </c>
      <c r="H976" s="49">
        <f t="shared" si="245"/>
        <v>1.3166657567894808</v>
      </c>
      <c r="I976" s="49">
        <f t="shared" si="246"/>
        <v>86.019431591580144</v>
      </c>
      <c r="J976" s="49">
        <f t="shared" si="247"/>
        <v>1.3649994141190345E-2</v>
      </c>
      <c r="K976" s="49">
        <f t="shared" si="252"/>
        <v>1.1742184515658328E-2</v>
      </c>
      <c r="L976" s="53">
        <f t="shared" si="242"/>
        <v>1.3611532602728805E-2</v>
      </c>
      <c r="M976" s="53">
        <f t="shared" si="253"/>
        <v>1.1357569131042944E-2</v>
      </c>
      <c r="N976" s="57">
        <f t="shared" si="248"/>
        <v>1.3049994141190345E-2</v>
      </c>
      <c r="O976" s="57">
        <f t="shared" si="254"/>
        <v>5.7421845156583285E-3</v>
      </c>
      <c r="P976">
        <f t="shared" si="249"/>
        <v>1.7030234708510233E-4</v>
      </c>
      <c r="Q976">
        <f t="shared" si="249"/>
        <v>3.2972683011866271E-5</v>
      </c>
      <c r="R976">
        <f t="shared" si="240"/>
        <v>2.2224446316915498E-6</v>
      </c>
      <c r="S976">
        <f t="shared" si="241"/>
        <v>1.8933522983044892E-7</v>
      </c>
      <c r="T976" s="57">
        <f t="shared" si="250"/>
        <v>0</v>
      </c>
      <c r="U976" s="57">
        <f t="shared" ref="U976:U1003" si="255">MAX(0,$B$11*10-K976)</f>
        <v>0</v>
      </c>
      <c r="V976">
        <f t="shared" si="251"/>
        <v>132.61709243342787</v>
      </c>
      <c r="W976">
        <f t="shared" si="244"/>
        <v>-0.35136994777079111</v>
      </c>
      <c r="Z976" s="57"/>
    </row>
    <row r="977" spans="5:26">
      <c r="E977" s="49">
        <f t="shared" si="243"/>
        <v>4</v>
      </c>
      <c r="F977" s="49">
        <v>974</v>
      </c>
      <c r="G977" s="49">
        <v>0.66012555942175188</v>
      </c>
      <c r="H977" s="49">
        <f t="shared" si="245"/>
        <v>0.41280582801629417</v>
      </c>
      <c r="I977" s="49">
        <f t="shared" si="246"/>
        <v>86.424151413565667</v>
      </c>
      <c r="J977" s="49">
        <f t="shared" si="247"/>
        <v>4.693947528071625E-3</v>
      </c>
      <c r="K977" s="49">
        <f t="shared" si="252"/>
        <v>1.0158961703648299E-2</v>
      </c>
      <c r="L977" s="53">
        <f t="shared" si="242"/>
        <v>4.6554859896100866E-3</v>
      </c>
      <c r="M977" s="53">
        <f t="shared" si="253"/>
        <v>9.7743463190329144E-3</v>
      </c>
      <c r="N977" s="57">
        <f t="shared" si="248"/>
        <v>4.0939475280716252E-3</v>
      </c>
      <c r="O977" s="57">
        <f t="shared" si="254"/>
        <v>4.1589617036482994E-3</v>
      </c>
      <c r="P977">
        <f t="shared" si="249"/>
        <v>1.6760406362603769E-5</v>
      </c>
      <c r="Q977">
        <f t="shared" si="249"/>
        <v>1.7296962452413165E-5</v>
      </c>
      <c r="R977">
        <f t="shared" si="240"/>
        <v>6.8616224197657642E-8</v>
      </c>
      <c r="S977">
        <f t="shared" si="241"/>
        <v>7.1937404429028925E-8</v>
      </c>
      <c r="T977" s="57">
        <f t="shared" si="250"/>
        <v>0</v>
      </c>
      <c r="U977" s="57">
        <f t="shared" si="255"/>
        <v>0</v>
      </c>
      <c r="V977">
        <f t="shared" si="251"/>
        <v>132.61709243342787</v>
      </c>
      <c r="W977">
        <f t="shared" si="244"/>
        <v>-0.34831815546740691</v>
      </c>
      <c r="Z977" s="57"/>
    </row>
    <row r="978" spans="5:26">
      <c r="E978" s="49">
        <f t="shared" si="243"/>
        <v>5</v>
      </c>
      <c r="F978" s="49">
        <v>975</v>
      </c>
      <c r="G978" s="49">
        <v>0.36768332589755381</v>
      </c>
      <c r="H978" s="49">
        <f t="shared" si="245"/>
        <v>-0.33799540328596833</v>
      </c>
      <c r="I978" s="49">
        <f t="shared" si="246"/>
        <v>86.181901841812888</v>
      </c>
      <c r="J978" s="49">
        <f t="shared" si="247"/>
        <v>-2.8069668037960533E-3</v>
      </c>
      <c r="K978" s="49">
        <f t="shared" si="252"/>
        <v>8.4500646924405842E-3</v>
      </c>
      <c r="L978" s="53">
        <f t="shared" si="242"/>
        <v>-2.8454283422575917E-3</v>
      </c>
      <c r="M978" s="53">
        <f t="shared" si="253"/>
        <v>8.0654493078251999E-3</v>
      </c>
      <c r="N978" s="57">
        <f t="shared" si="248"/>
        <v>0</v>
      </c>
      <c r="O978" s="57">
        <f t="shared" si="254"/>
        <v>2.450064692440585E-3</v>
      </c>
      <c r="P978">
        <f t="shared" si="249"/>
        <v>0</v>
      </c>
      <c r="Q978">
        <f t="shared" si="249"/>
        <v>6.0028169971439779E-6</v>
      </c>
      <c r="R978">
        <f t="shared" si="240"/>
        <v>0</v>
      </c>
      <c r="S978">
        <f t="shared" si="241"/>
        <v>1.4707289979884675E-8</v>
      </c>
      <c r="T978" s="57">
        <f t="shared" si="250"/>
        <v>3.4069668037960531E-3</v>
      </c>
      <c r="U978" s="57">
        <f t="shared" si="255"/>
        <v>0</v>
      </c>
      <c r="V978">
        <f t="shared" si="251"/>
        <v>132.61709243342787</v>
      </c>
      <c r="W978">
        <f t="shared" si="244"/>
        <v>-0.35014483985105366</v>
      </c>
      <c r="Z978" s="57"/>
    </row>
    <row r="979" spans="5:26">
      <c r="E979" s="49">
        <f t="shared" si="243"/>
        <v>6</v>
      </c>
      <c r="F979" s="49">
        <v>976</v>
      </c>
      <c r="G979" s="49">
        <v>0.69254098770029315</v>
      </c>
      <c r="H979" s="49">
        <f t="shared" si="245"/>
        <v>0.50306578034488603</v>
      </c>
      <c r="I979" s="49">
        <f t="shared" si="246"/>
        <v>86.665173826815135</v>
      </c>
      <c r="J979" s="49">
        <f t="shared" si="247"/>
        <v>5.5919169293393899E-3</v>
      </c>
      <c r="K979" s="49">
        <f t="shared" si="252"/>
        <v>7.1113256715388991E-3</v>
      </c>
      <c r="L979" s="53">
        <f t="shared" si="242"/>
        <v>5.5534553908778515E-3</v>
      </c>
      <c r="M979" s="53">
        <f t="shared" si="253"/>
        <v>6.7267102869235148E-3</v>
      </c>
      <c r="N979" s="57">
        <f t="shared" si="248"/>
        <v>4.9919169293393901E-3</v>
      </c>
      <c r="O979" s="57">
        <f t="shared" si="254"/>
        <v>1.1113256715388998E-3</v>
      </c>
      <c r="P979">
        <f t="shared" si="249"/>
        <v>2.4919234629425206E-5</v>
      </c>
      <c r="Q979">
        <f t="shared" si="249"/>
        <v>1.2350447482213866E-6</v>
      </c>
      <c r="R979">
        <f t="shared" si="240"/>
        <v>1.2439474921280807E-7</v>
      </c>
      <c r="S979">
        <f t="shared" si="241"/>
        <v>1.3725369341977239E-9</v>
      </c>
      <c r="T979" s="57">
        <f t="shared" si="250"/>
        <v>0</v>
      </c>
      <c r="U979" s="57">
        <f t="shared" si="255"/>
        <v>0</v>
      </c>
      <c r="V979">
        <f t="shared" si="251"/>
        <v>132.61709243342787</v>
      </c>
      <c r="W979">
        <f t="shared" si="244"/>
        <v>-0.34650072447999136</v>
      </c>
      <c r="Z979" s="57"/>
    </row>
    <row r="980" spans="5:26">
      <c r="E980" s="49">
        <f t="shared" si="243"/>
        <v>7</v>
      </c>
      <c r="F980" s="49">
        <v>977</v>
      </c>
      <c r="G980" s="49">
        <v>0.33125306895423756</v>
      </c>
      <c r="H980" s="49">
        <f t="shared" si="245"/>
        <v>-0.43645569452869581</v>
      </c>
      <c r="I980" s="49">
        <f t="shared" si="246"/>
        <v>86.336917879221048</v>
      </c>
      <c r="J980" s="49">
        <f t="shared" si="247"/>
        <v>-3.794825117814031E-3</v>
      </c>
      <c r="K980" s="49">
        <f t="shared" si="252"/>
        <v>1.5466863504207955E-3</v>
      </c>
      <c r="L980" s="53">
        <f t="shared" si="242"/>
        <v>-3.8332866562755695E-3</v>
      </c>
      <c r="M980" s="53">
        <f t="shared" si="253"/>
        <v>1.1620709658054108E-3</v>
      </c>
      <c r="N980" s="57">
        <f t="shared" si="248"/>
        <v>0</v>
      </c>
      <c r="O980" s="57">
        <f t="shared" si="254"/>
        <v>0</v>
      </c>
      <c r="P980">
        <f t="shared" si="249"/>
        <v>0</v>
      </c>
      <c r="Q980">
        <f t="shared" si="249"/>
        <v>0</v>
      </c>
      <c r="R980">
        <f t="shared" ref="R980:R1003" si="256">N980^3</f>
        <v>0</v>
      </c>
      <c r="S980">
        <f t="shared" ref="S980:S1003" si="257">O980^3</f>
        <v>0</v>
      </c>
      <c r="T980" s="57">
        <f t="shared" si="250"/>
        <v>4.3948251178140309E-3</v>
      </c>
      <c r="U980" s="57">
        <f t="shared" si="255"/>
        <v>4.4533136495792033E-3</v>
      </c>
      <c r="V980">
        <f t="shared" si="251"/>
        <v>132.61709243342787</v>
      </c>
      <c r="W980">
        <f t="shared" si="244"/>
        <v>-0.34897594046890218</v>
      </c>
      <c r="Z980" s="57"/>
    </row>
    <row r="981" spans="5:26">
      <c r="E981" s="49">
        <f t="shared" si="243"/>
        <v>8</v>
      </c>
      <c r="F981" s="49">
        <v>978</v>
      </c>
      <c r="G981" s="49">
        <v>0.5940988473158928</v>
      </c>
      <c r="H981" s="49">
        <f t="shared" si="245"/>
        <v>0.23810158508584303</v>
      </c>
      <c r="I981" s="49">
        <f t="shared" si="246"/>
        <v>86.592297209520666</v>
      </c>
      <c r="J981" s="49">
        <f t="shared" si="247"/>
        <v>2.9535728340712697E-3</v>
      </c>
      <c r="K981" s="49">
        <f t="shared" si="252"/>
        <v>1.5637249955431788E-2</v>
      </c>
      <c r="L981" s="53">
        <f t="shared" si="242"/>
        <v>2.9151112956097313E-3</v>
      </c>
      <c r="M981" s="53">
        <f t="shared" si="253"/>
        <v>1.5252634570816404E-2</v>
      </c>
      <c r="N981" s="57">
        <f t="shared" si="248"/>
        <v>2.3535728340712699E-3</v>
      </c>
      <c r="O981" s="57">
        <f t="shared" si="254"/>
        <v>9.6372499554317897E-3</v>
      </c>
      <c r="P981">
        <f t="shared" si="249"/>
        <v>5.5393050852782691E-6</v>
      </c>
      <c r="Q981">
        <f t="shared" si="249"/>
        <v>9.2876586703470037E-5</v>
      </c>
      <c r="R981">
        <f t="shared" si="256"/>
        <v>1.3037157968343773E-8</v>
      </c>
      <c r="S981">
        <f t="shared" si="257"/>
        <v>8.9507488106867336E-7</v>
      </c>
      <c r="T981" s="57">
        <f t="shared" si="250"/>
        <v>0</v>
      </c>
      <c r="U981" s="57">
        <f t="shared" si="255"/>
        <v>0</v>
      </c>
      <c r="V981">
        <f t="shared" si="251"/>
        <v>132.61709243342787</v>
      </c>
      <c r="W981">
        <f t="shared" si="244"/>
        <v>-0.34705025106029286</v>
      </c>
      <c r="Z981" s="57"/>
    </row>
    <row r="982" spans="5:26">
      <c r="E982" s="49">
        <f t="shared" si="243"/>
        <v>9</v>
      </c>
      <c r="F982" s="49">
        <v>979</v>
      </c>
      <c r="G982" s="49">
        <v>0.11548646393848594</v>
      </c>
      <c r="H982" s="49">
        <f t="shared" si="245"/>
        <v>-1.1978563949869241</v>
      </c>
      <c r="I982" s="49">
        <f t="shared" si="246"/>
        <v>85.605002934374284</v>
      </c>
      <c r="J982" s="49">
        <f t="shared" si="247"/>
        <v>-1.1467137905260348E-2</v>
      </c>
      <c r="K982" s="49">
        <f t="shared" si="252"/>
        <v>6.8736390491466407E-3</v>
      </c>
      <c r="L982" s="53">
        <f t="shared" si="242"/>
        <v>-1.1505599443721887E-2</v>
      </c>
      <c r="M982" s="53">
        <f t="shared" si="253"/>
        <v>6.4890236645312564E-3</v>
      </c>
      <c r="N982" s="57">
        <f t="shared" si="248"/>
        <v>0</v>
      </c>
      <c r="O982" s="57">
        <f t="shared" si="254"/>
        <v>8.7363904914664146E-4</v>
      </c>
      <c r="P982">
        <f t="shared" si="249"/>
        <v>0</v>
      </c>
      <c r="Q982">
        <f t="shared" si="249"/>
        <v>7.632451881938478E-7</v>
      </c>
      <c r="R982">
        <f t="shared" si="256"/>
        <v>0</v>
      </c>
      <c r="S982">
        <f t="shared" si="257"/>
        <v>6.6680080047942257E-10</v>
      </c>
      <c r="T982" s="57">
        <f t="shared" si="250"/>
        <v>1.2067137905260348E-2</v>
      </c>
      <c r="U982" s="57">
        <f t="shared" si="255"/>
        <v>0</v>
      </c>
      <c r="V982">
        <f t="shared" si="251"/>
        <v>132.61709243342787</v>
      </c>
      <c r="W982">
        <f t="shared" si="244"/>
        <v>-0.35449494960578382</v>
      </c>
      <c r="Z982" s="57"/>
    </row>
    <row r="983" spans="5:26">
      <c r="E983" s="49">
        <f t="shared" si="243"/>
        <v>0</v>
      </c>
      <c r="F983" s="49">
        <v>980</v>
      </c>
      <c r="G983" s="49">
        <v>0.80756947884854757</v>
      </c>
      <c r="H983" s="49">
        <f t="shared" si="245"/>
        <v>0.86897456619914626</v>
      </c>
      <c r="I983" s="49">
        <f t="shared" si="246"/>
        <v>86.398276138960924</v>
      </c>
      <c r="J983" s="49">
        <f t="shared" si="247"/>
        <v>9.2239965807529405E-3</v>
      </c>
      <c r="K983" s="49">
        <f t="shared" si="252"/>
        <v>1.80187683657572E-2</v>
      </c>
      <c r="L983" s="53">
        <f t="shared" si="242"/>
        <v>9.1855350422914012E-3</v>
      </c>
      <c r="M983" s="53">
        <f t="shared" si="253"/>
        <v>1.7634152981141814E-2</v>
      </c>
      <c r="N983" s="57">
        <f t="shared" si="248"/>
        <v>8.6239965807529406E-3</v>
      </c>
      <c r="O983" s="57">
        <f t="shared" si="254"/>
        <v>1.2018768365757201E-2</v>
      </c>
      <c r="P983">
        <f t="shared" si="249"/>
        <v>7.4373317024838416E-5</v>
      </c>
      <c r="Q983">
        <f t="shared" si="249"/>
        <v>1.4445079302972602E-4</v>
      </c>
      <c r="R983">
        <f t="shared" si="256"/>
        <v>6.4139523172146092E-7</v>
      </c>
      <c r="S983">
        <f t="shared" si="257"/>
        <v>1.7361206216742119E-6</v>
      </c>
      <c r="T983" s="57">
        <f t="shared" si="250"/>
        <v>0</v>
      </c>
      <c r="U983" s="57">
        <f t="shared" si="255"/>
        <v>0</v>
      </c>
      <c r="V983">
        <f t="shared" si="251"/>
        <v>132.61709243342787</v>
      </c>
      <c r="W983">
        <f t="shared" si="244"/>
        <v>-0.34851326813448436</v>
      </c>
      <c r="Z983" s="57"/>
    </row>
    <row r="984" spans="5:26">
      <c r="E984" s="49">
        <f t="shared" si="243"/>
        <v>1</v>
      </c>
      <c r="F984" s="49">
        <v>981</v>
      </c>
      <c r="G984" s="49">
        <v>0.19242688440562306</v>
      </c>
      <c r="H984" s="49">
        <f t="shared" si="245"/>
        <v>-0.86898786391111671</v>
      </c>
      <c r="I984" s="49">
        <f t="shared" si="246"/>
        <v>85.697330763995879</v>
      </c>
      <c r="J984" s="49">
        <f t="shared" si="247"/>
        <v>-8.146044674686841E-3</v>
      </c>
      <c r="K984" s="49">
        <f t="shared" si="252"/>
        <v>5.8309757256440713E-3</v>
      </c>
      <c r="L984" s="53">
        <f t="shared" si="242"/>
        <v>-8.1845062131483803E-3</v>
      </c>
      <c r="M984" s="53">
        <f t="shared" si="253"/>
        <v>5.446360341028687E-3</v>
      </c>
      <c r="N984" s="57">
        <f t="shared" si="248"/>
        <v>0</v>
      </c>
      <c r="O984" s="57">
        <f t="shared" si="254"/>
        <v>0</v>
      </c>
      <c r="P984">
        <f t="shared" si="249"/>
        <v>0</v>
      </c>
      <c r="Q984">
        <f t="shared" si="249"/>
        <v>0</v>
      </c>
      <c r="R984">
        <f t="shared" si="256"/>
        <v>0</v>
      </c>
      <c r="S984">
        <f t="shared" si="257"/>
        <v>0</v>
      </c>
      <c r="T984" s="57">
        <f t="shared" si="250"/>
        <v>8.7460446746868408E-3</v>
      </c>
      <c r="U984" s="57">
        <f t="shared" si="255"/>
        <v>1.6902427435592799E-4</v>
      </c>
      <c r="V984">
        <f t="shared" si="251"/>
        <v>132.61709243342787</v>
      </c>
      <c r="W984">
        <f t="shared" si="244"/>
        <v>-0.35379875103946445</v>
      </c>
      <c r="Z984" s="57"/>
    </row>
    <row r="985" spans="5:26">
      <c r="E985" s="49">
        <f t="shared" si="243"/>
        <v>2</v>
      </c>
      <c r="F985" s="49">
        <v>982</v>
      </c>
      <c r="G985" s="49">
        <v>6.5007053828332051E-2</v>
      </c>
      <c r="H985" s="49">
        <f t="shared" si="245"/>
        <v>-1.5140462578110372</v>
      </c>
      <c r="I985" s="49">
        <f t="shared" si="246"/>
        <v>84.449274302268108</v>
      </c>
      <c r="J985" s="49">
        <f t="shared" si="247"/>
        <v>-1.467062884761725E-2</v>
      </c>
      <c r="K985" s="49">
        <f t="shared" si="252"/>
        <v>-4.7721753357489885E-3</v>
      </c>
      <c r="L985" s="53">
        <f t="shared" si="242"/>
        <v>-1.470909038607879E-2</v>
      </c>
      <c r="M985" s="53">
        <f t="shared" si="253"/>
        <v>-5.1567907203643728E-3</v>
      </c>
      <c r="N985" s="57">
        <f t="shared" si="248"/>
        <v>0</v>
      </c>
      <c r="O985" s="57">
        <f t="shared" si="254"/>
        <v>0</v>
      </c>
      <c r="P985">
        <f t="shared" si="249"/>
        <v>0</v>
      </c>
      <c r="Q985">
        <f t="shared" si="249"/>
        <v>0</v>
      </c>
      <c r="R985">
        <f t="shared" si="256"/>
        <v>0</v>
      </c>
      <c r="S985">
        <f t="shared" si="257"/>
        <v>0</v>
      </c>
      <c r="T985" s="57">
        <f t="shared" si="250"/>
        <v>1.527062884761725E-2</v>
      </c>
      <c r="U985" s="57">
        <f t="shared" si="255"/>
        <v>1.0772175335748988E-2</v>
      </c>
      <c r="V985">
        <f t="shared" si="251"/>
        <v>132.61709243342787</v>
      </c>
      <c r="W985">
        <f t="shared" si="244"/>
        <v>-0.36320972845441779</v>
      </c>
      <c r="Z985" s="57"/>
    </row>
    <row r="986" spans="5:26">
      <c r="E986" s="49">
        <f t="shared" si="243"/>
        <v>3</v>
      </c>
      <c r="F986" s="49">
        <v>983</v>
      </c>
      <c r="G986" s="49">
        <v>8.2122052214074204E-2</v>
      </c>
      <c r="H986" s="49">
        <f t="shared" si="245"/>
        <v>-1.3909384088597445</v>
      </c>
      <c r="I986" s="49">
        <f t="shared" si="246"/>
        <v>83.323357645168926</v>
      </c>
      <c r="J986" s="49">
        <f t="shared" si="247"/>
        <v>-1.3422136222742053E-2</v>
      </c>
      <c r="K986" s="49">
        <f t="shared" si="252"/>
        <v>-3.1844305699681275E-2</v>
      </c>
      <c r="L986" s="53">
        <f t="shared" si="242"/>
        <v>-1.3460597761203593E-2</v>
      </c>
      <c r="M986" s="53">
        <f t="shared" si="253"/>
        <v>-3.2228921084296661E-2</v>
      </c>
      <c r="N986" s="57">
        <f t="shared" si="248"/>
        <v>0</v>
      </c>
      <c r="O986" s="57">
        <f t="shared" si="254"/>
        <v>0</v>
      </c>
      <c r="P986">
        <f t="shared" si="249"/>
        <v>0</v>
      </c>
      <c r="Q986">
        <f t="shared" si="249"/>
        <v>0</v>
      </c>
      <c r="R986">
        <f t="shared" si="256"/>
        <v>0</v>
      </c>
      <c r="S986">
        <f t="shared" si="257"/>
        <v>0</v>
      </c>
      <c r="T986" s="57">
        <f t="shared" si="250"/>
        <v>1.4022136222742053E-2</v>
      </c>
      <c r="U986" s="57">
        <f t="shared" si="255"/>
        <v>3.7844305699681273E-2</v>
      </c>
      <c r="V986">
        <f t="shared" si="251"/>
        <v>132.61709243342787</v>
      </c>
      <c r="W986">
        <f t="shared" si="244"/>
        <v>-0.3716997099224128</v>
      </c>
      <c r="Z986" s="57"/>
    </row>
    <row r="987" spans="5:26">
      <c r="E987" s="49">
        <f t="shared" si="243"/>
        <v>4</v>
      </c>
      <c r="F987" s="49">
        <v>984</v>
      </c>
      <c r="G987" s="49">
        <v>0.73435927181429794</v>
      </c>
      <c r="H987" s="49">
        <f t="shared" si="245"/>
        <v>0.62605105184061116</v>
      </c>
      <c r="I987" s="49">
        <f t="shared" si="246"/>
        <v>83.893075570007639</v>
      </c>
      <c r="J987" s="49">
        <f t="shared" si="247"/>
        <v>6.814164353955765E-3</v>
      </c>
      <c r="K987" s="49">
        <f t="shared" si="252"/>
        <v>-2.9724088873797065E-2</v>
      </c>
      <c r="L987" s="53">
        <f t="shared" si="242"/>
        <v>6.7757028154942266E-3</v>
      </c>
      <c r="M987" s="53">
        <f t="shared" si="253"/>
        <v>-3.0108704258412451E-2</v>
      </c>
      <c r="N987" s="57">
        <f t="shared" si="248"/>
        <v>6.2141643539557652E-3</v>
      </c>
      <c r="O987" s="57">
        <f t="shared" si="254"/>
        <v>0</v>
      </c>
      <c r="P987">
        <f t="shared" si="249"/>
        <v>3.861583861797447E-5</v>
      </c>
      <c r="Q987">
        <f t="shared" si="249"/>
        <v>0</v>
      </c>
      <c r="R987">
        <f t="shared" si="256"/>
        <v>2.3996516783792543E-7</v>
      </c>
      <c r="S987">
        <f t="shared" si="257"/>
        <v>0</v>
      </c>
      <c r="T987" s="57">
        <f t="shared" si="250"/>
        <v>0</v>
      </c>
      <c r="U987" s="57">
        <f t="shared" si="255"/>
        <v>3.5724088873797064E-2</v>
      </c>
      <c r="V987">
        <f t="shared" si="251"/>
        <v>132.61709243342787</v>
      </c>
      <c r="W987">
        <f t="shared" si="244"/>
        <v>-0.3674037484110812</v>
      </c>
      <c r="Z987" s="57"/>
    </row>
    <row r="988" spans="5:26">
      <c r="E988" s="49">
        <f t="shared" si="243"/>
        <v>5</v>
      </c>
      <c r="F988" s="49">
        <v>985</v>
      </c>
      <c r="G988" s="49">
        <v>0.15467539112578477</v>
      </c>
      <c r="H988" s="49">
        <f t="shared" si="245"/>
        <v>-1.016585232486217</v>
      </c>
      <c r="I988" s="49">
        <f t="shared" si="246"/>
        <v>83.088630803974823</v>
      </c>
      <c r="J988" s="49">
        <f t="shared" si="247"/>
        <v>-9.6351990528287263E-3</v>
      </c>
      <c r="K988" s="49">
        <f t="shared" si="252"/>
        <v>-3.6552321122829634E-2</v>
      </c>
      <c r="L988" s="53">
        <f t="shared" si="242"/>
        <v>-9.6736605912902656E-3</v>
      </c>
      <c r="M988" s="53">
        <f t="shared" si="253"/>
        <v>-3.693693650744502E-2</v>
      </c>
      <c r="N988" s="57">
        <f t="shared" si="248"/>
        <v>0</v>
      </c>
      <c r="O988" s="57">
        <f t="shared" si="254"/>
        <v>0</v>
      </c>
      <c r="P988">
        <f t="shared" si="249"/>
        <v>0</v>
      </c>
      <c r="Q988">
        <f t="shared" si="249"/>
        <v>0</v>
      </c>
      <c r="R988">
        <f t="shared" si="256"/>
        <v>0</v>
      </c>
      <c r="S988">
        <f t="shared" si="257"/>
        <v>0</v>
      </c>
      <c r="T988" s="57">
        <f t="shared" si="250"/>
        <v>1.0235199052828726E-2</v>
      </c>
      <c r="U988" s="57">
        <f t="shared" si="255"/>
        <v>4.2552321122829632E-2</v>
      </c>
      <c r="V988">
        <f t="shared" si="251"/>
        <v>132.61709243342787</v>
      </c>
      <c r="W988">
        <f t="shared" si="244"/>
        <v>-0.37346966911007884</v>
      </c>
      <c r="Z988" s="57"/>
    </row>
    <row r="989" spans="5:26">
      <c r="E989" s="49">
        <f t="shared" si="243"/>
        <v>6</v>
      </c>
      <c r="F989" s="49">
        <v>986</v>
      </c>
      <c r="G989" s="49">
        <v>0.72623830761315056</v>
      </c>
      <c r="H989" s="49">
        <f t="shared" si="245"/>
        <v>0.60147541053580444</v>
      </c>
      <c r="I989" s="49">
        <f t="shared" si="246"/>
        <v>83.636324235752369</v>
      </c>
      <c r="J989" s="49">
        <f t="shared" si="247"/>
        <v>6.5700470786536668E-3</v>
      </c>
      <c r="K989" s="49">
        <f t="shared" si="252"/>
        <v>-3.5574190973515378E-2</v>
      </c>
      <c r="L989" s="53">
        <f t="shared" si="242"/>
        <v>6.5315855401921284E-3</v>
      </c>
      <c r="M989" s="53">
        <f t="shared" si="253"/>
        <v>-3.5958806358130764E-2</v>
      </c>
      <c r="N989" s="57">
        <f t="shared" si="248"/>
        <v>5.9700470786536669E-3</v>
      </c>
      <c r="O989" s="57">
        <f t="shared" si="254"/>
        <v>0</v>
      </c>
      <c r="P989">
        <f t="shared" si="249"/>
        <v>3.564146212134118E-5</v>
      </c>
      <c r="Q989">
        <f t="shared" si="249"/>
        <v>0</v>
      </c>
      <c r="R989">
        <f t="shared" si="256"/>
        <v>2.1278120681645824E-7</v>
      </c>
      <c r="S989">
        <f t="shared" si="257"/>
        <v>0</v>
      </c>
      <c r="T989" s="57">
        <f t="shared" si="250"/>
        <v>0</v>
      </c>
      <c r="U989" s="57">
        <f t="shared" si="255"/>
        <v>4.1574190973515376E-2</v>
      </c>
      <c r="V989">
        <f t="shared" si="251"/>
        <v>132.61709243342787</v>
      </c>
      <c r="W989">
        <f t="shared" si="244"/>
        <v>-0.36933978342394469</v>
      </c>
      <c r="Z989" s="57"/>
    </row>
    <row r="990" spans="5:26">
      <c r="E990" s="49">
        <f t="shared" si="243"/>
        <v>7</v>
      </c>
      <c r="F990" s="49">
        <v>987</v>
      </c>
      <c r="G990" s="49">
        <v>0.88347180121369195</v>
      </c>
      <c r="H990" s="49">
        <f t="shared" si="245"/>
        <v>1.1925225922950087</v>
      </c>
      <c r="I990" s="49">
        <f t="shared" si="246"/>
        <v>84.681958023149448</v>
      </c>
      <c r="J990" s="49">
        <f t="shared" si="247"/>
        <v>1.2424642465315208E-2</v>
      </c>
      <c r="K990" s="49">
        <f t="shared" si="252"/>
        <v>-1.9354723390386203E-2</v>
      </c>
      <c r="L990" s="53">
        <f t="shared" si="242"/>
        <v>1.2386180926853669E-2</v>
      </c>
      <c r="M990" s="53">
        <f t="shared" si="253"/>
        <v>-1.9739338775001589E-2</v>
      </c>
      <c r="N990" s="57">
        <f t="shared" si="248"/>
        <v>1.1824642465315208E-2</v>
      </c>
      <c r="O990" s="57">
        <f t="shared" si="254"/>
        <v>0</v>
      </c>
      <c r="P990">
        <f t="shared" si="249"/>
        <v>1.3982216943253571E-4</v>
      </c>
      <c r="Q990">
        <f t="shared" si="249"/>
        <v>0</v>
      </c>
      <c r="R990">
        <f t="shared" si="256"/>
        <v>1.6533471622644599E-6</v>
      </c>
      <c r="S990">
        <f t="shared" si="257"/>
        <v>0</v>
      </c>
      <c r="T990" s="57">
        <f t="shared" si="250"/>
        <v>0</v>
      </c>
      <c r="U990" s="57">
        <f t="shared" si="255"/>
        <v>2.5354723390386202E-2</v>
      </c>
      <c r="V990">
        <f t="shared" si="251"/>
        <v>132.61709243342787</v>
      </c>
      <c r="W990">
        <f t="shared" si="244"/>
        <v>-0.36145517542801853</v>
      </c>
      <c r="Z990" s="57"/>
    </row>
    <row r="991" spans="5:26">
      <c r="E991" s="49">
        <f t="shared" si="243"/>
        <v>8</v>
      </c>
      <c r="F991" s="49">
        <v>988</v>
      </c>
      <c r="G991" s="49">
        <v>0.89866011767056286</v>
      </c>
      <c r="H991" s="49">
        <f t="shared" si="245"/>
        <v>1.273953871298988</v>
      </c>
      <c r="I991" s="49">
        <f t="shared" si="246"/>
        <v>85.809622081459722</v>
      </c>
      <c r="J991" s="49">
        <f t="shared" si="247"/>
        <v>1.3228577061987252E-2</v>
      </c>
      <c r="K991" s="49">
        <f t="shared" si="252"/>
        <v>-9.0797191624702143E-3</v>
      </c>
      <c r="L991" s="53">
        <f t="shared" si="242"/>
        <v>1.3190115523525713E-2</v>
      </c>
      <c r="M991" s="53">
        <f t="shared" si="253"/>
        <v>-9.4643345470855986E-3</v>
      </c>
      <c r="N991" s="57">
        <f t="shared" si="248"/>
        <v>1.2628577061987252E-2</v>
      </c>
      <c r="O991" s="57">
        <f t="shared" si="254"/>
        <v>0</v>
      </c>
      <c r="P991">
        <f t="shared" si="249"/>
        <v>1.5948095861055057E-4</v>
      </c>
      <c r="Q991">
        <f t="shared" si="249"/>
        <v>0</v>
      </c>
      <c r="R991">
        <f t="shared" si="256"/>
        <v>2.0140175757329372E-6</v>
      </c>
      <c r="S991">
        <f t="shared" si="257"/>
        <v>0</v>
      </c>
      <c r="T991" s="57">
        <f t="shared" si="250"/>
        <v>0</v>
      </c>
      <c r="U991" s="57">
        <f t="shared" si="255"/>
        <v>1.5079719162470213E-2</v>
      </c>
      <c r="V991">
        <f t="shared" si="251"/>
        <v>132.61709243342787</v>
      </c>
      <c r="W991">
        <f t="shared" si="244"/>
        <v>-0.35295201767045914</v>
      </c>
      <c r="Z991" s="57"/>
    </row>
    <row r="992" spans="5:26">
      <c r="E992" s="49">
        <f t="shared" si="243"/>
        <v>9</v>
      </c>
      <c r="F992" s="49">
        <v>989</v>
      </c>
      <c r="G992" s="49">
        <v>0.87695710845855634</v>
      </c>
      <c r="H992" s="49">
        <f t="shared" si="245"/>
        <v>1.1599091841125124</v>
      </c>
      <c r="I992" s="49">
        <f t="shared" si="246"/>
        <v>86.854441320035647</v>
      </c>
      <c r="J992" s="49">
        <f t="shared" si="247"/>
        <v>1.2102483526222766E-2</v>
      </c>
      <c r="K992" s="49">
        <f t="shared" si="252"/>
        <v>1.4489902269012945E-2</v>
      </c>
      <c r="L992" s="53">
        <f t="shared" si="242"/>
        <v>1.2064021987761226E-2</v>
      </c>
      <c r="M992" s="53">
        <f t="shared" si="253"/>
        <v>1.410528688439756E-2</v>
      </c>
      <c r="N992" s="57">
        <f t="shared" si="248"/>
        <v>1.1502483526222766E-2</v>
      </c>
      <c r="O992" s="57">
        <f t="shared" si="254"/>
        <v>8.4899022690129444E-3</v>
      </c>
      <c r="P992">
        <f t="shared" si="249"/>
        <v>1.3230712727102612E-4</v>
      </c>
      <c r="Q992">
        <f t="shared" si="249"/>
        <v>7.2078440537391136E-5</v>
      </c>
      <c r="R992">
        <f t="shared" si="256"/>
        <v>1.5218605518368367E-6</v>
      </c>
      <c r="S992">
        <f t="shared" si="257"/>
        <v>6.1193891586531165E-7</v>
      </c>
      <c r="T992" s="57">
        <f t="shared" si="250"/>
        <v>0</v>
      </c>
      <c r="U992" s="57">
        <f t="shared" si="255"/>
        <v>0</v>
      </c>
      <c r="V992">
        <f t="shared" si="251"/>
        <v>132.61709243342787</v>
      </c>
      <c r="W992">
        <f t="shared" si="244"/>
        <v>-0.34507355178492172</v>
      </c>
      <c r="Z992" s="57"/>
    </row>
    <row r="993" spans="5:26">
      <c r="E993" s="49">
        <f t="shared" si="243"/>
        <v>0</v>
      </c>
      <c r="F993" s="49">
        <v>990</v>
      </c>
      <c r="G993" s="49">
        <v>0.59455573866264777</v>
      </c>
      <c r="H993" s="49">
        <f t="shared" si="245"/>
        <v>0.23927993556050114</v>
      </c>
      <c r="I993" s="49">
        <f t="shared" si="246"/>
        <v>87.112374902788446</v>
      </c>
      <c r="J993" s="49">
        <f t="shared" si="247"/>
        <v>2.9653215177090093E-3</v>
      </c>
      <c r="K993" s="49">
        <f t="shared" si="252"/>
        <v>8.2312272059690602E-3</v>
      </c>
      <c r="L993" s="53">
        <f t="shared" si="242"/>
        <v>2.9268599792474708E-3</v>
      </c>
      <c r="M993" s="53">
        <f t="shared" si="253"/>
        <v>7.8466118213536759E-3</v>
      </c>
      <c r="N993" s="57">
        <f t="shared" si="248"/>
        <v>2.3653215177090094E-3</v>
      </c>
      <c r="O993" s="57">
        <f t="shared" si="254"/>
        <v>2.2312272059690609E-3</v>
      </c>
      <c r="P993">
        <f t="shared" si="249"/>
        <v>5.5947458821372517E-6</v>
      </c>
      <c r="Q993">
        <f t="shared" si="249"/>
        <v>4.9783748446565025E-6</v>
      </c>
      <c r="R993">
        <f t="shared" si="256"/>
        <v>1.3233372821133115E-8</v>
      </c>
      <c r="S993">
        <f t="shared" si="257"/>
        <v>1.1107885394909586E-8</v>
      </c>
      <c r="T993" s="57">
        <f t="shared" si="250"/>
        <v>0</v>
      </c>
      <c r="U993" s="57">
        <f t="shared" si="255"/>
        <v>0</v>
      </c>
      <c r="V993">
        <f t="shared" si="251"/>
        <v>132.61709243342787</v>
      </c>
      <c r="W993">
        <f t="shared" si="244"/>
        <v>-0.34312860202000151</v>
      </c>
      <c r="Z993" s="57"/>
    </row>
    <row r="994" spans="5:26">
      <c r="E994" s="49">
        <f t="shared" si="243"/>
        <v>1</v>
      </c>
      <c r="F994" s="49">
        <v>991</v>
      </c>
      <c r="G994" s="49">
        <v>0.89022448739284288</v>
      </c>
      <c r="H994" s="49">
        <f t="shared" si="245"/>
        <v>1.2277228512713414</v>
      </c>
      <c r="I994" s="49">
        <f t="shared" si="246"/>
        <v>88.232130575122142</v>
      </c>
      <c r="J994" s="49">
        <f t="shared" si="247"/>
        <v>1.2772238187811173E-2</v>
      </c>
      <c r="K994" s="49">
        <f t="shared" si="252"/>
        <v>2.9149510068467156E-2</v>
      </c>
      <c r="L994" s="53">
        <f t="shared" si="242"/>
        <v>1.2733776649349634E-2</v>
      </c>
      <c r="M994" s="53">
        <f t="shared" si="253"/>
        <v>2.876489468385177E-2</v>
      </c>
      <c r="N994" s="57">
        <f t="shared" si="248"/>
        <v>1.2172238187811173E-2</v>
      </c>
      <c r="O994" s="57">
        <f t="shared" si="254"/>
        <v>2.3149510068467157E-2</v>
      </c>
      <c r="P994">
        <f t="shared" si="249"/>
        <v>1.4816338250080863E-4</v>
      </c>
      <c r="Q994">
        <f t="shared" si="249"/>
        <v>5.3589981641006233E-4</v>
      </c>
      <c r="R994">
        <f t="shared" si="256"/>
        <v>1.8034799825116164E-6</v>
      </c>
      <c r="S994">
        <f t="shared" si="257"/>
        <v>1.240581819567444E-5</v>
      </c>
      <c r="T994" s="57">
        <f t="shared" si="250"/>
        <v>0</v>
      </c>
      <c r="U994" s="57">
        <f t="shared" si="255"/>
        <v>0</v>
      </c>
      <c r="V994">
        <f t="shared" si="251"/>
        <v>132.61709243342787</v>
      </c>
      <c r="W994">
        <f t="shared" si="244"/>
        <v>-0.33468507749547011</v>
      </c>
      <c r="Z994" s="57"/>
    </row>
    <row r="995" spans="5:26">
      <c r="E995" s="49">
        <f t="shared" si="243"/>
        <v>2</v>
      </c>
      <c r="F995" s="49">
        <v>992</v>
      </c>
      <c r="G995" s="49">
        <v>0.96919240777210791</v>
      </c>
      <c r="H995" s="49">
        <f t="shared" si="245"/>
        <v>1.8690548444519255</v>
      </c>
      <c r="I995" s="49">
        <f t="shared" si="246"/>
        <v>89.932140638254481</v>
      </c>
      <c r="J995" s="49">
        <f t="shared" si="247"/>
        <v>1.9084204116979982E-2</v>
      </c>
      <c r="K995" s="49">
        <f t="shared" si="252"/>
        <v>6.2904343033064275E-2</v>
      </c>
      <c r="L995" s="53">
        <f t="shared" si="242"/>
        <v>1.9045742578518442E-2</v>
      </c>
      <c r="M995" s="53">
        <f t="shared" si="253"/>
        <v>6.2519727648448889E-2</v>
      </c>
      <c r="N995" s="57">
        <f t="shared" si="248"/>
        <v>1.8484204116979982E-2</v>
      </c>
      <c r="O995" s="57">
        <f t="shared" si="254"/>
        <v>5.6904343033064277E-2</v>
      </c>
      <c r="P995">
        <f t="shared" si="249"/>
        <v>3.4166580183817973E-4</v>
      </c>
      <c r="Q995">
        <f t="shared" si="249"/>
        <v>3.238104256024651E-3</v>
      </c>
      <c r="R995">
        <f t="shared" si="256"/>
        <v>6.3154204209685488E-6</v>
      </c>
      <c r="S995">
        <f t="shared" si="257"/>
        <v>1.8426219536165213E-4</v>
      </c>
      <c r="T995" s="57">
        <f t="shared" si="250"/>
        <v>0</v>
      </c>
      <c r="U995" s="57">
        <f t="shared" si="255"/>
        <v>0</v>
      </c>
      <c r="V995">
        <f t="shared" si="251"/>
        <v>132.61709243342787</v>
      </c>
      <c r="W995">
        <f t="shared" si="244"/>
        <v>-0.32186614117332352</v>
      </c>
      <c r="Z995" s="57"/>
    </row>
    <row r="996" spans="5:26">
      <c r="E996" s="49">
        <f t="shared" si="243"/>
        <v>3</v>
      </c>
      <c r="F996" s="49">
        <v>993</v>
      </c>
      <c r="G996" s="49">
        <v>0.52620925397082219</v>
      </c>
      <c r="H996" s="49">
        <f t="shared" si="245"/>
        <v>6.5744187366606588E-2</v>
      </c>
      <c r="I996" s="49">
        <f t="shared" si="246"/>
        <v>90.043149720589781</v>
      </c>
      <c r="J996" s="49">
        <f t="shared" si="247"/>
        <v>1.2336037485098047E-3</v>
      </c>
      <c r="K996" s="49">
        <f t="shared" si="252"/>
        <v>7.7560083004316133E-2</v>
      </c>
      <c r="L996" s="53">
        <f t="shared" si="242"/>
        <v>1.1951422100482663E-3</v>
      </c>
      <c r="M996" s="53">
        <f t="shared" si="253"/>
        <v>7.7175467619700747E-2</v>
      </c>
      <c r="N996" s="57">
        <f t="shared" si="248"/>
        <v>6.3360374850980475E-4</v>
      </c>
      <c r="O996" s="57">
        <f t="shared" si="254"/>
        <v>7.1560083004316127E-2</v>
      </c>
      <c r="P996">
        <f t="shared" si="249"/>
        <v>4.0145371012567592E-7</v>
      </c>
      <c r="Q996">
        <f t="shared" si="249"/>
        <v>5.1208454795846139E-3</v>
      </c>
      <c r="R996">
        <f t="shared" si="256"/>
        <v>2.5436257558879681E-10</v>
      </c>
      <c r="S996">
        <f t="shared" si="257"/>
        <v>3.6644812757135199E-4</v>
      </c>
      <c r="T996" s="57">
        <f t="shared" si="250"/>
        <v>0</v>
      </c>
      <c r="U996" s="57">
        <f t="shared" si="255"/>
        <v>0</v>
      </c>
      <c r="V996">
        <f t="shared" si="251"/>
        <v>132.61709243342787</v>
      </c>
      <c r="W996">
        <f t="shared" si="244"/>
        <v>-0.32102907650618023</v>
      </c>
      <c r="Z996" s="57"/>
    </row>
    <row r="997" spans="5:26">
      <c r="E997" s="49">
        <f t="shared" si="243"/>
        <v>4</v>
      </c>
      <c r="F997" s="49">
        <v>994</v>
      </c>
      <c r="G997" s="49">
        <v>5.2660629740168829E-2</v>
      </c>
      <c r="H997" s="49">
        <f t="shared" si="245"/>
        <v>-1.6195859045620797</v>
      </c>
      <c r="I997" s="49">
        <f t="shared" si="246"/>
        <v>88.636771530684015</v>
      </c>
      <c r="J997" s="49">
        <f t="shared" si="247"/>
        <v>-1.5742196701346439E-2</v>
      </c>
      <c r="K997" s="49">
        <f t="shared" si="252"/>
        <v>5.5003721949013783E-2</v>
      </c>
      <c r="L997" s="53">
        <f t="shared" si="242"/>
        <v>-1.5780658239807979E-2</v>
      </c>
      <c r="M997" s="53">
        <f t="shared" si="253"/>
        <v>5.4619106564398397E-2</v>
      </c>
      <c r="N997" s="57">
        <f t="shared" si="248"/>
        <v>0</v>
      </c>
      <c r="O997" s="57">
        <f t="shared" si="254"/>
        <v>4.9003721949013784E-2</v>
      </c>
      <c r="P997">
        <f t="shared" si="249"/>
        <v>0</v>
      </c>
      <c r="Q997">
        <f t="shared" si="249"/>
        <v>2.4013647648562552E-3</v>
      </c>
      <c r="R997">
        <f t="shared" si="256"/>
        <v>0</v>
      </c>
      <c r="S997">
        <f t="shared" si="257"/>
        <v>1.1767581123517479E-4</v>
      </c>
      <c r="T997" s="57">
        <f t="shared" si="250"/>
        <v>1.6342196701346439E-2</v>
      </c>
      <c r="U997" s="57">
        <f t="shared" si="255"/>
        <v>0</v>
      </c>
      <c r="V997">
        <f t="shared" si="251"/>
        <v>132.61709243342787</v>
      </c>
      <c r="W997">
        <f t="shared" si="244"/>
        <v>-0.33163387988483783</v>
      </c>
      <c r="Z997" s="57"/>
    </row>
    <row r="998" spans="5:26">
      <c r="E998" s="49">
        <f t="shared" si="243"/>
        <v>5</v>
      </c>
      <c r="F998" s="49">
        <v>995</v>
      </c>
      <c r="G998" s="49">
        <v>0.99128432937923361</v>
      </c>
      <c r="H998" s="49">
        <f t="shared" si="245"/>
        <v>2.3774809944552611</v>
      </c>
      <c r="I998" s="49">
        <f t="shared" si="246"/>
        <v>90.795230526884779</v>
      </c>
      <c r="J998" s="49">
        <f t="shared" si="247"/>
        <v>2.4059956917164005E-2</v>
      </c>
      <c r="K998" s="49">
        <f t="shared" si="252"/>
        <v>8.8698877919006588E-2</v>
      </c>
      <c r="L998" s="53">
        <f t="shared" si="242"/>
        <v>2.4021495378702466E-2</v>
      </c>
      <c r="M998" s="53">
        <f t="shared" si="253"/>
        <v>8.8314262534391202E-2</v>
      </c>
      <c r="N998" s="57">
        <f t="shared" si="248"/>
        <v>2.3459956917164005E-2</v>
      </c>
      <c r="O998" s="57">
        <f t="shared" si="254"/>
        <v>8.2698877919006583E-2</v>
      </c>
      <c r="P998">
        <f t="shared" si="249"/>
        <v>5.5036957855519127E-4</v>
      </c>
      <c r="Q998">
        <f t="shared" si="249"/>
        <v>6.8391044090627545E-3</v>
      </c>
      <c r="R998">
        <f t="shared" si="256"/>
        <v>1.2911646601422498E-5</v>
      </c>
      <c r="S998">
        <f t="shared" si="257"/>
        <v>5.6558626060042045E-4</v>
      </c>
      <c r="T998" s="57">
        <f t="shared" si="250"/>
        <v>0</v>
      </c>
      <c r="U998" s="57">
        <f t="shared" si="255"/>
        <v>0</v>
      </c>
      <c r="V998">
        <f t="shared" si="251"/>
        <v>132.61709243342787</v>
      </c>
      <c r="W998">
        <f t="shared" si="244"/>
        <v>-0.31535800656719376</v>
      </c>
      <c r="Z998" s="57"/>
    </row>
    <row r="999" spans="5:26">
      <c r="E999" s="49">
        <f t="shared" si="243"/>
        <v>6</v>
      </c>
      <c r="F999" s="49">
        <v>996</v>
      </c>
      <c r="G999" s="49">
        <v>0.88683656904606945</v>
      </c>
      <c r="H999" s="49">
        <f t="shared" si="245"/>
        <v>1.2098749990780777</v>
      </c>
      <c r="I999" s="49">
        <f t="shared" si="246"/>
        <v>91.946121185150375</v>
      </c>
      <c r="J999" s="49">
        <f t="shared" si="247"/>
        <v>1.2596009212831888E-2</v>
      </c>
      <c r="K999" s="49">
        <f t="shared" si="252"/>
        <v>9.4724840053184933E-2</v>
      </c>
      <c r="L999" s="53">
        <f t="shared" si="242"/>
        <v>1.2557547674370348E-2</v>
      </c>
      <c r="M999" s="53">
        <f t="shared" si="253"/>
        <v>9.4340224668569547E-2</v>
      </c>
      <c r="N999" s="57">
        <f t="shared" si="248"/>
        <v>1.1996009212831888E-2</v>
      </c>
      <c r="O999" s="57">
        <f t="shared" si="254"/>
        <v>8.8724840053184928E-2</v>
      </c>
      <c r="P999">
        <f t="shared" si="249"/>
        <v>1.4390423703434754E-4</v>
      </c>
      <c r="Q999">
        <f t="shared" si="249"/>
        <v>7.8720972424632489E-3</v>
      </c>
      <c r="R999">
        <f t="shared" si="256"/>
        <v>1.7262765532295767E-6</v>
      </c>
      <c r="S999">
        <f t="shared" si="257"/>
        <v>6.9845056872066993E-4</v>
      </c>
      <c r="T999" s="57">
        <f t="shared" si="250"/>
        <v>0</v>
      </c>
      <c r="U999" s="57">
        <f t="shared" si="255"/>
        <v>0</v>
      </c>
      <c r="V999">
        <f t="shared" si="251"/>
        <v>132.61709243342787</v>
      </c>
      <c r="W999">
        <f t="shared" si="244"/>
        <v>-0.30667970849001847</v>
      </c>
      <c r="Z999" s="57"/>
    </row>
    <row r="1000" spans="5:26">
      <c r="E1000" s="49">
        <f t="shared" si="243"/>
        <v>7</v>
      </c>
      <c r="F1000" s="49">
        <v>997</v>
      </c>
      <c r="G1000" s="49">
        <v>0.27843101894928868</v>
      </c>
      <c r="H1000" s="49">
        <f t="shared" si="245"/>
        <v>-0.58750880616235801</v>
      </c>
      <c r="I1000" s="49">
        <f t="shared" si="246"/>
        <v>91.458975465408173</v>
      </c>
      <c r="J1000" s="49">
        <f t="shared" si="247"/>
        <v>-5.3122500327697003E-3</v>
      </c>
      <c r="K1000" s="49">
        <f t="shared" si="252"/>
        <v>7.6987947555099925E-2</v>
      </c>
      <c r="L1000" s="53">
        <f t="shared" si="242"/>
        <v>-5.3507115712312387E-3</v>
      </c>
      <c r="M1000" s="53">
        <f t="shared" si="253"/>
        <v>7.6603332170484539E-2</v>
      </c>
      <c r="N1000" s="57">
        <f t="shared" si="248"/>
        <v>0</v>
      </c>
      <c r="O1000" s="57">
        <f t="shared" si="254"/>
        <v>7.098794755509992E-2</v>
      </c>
      <c r="P1000">
        <f t="shared" si="249"/>
        <v>0</v>
      </c>
      <c r="Q1000">
        <f t="shared" si="249"/>
        <v>5.0392886980856165E-3</v>
      </c>
      <c r="R1000">
        <f t="shared" si="256"/>
        <v>0</v>
      </c>
      <c r="S1000">
        <f t="shared" si="257"/>
        <v>3.5772876181470949E-4</v>
      </c>
      <c r="T1000" s="57">
        <f t="shared" si="250"/>
        <v>5.9122500327697001E-3</v>
      </c>
      <c r="U1000" s="57">
        <f t="shared" si="255"/>
        <v>0</v>
      </c>
      <c r="V1000">
        <f t="shared" si="251"/>
        <v>132.61709243342787</v>
      </c>
      <c r="W1000">
        <f t="shared" si="244"/>
        <v>-0.31035303378167911</v>
      </c>
      <c r="Z1000" s="57"/>
    </row>
    <row r="1001" spans="5:26">
      <c r="E1001" s="49">
        <f t="shared" si="243"/>
        <v>8</v>
      </c>
      <c r="F1001" s="49">
        <v>998</v>
      </c>
      <c r="G1001" s="49">
        <v>0.51193204943103943</v>
      </c>
      <c r="H1001" s="49">
        <f t="shared" si="245"/>
        <v>2.9913673143984847E-2</v>
      </c>
      <c r="I1001" s="49">
        <f t="shared" si="246"/>
        <v>91.539098997927454</v>
      </c>
      <c r="J1001" s="49">
        <f t="shared" si="247"/>
        <v>8.7567629194142843E-4</v>
      </c>
      <c r="K1001" s="49">
        <f t="shared" si="252"/>
        <v>6.4635046785054093E-2</v>
      </c>
      <c r="L1001" s="53">
        <f t="shared" si="242"/>
        <v>8.3721475347989E-4</v>
      </c>
      <c r="M1001" s="53">
        <f t="shared" si="253"/>
        <v>6.4250431400438707E-2</v>
      </c>
      <c r="N1001" s="57">
        <f t="shared" si="248"/>
        <v>2.7567629194142848E-4</v>
      </c>
      <c r="O1001" s="57">
        <f t="shared" si="254"/>
        <v>5.8635046785054094E-2</v>
      </c>
      <c r="P1001">
        <f t="shared" si="249"/>
        <v>7.5997417938575708E-8</v>
      </c>
      <c r="Q1001">
        <f t="shared" si="249"/>
        <v>3.4380687114854824E-3</v>
      </c>
      <c r="R1001">
        <f t="shared" si="256"/>
        <v>2.0950686374429551E-11</v>
      </c>
      <c r="S1001">
        <f t="shared" si="257"/>
        <v>2.0159131974818191E-4</v>
      </c>
      <c r="T1001" s="57">
        <f t="shared" si="250"/>
        <v>0</v>
      </c>
      <c r="U1001" s="57">
        <f t="shared" si="255"/>
        <v>0</v>
      </c>
      <c r="V1001">
        <f t="shared" si="251"/>
        <v>132.61709243342787</v>
      </c>
      <c r="W1001">
        <f t="shared" si="244"/>
        <v>-0.3097488617926159</v>
      </c>
      <c r="Z1001" s="57"/>
    </row>
    <row r="1002" spans="5:26">
      <c r="E1002" s="49">
        <f t="shared" si="243"/>
        <v>9</v>
      </c>
      <c r="F1002" s="49">
        <v>999</v>
      </c>
      <c r="G1002" s="49">
        <v>0.27681505617261404</v>
      </c>
      <c r="H1002" s="49">
        <f t="shared" si="245"/>
        <v>-0.59232928047775391</v>
      </c>
      <c r="I1002" s="49">
        <f t="shared" si="246"/>
        <v>91.049697130129857</v>
      </c>
      <c r="J1002" s="49">
        <f t="shared" si="247"/>
        <v>-5.3607127072434081E-3</v>
      </c>
      <c r="K1002" s="49">
        <f t="shared" si="252"/>
        <v>4.7171850551587798E-2</v>
      </c>
      <c r="L1002" s="53">
        <f t="shared" si="242"/>
        <v>-5.3991742457049465E-3</v>
      </c>
      <c r="M1002" s="53">
        <f t="shared" si="253"/>
        <v>4.6787235166972412E-2</v>
      </c>
      <c r="N1002" s="57">
        <f t="shared" si="248"/>
        <v>0</v>
      </c>
      <c r="O1002" s="57">
        <f t="shared" si="254"/>
        <v>4.1171850551587799E-2</v>
      </c>
      <c r="P1002">
        <f t="shared" si="249"/>
        <v>0</v>
      </c>
      <c r="Q1002">
        <f t="shared" si="249"/>
        <v>1.6951212778422806E-3</v>
      </c>
      <c r="R1002">
        <f t="shared" si="256"/>
        <v>0</v>
      </c>
      <c r="S1002">
        <f t="shared" si="257"/>
        <v>6.9791279918138917E-5</v>
      </c>
      <c r="T1002" s="57">
        <f t="shared" si="250"/>
        <v>5.9607127072434079E-3</v>
      </c>
      <c r="U1002" s="57">
        <f t="shared" si="255"/>
        <v>0</v>
      </c>
      <c r="V1002">
        <f t="shared" si="251"/>
        <v>132.61709243342787</v>
      </c>
      <c r="W1002">
        <f t="shared" si="244"/>
        <v>-0.31343919958254496</v>
      </c>
      <c r="Z1002" s="57"/>
    </row>
    <row r="1003" spans="5:26">
      <c r="E1003" s="49">
        <f t="shared" si="243"/>
        <v>0</v>
      </c>
      <c r="F1003" s="49">
        <v>1000</v>
      </c>
      <c r="G1003" s="49">
        <v>0.66222294636431467</v>
      </c>
      <c r="H1003" s="49">
        <f>_xlfn.NORM.INV(G1003,0,1)</f>
        <v>0.41853759242333394</v>
      </c>
      <c r="I1003" s="49">
        <f>I1002*(1+$B$2*$B$4+$B$5*SQRT($B$2)*H1003)</f>
        <v>91.483303011828269</v>
      </c>
      <c r="J1003" s="49">
        <f t="shared" si="247"/>
        <v>4.750995129340037E-3</v>
      </c>
      <c r="K1003" s="49">
        <f t="shared" si="252"/>
        <v>4.8957524163218774E-2</v>
      </c>
      <c r="L1003" s="53">
        <f t="shared" si="242"/>
        <v>4.7125335908784986E-3</v>
      </c>
      <c r="M1003" s="53">
        <f t="shared" si="253"/>
        <v>4.8572908778603388E-2</v>
      </c>
      <c r="N1003" s="57">
        <f t="shared" si="248"/>
        <v>4.1509951293400371E-3</v>
      </c>
      <c r="O1003" s="57">
        <f t="shared" si="254"/>
        <v>4.2957524163218776E-2</v>
      </c>
      <c r="P1003">
        <f t="shared" si="249"/>
        <v>1.7230760563804711E-5</v>
      </c>
      <c r="Q1003">
        <f t="shared" si="249"/>
        <v>1.8453488822335251E-3</v>
      </c>
      <c r="R1003">
        <f t="shared" si="256"/>
        <v>7.1524803175177743E-8</v>
      </c>
      <c r="S1003">
        <f t="shared" si="257"/>
        <v>7.927161919811541E-5</v>
      </c>
      <c r="T1003" s="57">
        <f t="shared" si="250"/>
        <v>0</v>
      </c>
      <c r="U1003" s="57">
        <f t="shared" si="255"/>
        <v>0</v>
      </c>
      <c r="V1003">
        <f t="shared" si="251"/>
        <v>132.61709243342787</v>
      </c>
      <c r="W1003">
        <f t="shared" si="244"/>
        <v>-0.3101695917684838</v>
      </c>
      <c r="Z1003" s="57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Calc metrics (yearly)</vt:lpstr>
      <vt:lpstr>Calc metrics (daily)</vt:lpstr>
      <vt:lpstr>Sheet1</vt:lpstr>
      <vt:lpstr>Yearly calculated</vt:lpstr>
      <vt:lpstr>Yearly from backtrader</vt:lpstr>
      <vt:lpstr>Calc metrics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Garzarelli</dc:creator>
  <cp:lastModifiedBy>Federico Garzarelli</cp:lastModifiedBy>
  <dcterms:created xsi:type="dcterms:W3CDTF">2020-08-02T09:32:18Z</dcterms:created>
  <dcterms:modified xsi:type="dcterms:W3CDTF">2020-08-10T15:18:19Z</dcterms:modified>
</cp:coreProperties>
</file>