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dor\Desktop\gazp.neft Python\"/>
    </mc:Choice>
  </mc:AlternateContent>
  <xr:revisionPtr revIDLastSave="0" documentId="8_{AE63BA19-A84A-430F-AE4A-86AAB8C807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Выгрузка по ЗНИ" sheetId="1" r:id="rId1"/>
    <sheet name="Нормативные сроки" sheetId="2" r:id="rId2"/>
    <sheet name="Средние сроки по БР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92" i="1" l="1"/>
  <c r="I2" i="1"/>
  <c r="I5" i="1"/>
  <c r="I6" i="1"/>
  <c r="I8" i="1"/>
  <c r="I9" i="1"/>
  <c r="I11" i="1"/>
  <c r="I12" i="1"/>
  <c r="I13" i="1"/>
  <c r="I14" i="1"/>
  <c r="I15" i="1"/>
  <c r="I16" i="1"/>
  <c r="I17" i="1"/>
  <c r="I18" i="1"/>
  <c r="I21" i="1"/>
  <c r="I22" i="1"/>
  <c r="I23" i="1"/>
  <c r="I24" i="1"/>
  <c r="I28" i="1"/>
  <c r="I31" i="1"/>
  <c r="I32" i="1"/>
  <c r="I33" i="1"/>
  <c r="I34" i="1"/>
  <c r="I35" i="1"/>
  <c r="I36" i="1"/>
  <c r="I38" i="1"/>
  <c r="I39" i="1"/>
  <c r="I40" i="1"/>
  <c r="I41" i="1"/>
  <c r="I43" i="1"/>
  <c r="I44" i="1"/>
  <c r="I45" i="1"/>
  <c r="I46" i="1"/>
  <c r="I50" i="1"/>
  <c r="I51" i="1"/>
  <c r="I52" i="1"/>
  <c r="I53" i="1"/>
  <c r="I54" i="1"/>
  <c r="I55" i="1"/>
  <c r="I56" i="1"/>
  <c r="I57" i="1"/>
  <c r="I58" i="1"/>
  <c r="I59" i="1"/>
  <c r="I62" i="1"/>
  <c r="I63" i="1"/>
  <c r="I66" i="1"/>
  <c r="I67" i="1"/>
  <c r="I68" i="1"/>
  <c r="I69" i="1"/>
  <c r="I73" i="1"/>
  <c r="I74" i="1"/>
  <c r="I75" i="1"/>
  <c r="I76" i="1"/>
  <c r="I77" i="1"/>
  <c r="I79" i="1"/>
  <c r="I82" i="1"/>
  <c r="I85" i="1"/>
  <c r="I88" i="1"/>
  <c r="I90" i="1"/>
  <c r="I91" i="1"/>
  <c r="I92" i="1"/>
  <c r="I93" i="1"/>
  <c r="I94" i="1"/>
  <c r="I97" i="1"/>
  <c r="I99" i="1"/>
  <c r="I100" i="1"/>
  <c r="I101" i="1"/>
  <c r="I104" i="1"/>
  <c r="I105" i="1"/>
  <c r="I106" i="1"/>
  <c r="I110" i="1"/>
  <c r="I111" i="1"/>
  <c r="I113" i="1"/>
  <c r="I114" i="1"/>
  <c r="I116" i="1"/>
  <c r="I117" i="1"/>
  <c r="I118" i="1"/>
  <c r="I119" i="1"/>
  <c r="I121" i="1"/>
  <c r="I122" i="1"/>
  <c r="I123" i="1"/>
  <c r="I124" i="1"/>
  <c r="I125" i="1"/>
  <c r="I127" i="1"/>
  <c r="I128" i="1"/>
  <c r="I131" i="1"/>
  <c r="I133" i="1"/>
  <c r="I135" i="1"/>
  <c r="I136" i="1"/>
  <c r="I137" i="1"/>
  <c r="I140" i="1"/>
  <c r="I142" i="1"/>
  <c r="I143" i="1"/>
  <c r="I144" i="1"/>
  <c r="I145" i="1"/>
  <c r="I150" i="1"/>
  <c r="I152" i="1"/>
  <c r="I153" i="1"/>
  <c r="I155" i="1"/>
  <c r="I157" i="1"/>
  <c r="I159" i="1"/>
  <c r="I162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80" i="1"/>
  <c r="I181" i="1"/>
  <c r="I182" i="1"/>
  <c r="I183" i="1"/>
  <c r="I185" i="1"/>
  <c r="I192" i="1"/>
  <c r="I193" i="1"/>
  <c r="I194" i="1"/>
  <c r="I195" i="1"/>
  <c r="I199" i="1"/>
  <c r="I201" i="1"/>
  <c r="I202" i="1"/>
  <c r="I206" i="1"/>
  <c r="I211" i="1"/>
  <c r="I212" i="1"/>
  <c r="I213" i="1"/>
  <c r="I214" i="1"/>
  <c r="I215" i="1"/>
  <c r="I216" i="1"/>
  <c r="I217" i="1"/>
  <c r="I219" i="1"/>
  <c r="I220" i="1"/>
  <c r="I221" i="1"/>
  <c r="I222" i="1"/>
  <c r="I224" i="1"/>
  <c r="I225" i="1"/>
  <c r="I226" i="1"/>
  <c r="I227" i="1"/>
  <c r="I228" i="1"/>
  <c r="I231" i="1"/>
  <c r="I233" i="1"/>
  <c r="I234" i="1"/>
  <c r="I241" i="1"/>
  <c r="I244" i="1"/>
  <c r="I245" i="1"/>
  <c r="I247" i="1"/>
  <c r="I250" i="1"/>
  <c r="I252" i="1"/>
  <c r="I254" i="1"/>
  <c r="I255" i="1"/>
  <c r="I257" i="1"/>
  <c r="I258" i="1"/>
  <c r="I260" i="1"/>
  <c r="I266" i="1"/>
  <c r="I270" i="1"/>
  <c r="I274" i="1"/>
  <c r="I276" i="1"/>
  <c r="I277" i="1"/>
  <c r="I278" i="1"/>
  <c r="I279" i="1"/>
  <c r="I281" i="1"/>
  <c r="I282" i="1"/>
  <c r="I283" i="1"/>
  <c r="I284" i="1"/>
  <c r="I285" i="1"/>
  <c r="I287" i="1"/>
  <c r="I288" i="1"/>
  <c r="I291" i="1"/>
  <c r="I292" i="1"/>
  <c r="I293" i="1"/>
  <c r="I294" i="1"/>
  <c r="I295" i="1"/>
  <c r="I296" i="1"/>
  <c r="I297" i="1"/>
  <c r="I298" i="1"/>
  <c r="I299" i="1"/>
  <c r="I300" i="1"/>
  <c r="I301" i="1"/>
  <c r="I303" i="1"/>
  <c r="I304" i="1"/>
  <c r="I307" i="1"/>
  <c r="I310" i="1"/>
  <c r="I313" i="1"/>
  <c r="I314" i="1"/>
  <c r="I315" i="1"/>
  <c r="I316" i="1"/>
  <c r="I318" i="1"/>
  <c r="I321" i="1"/>
  <c r="I324" i="1"/>
  <c r="I329" i="1"/>
  <c r="I331" i="1"/>
  <c r="I332" i="1"/>
  <c r="I335" i="1"/>
  <c r="I337" i="1"/>
  <c r="I338" i="1"/>
  <c r="I339" i="1"/>
  <c r="I340" i="1"/>
  <c r="I342" i="1"/>
  <c r="I344" i="1"/>
  <c r="I345" i="1"/>
  <c r="I346" i="1"/>
  <c r="I347" i="1"/>
  <c r="I348" i="1"/>
  <c r="I352" i="1"/>
  <c r="I353" i="1"/>
  <c r="I355" i="1"/>
  <c r="I356" i="1"/>
  <c r="I358" i="1"/>
  <c r="I361" i="1"/>
  <c r="I362" i="1"/>
  <c r="I363" i="1"/>
  <c r="I364" i="1"/>
  <c r="I366" i="1"/>
  <c r="I367" i="1"/>
  <c r="I369" i="1"/>
  <c r="I371" i="1"/>
  <c r="I372" i="1"/>
  <c r="I377" i="1"/>
  <c r="I381" i="1"/>
  <c r="I382" i="1"/>
  <c r="I383" i="1"/>
  <c r="I384" i="1"/>
  <c r="I385" i="1"/>
  <c r="I387" i="1"/>
  <c r="I391" i="1"/>
  <c r="I392" i="1"/>
  <c r="I393" i="1"/>
  <c r="I395" i="1"/>
  <c r="I401" i="1"/>
  <c r="I404" i="1"/>
  <c r="I406" i="1"/>
  <c r="I407" i="1"/>
  <c r="I409" i="1"/>
  <c r="I410" i="1"/>
  <c r="I413" i="1"/>
  <c r="I416" i="1"/>
  <c r="I420" i="1"/>
  <c r="I421" i="1"/>
  <c r="I422" i="1"/>
  <c r="I426" i="1"/>
  <c r="I427" i="1"/>
  <c r="I430" i="1"/>
  <c r="I431" i="1"/>
  <c r="I433" i="1"/>
  <c r="I436" i="1"/>
  <c r="I439" i="1"/>
  <c r="I440" i="1"/>
  <c r="I441" i="1"/>
  <c r="I442" i="1"/>
  <c r="I443" i="1"/>
  <c r="I445" i="1"/>
  <c r="I446" i="1"/>
  <c r="I447" i="1"/>
  <c r="I454" i="1"/>
  <c r="I455" i="1"/>
  <c r="I457" i="1"/>
  <c r="I459" i="1"/>
  <c r="I461" i="1"/>
  <c r="I462" i="1"/>
  <c r="I463" i="1"/>
  <c r="I464" i="1"/>
  <c r="I465" i="1"/>
  <c r="I466" i="1"/>
  <c r="I470" i="1"/>
  <c r="I472" i="1"/>
  <c r="I473" i="1"/>
  <c r="I474" i="1"/>
  <c r="I475" i="1"/>
  <c r="I478" i="1"/>
  <c r="I479" i="1"/>
  <c r="I485" i="1"/>
  <c r="I486" i="1"/>
  <c r="I488" i="1"/>
  <c r="I489" i="1"/>
  <c r="I499" i="1"/>
  <c r="I501" i="1"/>
  <c r="I503" i="1"/>
  <c r="I504" i="1"/>
  <c r="I505" i="1"/>
  <c r="I507" i="1"/>
  <c r="I508" i="1"/>
  <c r="I510" i="1"/>
  <c r="I512" i="1"/>
  <c r="I513" i="1"/>
  <c r="I514" i="1"/>
  <c r="I516" i="1"/>
  <c r="I517" i="1"/>
  <c r="I518" i="1"/>
  <c r="I520" i="1"/>
  <c r="I521" i="1"/>
  <c r="I522" i="1"/>
  <c r="I524" i="1"/>
  <c r="I525" i="1"/>
  <c r="I526" i="1"/>
  <c r="I530" i="1"/>
  <c r="I531" i="1"/>
  <c r="I532" i="1"/>
  <c r="I533" i="1"/>
  <c r="I534" i="1"/>
  <c r="I536" i="1"/>
  <c r="I537" i="1"/>
  <c r="I538" i="1"/>
  <c r="I539" i="1"/>
  <c r="I540" i="1"/>
  <c r="I544" i="1"/>
  <c r="I546" i="1"/>
  <c r="I549" i="1"/>
  <c r="I553" i="1"/>
  <c r="I554" i="1"/>
  <c r="I557" i="1"/>
  <c r="I559" i="1"/>
  <c r="I560" i="1"/>
  <c r="I563" i="1"/>
  <c r="I564" i="1"/>
  <c r="I566" i="1"/>
  <c r="I568" i="1"/>
  <c r="I572" i="1"/>
  <c r="I573" i="1"/>
  <c r="I574" i="1"/>
  <c r="I576" i="1"/>
  <c r="I578" i="1"/>
  <c r="I579" i="1"/>
  <c r="I581" i="1"/>
  <c r="I582" i="1"/>
  <c r="I583" i="1"/>
  <c r="I585" i="1"/>
  <c r="I586" i="1"/>
  <c r="I590" i="1"/>
  <c r="I595" i="1"/>
  <c r="I598" i="1"/>
  <c r="I599" i="1"/>
  <c r="I600" i="1"/>
  <c r="I601" i="1"/>
  <c r="I603" i="1"/>
  <c r="I604" i="1"/>
  <c r="I606" i="1"/>
  <c r="I607" i="1"/>
  <c r="I608" i="1"/>
  <c r="I611" i="1"/>
  <c r="I613" i="1"/>
  <c r="I614" i="1"/>
  <c r="I616" i="1"/>
  <c r="I620" i="1"/>
  <c r="I621" i="1"/>
  <c r="I622" i="1"/>
  <c r="I626" i="1"/>
  <c r="I628" i="1"/>
  <c r="I630" i="1"/>
  <c r="I634" i="1"/>
  <c r="I636" i="1"/>
  <c r="I638" i="1"/>
  <c r="I639" i="1"/>
  <c r="I640" i="1"/>
  <c r="I642" i="1"/>
  <c r="I648" i="1"/>
  <c r="I649" i="1"/>
  <c r="I650" i="1"/>
  <c r="I651" i="1"/>
  <c r="I653" i="1"/>
  <c r="I659" i="1"/>
  <c r="I660" i="1"/>
  <c r="I662" i="1"/>
  <c r="I664" i="1"/>
  <c r="I666" i="1"/>
  <c r="I669" i="1"/>
  <c r="I670" i="1"/>
  <c r="I671" i="1"/>
  <c r="I674" i="1"/>
  <c r="I676" i="1"/>
  <c r="I678" i="1"/>
  <c r="I688" i="1"/>
  <c r="I689" i="1"/>
  <c r="I690" i="1"/>
  <c r="I691" i="1"/>
  <c r="I692" i="1"/>
  <c r="I696" i="1"/>
  <c r="I697" i="1"/>
  <c r="I699" i="1"/>
  <c r="I700" i="1"/>
  <c r="I704" i="1"/>
  <c r="I711" i="1"/>
  <c r="I713" i="1"/>
  <c r="I718" i="1"/>
  <c r="I720" i="1"/>
  <c r="I721" i="1"/>
  <c r="I722" i="1"/>
  <c r="I723" i="1"/>
  <c r="I726" i="1"/>
  <c r="I727" i="1"/>
  <c r="I728" i="1"/>
  <c r="I731" i="1"/>
  <c r="I732" i="1"/>
  <c r="I739" i="1"/>
  <c r="I740" i="1"/>
  <c r="I741" i="1"/>
  <c r="I742" i="1"/>
  <c r="I743" i="1"/>
  <c r="I746" i="1"/>
  <c r="I747" i="1"/>
  <c r="I748" i="1"/>
  <c r="I749" i="1"/>
  <c r="I750" i="1"/>
  <c r="I751" i="1"/>
  <c r="I752" i="1"/>
  <c r="I754" i="1"/>
  <c r="I756" i="1"/>
  <c r="I757" i="1"/>
  <c r="I760" i="1"/>
  <c r="I761" i="1"/>
  <c r="I767" i="1"/>
  <c r="I768" i="1"/>
  <c r="I771" i="1"/>
  <c r="I772" i="1"/>
  <c r="I773" i="1"/>
  <c r="I775" i="1"/>
  <c r="I776" i="1"/>
  <c r="I777" i="1"/>
  <c r="I778" i="1"/>
  <c r="I780" i="1"/>
  <c r="I781" i="1"/>
  <c r="I783" i="1"/>
  <c r="I787" i="1"/>
  <c r="I792" i="1"/>
  <c r="I793" i="1"/>
  <c r="I794" i="1"/>
  <c r="I797" i="1"/>
  <c r="I804" i="1"/>
  <c r="I805" i="1"/>
  <c r="I809" i="1"/>
  <c r="I810" i="1"/>
  <c r="I814" i="1"/>
  <c r="I815" i="1"/>
  <c r="I819" i="1"/>
  <c r="I820" i="1"/>
  <c r="I821" i="1"/>
  <c r="I824" i="1"/>
  <c r="I825" i="1"/>
  <c r="I826" i="1"/>
  <c r="I827" i="1"/>
  <c r="I828" i="1"/>
  <c r="I830" i="1"/>
  <c r="I832" i="1"/>
  <c r="I844" i="1"/>
  <c r="I846" i="1"/>
  <c r="I847" i="1"/>
  <c r="I849" i="1"/>
  <c r="I857" i="1"/>
  <c r="I860" i="1"/>
  <c r="I861" i="1"/>
  <c r="I862" i="1"/>
  <c r="I863" i="1"/>
  <c r="I867" i="1"/>
  <c r="I869" i="1"/>
  <c r="I870" i="1"/>
  <c r="I873" i="1"/>
  <c r="I874" i="1"/>
  <c r="I875" i="1"/>
  <c r="I876" i="1"/>
  <c r="I877" i="1"/>
  <c r="I878" i="1"/>
  <c r="I880" i="1"/>
  <c r="I881" i="1"/>
  <c r="I882" i="1"/>
  <c r="I883" i="1"/>
  <c r="I885" i="1"/>
  <c r="I886" i="1"/>
  <c r="I889" i="1"/>
  <c r="I891" i="1"/>
  <c r="I896" i="1"/>
  <c r="I897" i="1"/>
  <c r="I898" i="1"/>
  <c r="I900" i="1"/>
  <c r="I904" i="1"/>
  <c r="I906" i="1"/>
  <c r="I907" i="1"/>
  <c r="I912" i="1"/>
  <c r="I915" i="1"/>
  <c r="I917" i="1"/>
  <c r="I919" i="1"/>
  <c r="I920" i="1"/>
  <c r="I923" i="1"/>
  <c r="I925" i="1"/>
  <c r="I926" i="1"/>
  <c r="I927" i="1"/>
  <c r="I928" i="1"/>
  <c r="I929" i="1"/>
  <c r="I930" i="1"/>
  <c r="I931" i="1"/>
  <c r="I934" i="1"/>
  <c r="I936" i="1"/>
  <c r="I941" i="1"/>
  <c r="I943" i="1"/>
  <c r="I944" i="1"/>
  <c r="I945" i="1"/>
  <c r="I946" i="1"/>
  <c r="I948" i="1"/>
  <c r="I949" i="1"/>
  <c r="I952" i="1"/>
  <c r="I953" i="1"/>
  <c r="I954" i="1"/>
  <c r="I959" i="1"/>
  <c r="I960" i="1"/>
  <c r="I962" i="1"/>
  <c r="I963" i="1"/>
  <c r="I966" i="1"/>
  <c r="I967" i="1"/>
  <c r="I969" i="1"/>
  <c r="I971" i="1"/>
  <c r="I973" i="1"/>
  <c r="I975" i="1"/>
  <c r="I977" i="1"/>
  <c r="I978" i="1"/>
  <c r="I980" i="1"/>
  <c r="I981" i="1"/>
  <c r="I982" i="1"/>
  <c r="I983" i="1"/>
  <c r="I986" i="1"/>
  <c r="I988" i="1"/>
  <c r="I989" i="1"/>
  <c r="I991" i="1"/>
  <c r="I994" i="1"/>
  <c r="I1000" i="1"/>
  <c r="I1002" i="1"/>
  <c r="I1003" i="1"/>
  <c r="I1004" i="1"/>
  <c r="I1006" i="1"/>
  <c r="I1010" i="1"/>
  <c r="I1011" i="1"/>
  <c r="I1012" i="1"/>
  <c r="I1013" i="1"/>
  <c r="I1014" i="1"/>
  <c r="I1016" i="1"/>
  <c r="I1017" i="1"/>
  <c r="I1018" i="1"/>
  <c r="I1019" i="1"/>
  <c r="I1023" i="1"/>
  <c r="I1025" i="1"/>
  <c r="I1027" i="1"/>
  <c r="I1028" i="1"/>
  <c r="I1033" i="1"/>
  <c r="I1034" i="1"/>
  <c r="I1036" i="1"/>
  <c r="I1039" i="1"/>
  <c r="I1040" i="1"/>
  <c r="I1042" i="1"/>
  <c r="I1044" i="1"/>
  <c r="I1046" i="1"/>
  <c r="I1047" i="1"/>
  <c r="I1048" i="1"/>
  <c r="I1049" i="1"/>
  <c r="I1050" i="1"/>
  <c r="I1052" i="1"/>
  <c r="I1054" i="1"/>
  <c r="I1056" i="1"/>
  <c r="I1057" i="1"/>
  <c r="I1058" i="1"/>
  <c r="I1063" i="1"/>
  <c r="I1065" i="1"/>
  <c r="I1067" i="1"/>
  <c r="I1070" i="1"/>
  <c r="I1075" i="1"/>
  <c r="I1078" i="1"/>
  <c r="I1079" i="1"/>
  <c r="I1080" i="1"/>
  <c r="I1081" i="1"/>
  <c r="I1082" i="1"/>
  <c r="I1086" i="1"/>
  <c r="I1088" i="1"/>
  <c r="I1089" i="1"/>
  <c r="I1092" i="1"/>
  <c r="I1093" i="1"/>
  <c r="I1103" i="1"/>
  <c r="I1104" i="1"/>
  <c r="I1105" i="1"/>
  <c r="I1106" i="1"/>
  <c r="I1109" i="1"/>
  <c r="I1111" i="1"/>
  <c r="I1113" i="1"/>
  <c r="I1115" i="1"/>
  <c r="I1118" i="1"/>
  <c r="I1119" i="1"/>
  <c r="I1121" i="1"/>
  <c r="I1125" i="1"/>
  <c r="I1128" i="1"/>
  <c r="I1131" i="1"/>
  <c r="I1132" i="1"/>
  <c r="I1133" i="1"/>
  <c r="I1134" i="1"/>
  <c r="I1136" i="1"/>
  <c r="I1137" i="1"/>
  <c r="I1141" i="1"/>
  <c r="I1144" i="1"/>
  <c r="I1146" i="1"/>
  <c r="I1147" i="1"/>
  <c r="I1148" i="1"/>
  <c r="I1149" i="1"/>
  <c r="I1150" i="1"/>
  <c r="I1151" i="1"/>
  <c r="I1154" i="1"/>
  <c r="I1155" i="1"/>
  <c r="I1156" i="1"/>
  <c r="I1157" i="1"/>
  <c r="I1159" i="1"/>
  <c r="I1160" i="1"/>
  <c r="I1162" i="1"/>
  <c r="I1166" i="1"/>
  <c r="I1176" i="1"/>
  <c r="I1178" i="1"/>
  <c r="I1179" i="1"/>
  <c r="I1181" i="1"/>
  <c r="I1182" i="1"/>
  <c r="I1183" i="1"/>
  <c r="I1184" i="1"/>
  <c r="I1185" i="1"/>
  <c r="I1186" i="1"/>
  <c r="I1187" i="1"/>
  <c r="I1189" i="1"/>
  <c r="I1195" i="1"/>
  <c r="I1196" i="1"/>
  <c r="I1199" i="1"/>
  <c r="I1200" i="1"/>
  <c r="I1201" i="1"/>
  <c r="I1203" i="1"/>
  <c r="I1205" i="1"/>
  <c r="I1206" i="1"/>
  <c r="I1207" i="1"/>
  <c r="I1208" i="1"/>
  <c r="I1209" i="1"/>
  <c r="I1211" i="1"/>
  <c r="I1213" i="1"/>
  <c r="I1217" i="1"/>
  <c r="I1220" i="1"/>
  <c r="I1222" i="1"/>
  <c r="I1226" i="1"/>
  <c r="I1227" i="1"/>
  <c r="I1228" i="1"/>
  <c r="I1233" i="1"/>
  <c r="I1235" i="1"/>
  <c r="I1239" i="1"/>
  <c r="I1240" i="1"/>
  <c r="I1241" i="1"/>
  <c r="I1242" i="1"/>
  <c r="I1244" i="1"/>
  <c r="I1249" i="1"/>
  <c r="I1251" i="1"/>
  <c r="I1256" i="1"/>
  <c r="I1257" i="1"/>
  <c r="I1258" i="1"/>
  <c r="I1260" i="1"/>
  <c r="I1261" i="1"/>
  <c r="I1262" i="1"/>
  <c r="I1264" i="1"/>
  <c r="I1265" i="1"/>
  <c r="I1267" i="1"/>
  <c r="I1274" i="1"/>
  <c r="I1275" i="1"/>
  <c r="I1277" i="1"/>
  <c r="I1278" i="1"/>
  <c r="I1280" i="1"/>
  <c r="I1282" i="1"/>
  <c r="I1283" i="1"/>
  <c r="I1284" i="1"/>
  <c r="I1285" i="1"/>
  <c r="I1288" i="1"/>
  <c r="I1290" i="1"/>
  <c r="I1291" i="1"/>
  <c r="I1293" i="1"/>
  <c r="I1294" i="1"/>
  <c r="I1297" i="1"/>
  <c r="I1298" i="1"/>
  <c r="I1299" i="1"/>
  <c r="I1300" i="1"/>
  <c r="I1303" i="1"/>
  <c r="I1306" i="1"/>
  <c r="I1307" i="1"/>
  <c r="I1308" i="1"/>
  <c r="I1311" i="1"/>
  <c r="I1312" i="1"/>
  <c r="I1314" i="1"/>
  <c r="I1317" i="1"/>
  <c r="I1319" i="1"/>
  <c r="I1320" i="1"/>
  <c r="I1321" i="1"/>
  <c r="I1323" i="1"/>
  <c r="I1328" i="1"/>
  <c r="I1329" i="1"/>
  <c r="I1330" i="1"/>
  <c r="I1334" i="1"/>
  <c r="I1335" i="1"/>
  <c r="I1336" i="1"/>
  <c r="I1337" i="1"/>
  <c r="I1338" i="1"/>
  <c r="I1339" i="1"/>
  <c r="I1343" i="1"/>
  <c r="I1350" i="1"/>
  <c r="I1351" i="1"/>
  <c r="I1358" i="1"/>
  <c r="I1361" i="1"/>
  <c r="I1362" i="1"/>
  <c r="I1363" i="1"/>
  <c r="I1365" i="1"/>
  <c r="I1369" i="1"/>
  <c r="I1370" i="1"/>
  <c r="I1371" i="1"/>
  <c r="I1372" i="1"/>
  <c r="I1375" i="1"/>
  <c r="I1380" i="1"/>
  <c r="I1382" i="1"/>
  <c r="I1383" i="1"/>
  <c r="I1384" i="1"/>
  <c r="I1386" i="1"/>
  <c r="I1388" i="1"/>
  <c r="I1390" i="1"/>
  <c r="I103" i="1"/>
  <c r="I107" i="1"/>
  <c r="I108" i="1"/>
  <c r="I1398" i="1"/>
  <c r="I1402" i="1"/>
  <c r="I1403" i="1"/>
  <c r="I1406" i="1"/>
  <c r="I1407" i="1"/>
  <c r="I1408" i="1"/>
  <c r="I1412" i="1"/>
  <c r="I1421" i="1"/>
  <c r="I1422" i="1"/>
  <c r="I1425" i="1"/>
  <c r="I1426" i="1"/>
  <c r="I1431" i="1"/>
  <c r="I1432" i="1"/>
  <c r="I1444" i="1"/>
  <c r="I1450" i="1"/>
  <c r="I1455" i="1"/>
  <c r="I1456" i="1"/>
  <c r="I1460" i="1"/>
  <c r="I1465" i="1"/>
  <c r="I1469" i="1"/>
  <c r="I1471" i="1"/>
  <c r="I1475" i="1"/>
  <c r="I1477" i="1"/>
  <c r="I1478" i="1"/>
  <c r="I1479" i="1"/>
  <c r="I1481" i="1"/>
  <c r="I1484" i="1"/>
  <c r="I1485" i="1"/>
  <c r="I1486" i="1"/>
  <c r="I1489" i="1"/>
  <c r="I1490" i="1"/>
  <c r="I1493" i="1"/>
  <c r="I1494" i="1"/>
  <c r="I1496" i="1"/>
  <c r="I1498" i="1"/>
  <c r="I1502" i="1"/>
  <c r="I1510" i="1"/>
  <c r="I1513" i="1"/>
  <c r="I1514" i="1"/>
  <c r="I1518" i="1"/>
  <c r="I1519" i="1"/>
  <c r="I1520" i="1"/>
  <c r="I1521" i="1"/>
  <c r="I1522" i="1"/>
  <c r="I1523" i="1"/>
  <c r="I1524" i="1"/>
  <c r="I1526" i="1"/>
  <c r="I1527" i="1"/>
  <c r="I1528" i="1"/>
  <c r="I1529" i="1"/>
  <c r="I1530" i="1"/>
  <c r="I1532" i="1"/>
  <c r="I1534" i="1"/>
  <c r="I1535" i="1"/>
  <c r="I1537" i="1"/>
  <c r="I1542" i="1"/>
  <c r="I1543" i="1"/>
  <c r="I1544" i="1"/>
  <c r="I1548" i="1"/>
  <c r="I1549" i="1"/>
  <c r="I1550" i="1"/>
  <c r="I1551" i="1"/>
  <c r="I1556" i="1"/>
  <c r="I1557" i="1"/>
  <c r="I1560" i="1"/>
  <c r="I1561" i="1"/>
  <c r="I1562" i="1"/>
  <c r="I1566" i="1"/>
  <c r="I1569" i="1"/>
  <c r="I1575" i="1"/>
  <c r="I1576" i="1"/>
  <c r="I1577" i="1"/>
  <c r="I1581" i="1"/>
  <c r="I1582" i="1"/>
  <c r="I1583" i="1"/>
  <c r="I1584" i="1"/>
  <c r="I1591" i="1"/>
  <c r="I1592" i="1"/>
  <c r="I1593" i="1"/>
  <c r="I1595" i="1"/>
  <c r="I1601" i="1"/>
  <c r="I1602" i="1"/>
  <c r="I1603" i="1"/>
  <c r="I1613" i="1"/>
  <c r="I1621" i="1"/>
  <c r="I1622" i="1"/>
  <c r="I1625" i="1"/>
  <c r="I1628" i="1"/>
  <c r="I1629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7" i="1"/>
  <c r="I1648" i="1"/>
  <c r="I1649" i="1"/>
  <c r="I1650" i="1"/>
  <c r="I1654" i="1"/>
  <c r="I1657" i="1"/>
  <c r="I1658" i="1"/>
  <c r="I1659" i="1"/>
  <c r="I1662" i="1"/>
  <c r="I1663" i="1"/>
  <c r="I1665" i="1"/>
  <c r="I1666" i="1"/>
  <c r="I1669" i="1"/>
  <c r="I1673" i="1"/>
  <c r="I1677" i="1"/>
  <c r="I1680" i="1"/>
  <c r="I1681" i="1"/>
  <c r="I1682" i="1"/>
  <c r="I1684" i="1"/>
  <c r="I1685" i="1"/>
  <c r="I1686" i="1"/>
  <c r="I1689" i="1"/>
  <c r="I1690" i="1"/>
  <c r="I1691" i="1"/>
  <c r="I1692" i="1"/>
  <c r="I1693" i="1"/>
  <c r="I1696" i="1"/>
  <c r="I1697" i="1"/>
  <c r="I1699" i="1"/>
  <c r="I1709" i="1"/>
  <c r="I1710" i="1"/>
  <c r="I1717" i="1"/>
  <c r="I1719" i="1"/>
  <c r="I1720" i="1"/>
  <c r="I1723" i="1"/>
  <c r="I1726" i="1"/>
  <c r="I1728" i="1"/>
  <c r="I1732" i="1"/>
  <c r="I1734" i="1"/>
  <c r="I1735" i="1"/>
  <c r="I1737" i="1"/>
  <c r="I1738" i="1"/>
  <c r="I1739" i="1"/>
  <c r="I1740" i="1"/>
  <c r="I1741" i="1"/>
  <c r="I1742" i="1"/>
  <c r="I1745" i="1"/>
  <c r="I1747" i="1"/>
  <c r="I1748" i="1"/>
  <c r="I1749" i="1"/>
  <c r="I1750" i="1"/>
  <c r="I1751" i="1"/>
  <c r="I1753" i="1"/>
  <c r="I1754" i="1"/>
  <c r="I1755" i="1"/>
  <c r="I1758" i="1"/>
  <c r="I1761" i="1"/>
  <c r="I1762" i="1"/>
  <c r="I1763" i="1"/>
  <c r="I1764" i="1"/>
  <c r="I1765" i="1"/>
  <c r="I1766" i="1"/>
  <c r="I1767" i="1"/>
  <c r="I1772" i="1"/>
  <c r="I1773" i="1"/>
  <c r="I1774" i="1"/>
  <c r="I1779" i="1"/>
  <c r="I1782" i="1"/>
  <c r="I1786" i="1"/>
  <c r="I1789" i="1"/>
  <c r="I1795" i="1"/>
  <c r="I1796" i="1"/>
  <c r="I1797" i="1"/>
  <c r="I1798" i="1"/>
  <c r="I1799" i="1"/>
  <c r="I1804" i="1"/>
  <c r="I1805" i="1"/>
  <c r="I1807" i="1"/>
  <c r="I1810" i="1"/>
  <c r="I1811" i="1"/>
  <c r="I1813" i="1"/>
  <c r="I1814" i="1"/>
  <c r="I1815" i="1"/>
  <c r="I1824" i="1"/>
  <c r="I1825" i="1"/>
  <c r="I1826" i="1"/>
  <c r="I1828" i="1"/>
  <c r="I1829" i="1"/>
  <c r="I1835" i="1"/>
  <c r="I1837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8" i="1"/>
  <c r="I1864" i="1"/>
  <c r="I1867" i="1"/>
  <c r="I1868" i="1"/>
  <c r="I1869" i="1"/>
  <c r="I1871" i="1"/>
  <c r="I1872" i="1"/>
  <c r="I1879" i="1"/>
  <c r="I1880" i="1"/>
  <c r="I1882" i="1"/>
  <c r="I1884" i="1"/>
  <c r="I1886" i="1"/>
  <c r="I1890" i="1"/>
  <c r="I1891" i="1"/>
  <c r="I1893" i="1"/>
  <c r="I1900" i="1"/>
  <c r="I1901" i="1"/>
  <c r="I1902" i="1"/>
  <c r="I1906" i="1"/>
  <c r="I1910" i="1"/>
  <c r="I1913" i="1"/>
  <c r="I1914" i="1"/>
  <c r="I1917" i="1"/>
  <c r="I1918" i="1"/>
  <c r="I1920" i="1"/>
  <c r="I1921" i="1"/>
  <c r="I1922" i="1"/>
  <c r="I1923" i="1"/>
  <c r="I1928" i="1"/>
  <c r="I1929" i="1"/>
  <c r="I1932" i="1"/>
  <c r="I1934" i="1"/>
  <c r="I1937" i="1"/>
  <c r="I1938" i="1"/>
  <c r="I1939" i="1"/>
  <c r="I1940" i="1"/>
  <c r="I1943" i="1"/>
  <c r="I1947" i="1"/>
  <c r="I1948" i="1"/>
  <c r="I1950" i="1"/>
  <c r="I1958" i="1"/>
  <c r="I1959" i="1"/>
  <c r="I1960" i="1"/>
  <c r="I1961" i="1"/>
  <c r="I1964" i="1"/>
  <c r="I1965" i="1"/>
  <c r="I1966" i="1"/>
  <c r="I1968" i="1"/>
  <c r="I1969" i="1"/>
  <c r="I1972" i="1"/>
  <c r="I1973" i="1"/>
  <c r="I1974" i="1"/>
  <c r="I1975" i="1"/>
  <c r="I1977" i="1"/>
  <c r="I1980" i="1"/>
  <c r="I1981" i="1"/>
  <c r="I1982" i="1"/>
  <c r="I1986" i="1"/>
  <c r="I1987" i="1"/>
  <c r="I1988" i="1"/>
  <c r="I1992" i="1"/>
  <c r="I1994" i="1"/>
  <c r="I1995" i="1"/>
  <c r="I1996" i="1"/>
  <c r="I1997" i="1"/>
  <c r="I1998" i="1"/>
  <c r="I2000" i="1"/>
  <c r="I2004" i="1"/>
  <c r="I2005" i="1"/>
  <c r="I2009" i="1"/>
  <c r="I2010" i="1"/>
  <c r="I2012" i="1"/>
  <c r="I2021" i="1"/>
  <c r="I2022" i="1"/>
  <c r="I2024" i="1"/>
  <c r="I2026" i="1"/>
  <c r="I2030" i="1"/>
  <c r="I2033" i="1"/>
  <c r="I2036" i="1"/>
  <c r="I2038" i="1"/>
  <c r="I2040" i="1"/>
  <c r="I2046" i="1"/>
  <c r="I2049" i="1"/>
  <c r="I2052" i="1"/>
  <c r="I2054" i="1"/>
  <c r="I2056" i="1"/>
  <c r="I2059" i="1"/>
  <c r="I2060" i="1"/>
  <c r="I2061" i="1"/>
  <c r="I2066" i="1"/>
  <c r="I2067" i="1"/>
  <c r="I2068" i="1"/>
  <c r="I2070" i="1"/>
  <c r="I2072" i="1"/>
  <c r="I2074" i="1"/>
  <c r="I2077" i="1"/>
  <c r="I2081" i="1"/>
  <c r="I2084" i="1"/>
  <c r="I2099" i="1"/>
  <c r="I2103" i="1"/>
  <c r="I2104" i="1"/>
  <c r="I2105" i="1"/>
  <c r="I2107" i="1"/>
  <c r="I2109" i="1"/>
  <c r="I2110" i="1"/>
  <c r="I2111" i="1"/>
  <c r="I2112" i="1"/>
  <c r="I2113" i="1"/>
  <c r="I2114" i="1"/>
  <c r="I2118" i="1"/>
  <c r="I2125" i="1"/>
  <c r="I2126" i="1"/>
  <c r="I2128" i="1"/>
  <c r="I2129" i="1"/>
  <c r="I2130" i="1"/>
  <c r="I2132" i="1"/>
  <c r="I2135" i="1"/>
  <c r="I2137" i="1"/>
  <c r="I2143" i="1"/>
  <c r="I2146" i="1"/>
  <c r="I2152" i="1"/>
  <c r="I2158" i="1"/>
  <c r="I2159" i="1"/>
  <c r="I2166" i="1"/>
  <c r="I2167" i="1"/>
  <c r="I2169" i="1"/>
  <c r="I2171" i="1"/>
  <c r="I2173" i="1"/>
  <c r="I2174" i="1"/>
  <c r="I2181" i="1"/>
  <c r="I2182" i="1"/>
  <c r="I2184" i="1"/>
  <c r="I2186" i="1"/>
  <c r="I2190" i="1"/>
  <c r="I2194" i="1"/>
  <c r="I2195" i="1"/>
  <c r="I2196" i="1"/>
  <c r="I2199" i="1"/>
  <c r="I2200" i="1"/>
  <c r="I2202" i="1"/>
  <c r="I2205" i="1"/>
  <c r="I2206" i="1"/>
  <c r="I2214" i="1"/>
  <c r="I2215" i="1"/>
  <c r="I2216" i="1"/>
  <c r="I2227" i="1"/>
  <c r="I2230" i="1"/>
  <c r="I2231" i="1"/>
  <c r="I2233" i="1"/>
  <c r="I2237" i="1"/>
  <c r="I2239" i="1"/>
  <c r="I2250" i="1"/>
  <c r="I2251" i="1"/>
  <c r="I2252" i="1"/>
  <c r="I2254" i="1"/>
  <c r="I2257" i="1"/>
  <c r="I2258" i="1"/>
  <c r="I2262" i="1"/>
  <c r="I2263" i="1"/>
  <c r="I2266" i="1"/>
  <c r="I2273" i="1"/>
  <c r="I2275" i="1"/>
  <c r="I2277" i="1"/>
  <c r="I2282" i="1"/>
  <c r="I2285" i="1"/>
  <c r="I2287" i="1"/>
  <c r="I2288" i="1"/>
  <c r="I2292" i="1"/>
  <c r="I2298" i="1"/>
  <c r="I2300" i="1"/>
  <c r="I2302" i="1"/>
  <c r="I2303" i="1"/>
  <c r="I2308" i="1"/>
  <c r="I2312" i="1"/>
  <c r="I2316" i="1"/>
  <c r="I2332" i="1"/>
  <c r="I2338" i="1"/>
  <c r="I2339" i="1"/>
  <c r="I2352" i="1"/>
  <c r="I2356" i="1"/>
  <c r="I2358" i="1"/>
  <c r="I2361" i="1"/>
  <c r="I2364" i="1"/>
  <c r="I2367" i="1"/>
  <c r="I2368" i="1"/>
  <c r="I2381" i="1"/>
  <c r="I158" i="1"/>
  <c r="I160" i="1"/>
  <c r="I2392" i="1"/>
  <c r="I2394" i="1"/>
  <c r="I2395" i="1"/>
  <c r="I2399" i="1"/>
  <c r="I2402" i="1"/>
  <c r="I2411" i="1"/>
  <c r="I2413" i="1"/>
  <c r="I2418" i="1"/>
  <c r="I2425" i="1"/>
  <c r="I2434" i="1"/>
  <c r="I2435" i="1"/>
  <c r="I2443" i="1"/>
  <c r="I2445" i="1"/>
  <c r="I2448" i="1"/>
  <c r="I2452" i="1"/>
  <c r="I2455" i="1"/>
  <c r="I2460" i="1"/>
  <c r="I2473" i="1"/>
  <c r="I2475" i="1"/>
  <c r="I2479" i="1"/>
  <c r="I2481" i="1"/>
  <c r="I2484" i="1"/>
  <c r="I2489" i="1"/>
  <c r="I2494" i="1"/>
  <c r="I2495" i="1"/>
  <c r="I2499" i="1"/>
  <c r="I2506" i="1"/>
  <c r="I2508" i="1"/>
  <c r="I2512" i="1"/>
  <c r="I2515" i="1"/>
  <c r="I2534" i="1"/>
  <c r="I2540" i="1"/>
  <c r="I2541" i="1"/>
  <c r="I2545" i="1"/>
  <c r="I2552" i="1"/>
  <c r="I2555" i="1"/>
  <c r="I2557" i="1"/>
  <c r="I2559" i="1"/>
  <c r="I2573" i="1"/>
  <c r="I2575" i="1"/>
  <c r="I2578" i="1"/>
  <c r="I2580" i="1"/>
  <c r="I2583" i="1"/>
  <c r="I2585" i="1"/>
  <c r="I2587" i="1"/>
  <c r="I2588" i="1"/>
  <c r="I2601" i="1"/>
  <c r="I2602" i="1"/>
  <c r="I2609" i="1"/>
  <c r="I2614" i="1"/>
  <c r="I2616" i="1"/>
  <c r="I2617" i="1"/>
  <c r="I2618" i="1"/>
  <c r="I2620" i="1"/>
  <c r="I2624" i="1"/>
  <c r="I2632" i="1"/>
  <c r="I2633" i="1"/>
  <c r="I2640" i="1"/>
  <c r="I2647" i="1"/>
  <c r="I2649" i="1"/>
  <c r="I2650" i="1"/>
  <c r="I2662" i="1"/>
  <c r="I2663" i="1"/>
  <c r="I2668" i="1"/>
  <c r="I2677" i="1"/>
  <c r="I2690" i="1"/>
  <c r="I2691" i="1"/>
  <c r="I2694" i="1"/>
  <c r="I2704" i="1"/>
  <c r="I2712" i="1"/>
  <c r="I2713" i="1"/>
  <c r="I2716" i="1"/>
  <c r="I2721" i="1"/>
  <c r="I2724" i="1"/>
  <c r="I2726" i="1"/>
  <c r="I2734" i="1"/>
  <c r="I2735" i="1"/>
  <c r="I2737" i="1"/>
  <c r="I2740" i="1"/>
  <c r="I2743" i="1"/>
  <c r="I2750" i="1"/>
  <c r="I2754" i="1"/>
  <c r="I2757" i="1"/>
  <c r="I2758" i="1"/>
  <c r="I2759" i="1"/>
  <c r="I2761" i="1"/>
  <c r="I2763" i="1"/>
  <c r="I196" i="1"/>
  <c r="I2770" i="1"/>
  <c r="I2774" i="1"/>
  <c r="I2776" i="1"/>
  <c r="I2801" i="1"/>
  <c r="I2802" i="1"/>
  <c r="I2803" i="1"/>
  <c r="I2804" i="1"/>
  <c r="I2806" i="1"/>
  <c r="I2812" i="1"/>
  <c r="I2813" i="1"/>
  <c r="I2817" i="1"/>
  <c r="I2839" i="1"/>
  <c r="I2840" i="1"/>
  <c r="I2842" i="1"/>
  <c r="I2858" i="1"/>
  <c r="I2865" i="1"/>
  <c r="I2867" i="1"/>
  <c r="I2868" i="1"/>
  <c r="I2878" i="1"/>
  <c r="I2890" i="1"/>
  <c r="I2908" i="1"/>
  <c r="I2909" i="1"/>
  <c r="I2920" i="1"/>
  <c r="I2924" i="1"/>
  <c r="I2925" i="1"/>
  <c r="I2936" i="1"/>
  <c r="I203" i="1"/>
  <c r="I2950" i="1"/>
  <c r="I2951" i="1"/>
  <c r="I2966" i="1"/>
  <c r="I2968" i="1"/>
  <c r="I2976" i="1"/>
  <c r="I2982" i="1"/>
  <c r="I2985" i="1"/>
  <c r="I2989" i="1"/>
  <c r="I2991" i="1"/>
  <c r="I2992" i="1"/>
  <c r="I2994" i="1"/>
  <c r="I3003" i="1"/>
  <c r="I3004" i="1"/>
  <c r="I3008" i="1"/>
  <c r="I3012" i="1"/>
  <c r="I3014" i="1"/>
  <c r="I3030" i="1"/>
  <c r="I3035" i="1"/>
  <c r="I3038" i="1"/>
  <c r="I3042" i="1"/>
  <c r="I3043" i="1"/>
  <c r="I3044" i="1"/>
  <c r="I3046" i="1"/>
  <c r="I3055" i="1"/>
  <c r="I3078" i="1"/>
  <c r="I3083" i="1"/>
  <c r="I3084" i="1"/>
  <c r="I3085" i="1"/>
  <c r="I3086" i="1"/>
  <c r="I3087" i="1"/>
  <c r="I3088" i="1"/>
  <c r="I3089" i="1"/>
  <c r="I3090" i="1"/>
  <c r="I3092" i="1"/>
  <c r="I3093" i="1"/>
  <c r="I3094" i="1"/>
  <c r="I3105" i="1"/>
  <c r="I3108" i="1"/>
  <c r="I3110" i="1"/>
  <c r="I3114" i="1"/>
  <c r="I3117" i="1"/>
  <c r="I3118" i="1"/>
  <c r="I3122" i="1"/>
  <c r="I207" i="1"/>
  <c r="I3137" i="1"/>
  <c r="I3149" i="1"/>
  <c r="I3186" i="1"/>
  <c r="I3202" i="1"/>
  <c r="I3212" i="1"/>
  <c r="I3213" i="1"/>
  <c r="I3214" i="1"/>
  <c r="I3218" i="1"/>
  <c r="I208" i="1"/>
  <c r="I209" i="1"/>
  <c r="I3234" i="1"/>
  <c r="I3235" i="1"/>
  <c r="I3236" i="1"/>
  <c r="I3237" i="1"/>
  <c r="I3267" i="1"/>
  <c r="I3292" i="1"/>
  <c r="I3296" i="1"/>
  <c r="I3303" i="1"/>
  <c r="I3304" i="1"/>
  <c r="I3312" i="1"/>
  <c r="I3331" i="1"/>
  <c r="I3349" i="1"/>
  <c r="I3356" i="1"/>
  <c r="I3359" i="1"/>
  <c r="I3362" i="1"/>
  <c r="I3365" i="1"/>
  <c r="I3370" i="1"/>
  <c r="I3383" i="1"/>
  <c r="I3402" i="1"/>
  <c r="I3403" i="1"/>
  <c r="I3404" i="1"/>
  <c r="I3406" i="1"/>
  <c r="I3408" i="1"/>
  <c r="I3412" i="1"/>
  <c r="I3443" i="1"/>
  <c r="I3444" i="1"/>
  <c r="I3446" i="1"/>
  <c r="I3455" i="1"/>
  <c r="I3464" i="1"/>
  <c r="I3495" i="1"/>
  <c r="I3496" i="1"/>
  <c r="I3497" i="1"/>
  <c r="I3498" i="1"/>
  <c r="I3499" i="1"/>
  <c r="I3521" i="1"/>
  <c r="I3522" i="1"/>
  <c r="I3534" i="1"/>
  <c r="I3540" i="1"/>
  <c r="I3559" i="1"/>
  <c r="I237" i="1"/>
  <c r="I3584" i="1"/>
  <c r="I3591" i="1"/>
  <c r="I3592" i="1"/>
  <c r="I3601" i="1"/>
  <c r="I3612" i="1"/>
  <c r="I3618" i="1"/>
  <c r="I3634" i="1"/>
  <c r="I3662" i="1"/>
  <c r="I3698" i="1"/>
  <c r="I3721" i="1"/>
  <c r="I243" i="1"/>
  <c r="I3798" i="1"/>
  <c r="I3801" i="1"/>
  <c r="I3836" i="1"/>
  <c r="I3859" i="1"/>
  <c r="I251" i="1"/>
  <c r="I253" i="1"/>
  <c r="I259" i="1"/>
  <c r="G148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" i="3"/>
  <c r="G687" i="1"/>
  <c r="G679" i="1"/>
  <c r="G680" i="1"/>
  <c r="G681" i="1"/>
  <c r="G682" i="1"/>
  <c r="G683" i="1"/>
  <c r="G684" i="1"/>
  <c r="G677" i="1"/>
  <c r="G769" i="1"/>
  <c r="G766" i="1"/>
  <c r="G1008" i="1"/>
  <c r="G1009" i="1"/>
  <c r="G1015" i="1"/>
  <c r="G1020" i="1"/>
  <c r="G1021" i="1"/>
  <c r="G1007" i="1"/>
  <c r="G1124" i="1"/>
  <c r="G1123" i="1"/>
  <c r="G1503" i="1"/>
  <c r="G1501" i="1"/>
  <c r="G1500" i="1"/>
  <c r="G2185" i="1"/>
  <c r="G2183" i="1"/>
  <c r="G2180" i="1"/>
  <c r="G2179" i="1"/>
  <c r="G2178" i="1"/>
  <c r="G2476" i="1"/>
  <c r="G2477" i="1"/>
  <c r="G2474" i="1"/>
  <c r="G2831" i="1"/>
  <c r="G2955" i="1"/>
  <c r="G3191" i="1"/>
  <c r="G3190" i="1"/>
  <c r="G3189" i="1"/>
  <c r="G3158" i="1"/>
  <c r="G3666" i="1"/>
  <c r="G3664" i="1"/>
  <c r="G3367" i="1"/>
  <c r="H3666" i="1"/>
  <c r="H3664" i="1"/>
  <c r="H3394" i="1"/>
  <c r="H3376" i="1"/>
  <c r="H3367" i="1"/>
  <c r="H229" i="1"/>
  <c r="H223" i="1"/>
  <c r="H3311" i="1"/>
  <c r="H3295" i="1"/>
  <c r="H210" i="1"/>
  <c r="H3191" i="1"/>
  <c r="H3190" i="1"/>
  <c r="H3189" i="1"/>
  <c r="H3158" i="1"/>
  <c r="H3152" i="1"/>
  <c r="H3145" i="1"/>
  <c r="H3131" i="1"/>
  <c r="H205" i="1"/>
  <c r="H204" i="1"/>
  <c r="H3126" i="1"/>
  <c r="H3101" i="1"/>
  <c r="H3100" i="1"/>
  <c r="H3064" i="1"/>
  <c r="H3054" i="1"/>
  <c r="H3053" i="1"/>
  <c r="H3037" i="1"/>
  <c r="H3033" i="1"/>
  <c r="H3032" i="1"/>
  <c r="H3028" i="1"/>
  <c r="H3026" i="1"/>
  <c r="H2997" i="1"/>
  <c r="H2995" i="1"/>
  <c r="H2980" i="1"/>
  <c r="H2979" i="1"/>
  <c r="H2977" i="1"/>
  <c r="H2975" i="1"/>
  <c r="H2974" i="1"/>
  <c r="H2973" i="1"/>
  <c r="H2958" i="1"/>
  <c r="H2955" i="1"/>
  <c r="H2949" i="1"/>
  <c r="H2947" i="1"/>
  <c r="H2946" i="1"/>
  <c r="H2945" i="1"/>
  <c r="H2929" i="1"/>
  <c r="H10" i="1"/>
  <c r="H2907" i="1"/>
  <c r="H198" i="1"/>
  <c r="H2887" i="1"/>
  <c r="H197" i="1"/>
  <c r="H2883" i="1"/>
  <c r="H2856" i="1"/>
  <c r="H2846" i="1"/>
  <c r="H2831" i="1"/>
  <c r="H2814" i="1"/>
  <c r="H2811" i="1"/>
  <c r="H2810" i="1"/>
  <c r="H2798" i="1"/>
  <c r="H2796" i="1"/>
  <c r="H2789" i="1"/>
  <c r="H2788" i="1"/>
  <c r="H2782" i="1"/>
  <c r="H2772" i="1"/>
  <c r="H188" i="1"/>
  <c r="H187" i="1"/>
  <c r="H2751" i="1"/>
  <c r="H186" i="1"/>
  <c r="H2731" i="1"/>
  <c r="H184" i="1"/>
  <c r="H2708" i="1"/>
  <c r="H2684" i="1"/>
  <c r="H2626" i="1"/>
  <c r="H2625" i="1"/>
  <c r="H2623" i="1"/>
  <c r="H2621" i="1"/>
  <c r="H2607" i="1"/>
  <c r="H2596" i="1"/>
  <c r="H2595" i="1"/>
  <c r="H178" i="1"/>
  <c r="H2584" i="1"/>
  <c r="H2576" i="1"/>
  <c r="H163" i="1"/>
  <c r="H2560" i="1"/>
  <c r="H2543" i="1"/>
  <c r="H2542" i="1"/>
  <c r="H2511" i="1"/>
  <c r="H2507" i="1"/>
  <c r="H2497" i="1"/>
  <c r="H2496" i="1"/>
  <c r="H2493" i="1"/>
  <c r="H2492" i="1"/>
  <c r="H2491" i="1"/>
  <c r="H2478" i="1"/>
  <c r="H2477" i="1"/>
  <c r="I2477" i="1" s="1"/>
  <c r="H2476" i="1"/>
  <c r="H2474" i="1"/>
  <c r="H2466" i="1"/>
  <c r="H2454" i="1"/>
  <c r="H2451" i="1"/>
  <c r="H156" i="1"/>
  <c r="H2403" i="1"/>
  <c r="H149" i="1"/>
  <c r="H2397" i="1"/>
  <c r="H2391" i="1"/>
  <c r="H2389" i="1"/>
  <c r="H2388" i="1"/>
  <c r="H2378" i="1"/>
  <c r="H2349" i="1"/>
  <c r="H2344" i="1"/>
  <c r="H2343" i="1"/>
  <c r="H147" i="1"/>
  <c r="H2334" i="1"/>
  <c r="H2328" i="1"/>
  <c r="H2327" i="1"/>
  <c r="H2326" i="1"/>
  <c r="H2324" i="1"/>
  <c r="H2305" i="1"/>
  <c r="H2297" i="1"/>
  <c r="H2270" i="1"/>
  <c r="H2269" i="1"/>
  <c r="H146" i="1"/>
  <c r="H2264" i="1"/>
  <c r="H2260" i="1"/>
  <c r="H2228" i="1"/>
  <c r="H141" i="1"/>
  <c r="H2223" i="1"/>
  <c r="H139" i="1"/>
  <c r="H2209" i="1"/>
  <c r="H2198" i="1"/>
  <c r="H2197" i="1"/>
  <c r="H2193" i="1"/>
  <c r="H2185" i="1"/>
  <c r="I2185" i="1" s="1"/>
  <c r="H2183" i="1"/>
  <c r="I2183" i="1" s="1"/>
  <c r="H2180" i="1"/>
  <c r="I2180" i="1" s="1"/>
  <c r="H2179" i="1"/>
  <c r="I2179" i="1" s="1"/>
  <c r="H2178" i="1"/>
  <c r="I2178" i="1" s="1"/>
  <c r="H2172" i="1"/>
  <c r="H2162" i="1"/>
  <c r="H2161" i="1"/>
  <c r="H2138" i="1"/>
  <c r="H2136" i="1"/>
  <c r="H2127" i="1"/>
  <c r="H2119" i="1"/>
  <c r="H2088" i="1"/>
  <c r="H2073" i="1"/>
  <c r="H2069" i="1"/>
  <c r="H2032" i="1"/>
  <c r="H2017" i="1"/>
  <c r="H2014" i="1"/>
  <c r="H1989" i="1"/>
  <c r="H1979" i="1"/>
  <c r="H1962" i="1"/>
  <c r="H1949" i="1"/>
  <c r="H134" i="1"/>
  <c r="H1907" i="1"/>
  <c r="H1903" i="1"/>
  <c r="H1889" i="1"/>
  <c r="H1888" i="1"/>
  <c r="H1887" i="1"/>
  <c r="H1863" i="1"/>
  <c r="H1856" i="1"/>
  <c r="H132" i="1"/>
  <c r="H1822" i="1"/>
  <c r="H1821" i="1"/>
  <c r="H1816" i="1"/>
  <c r="H1808" i="1"/>
  <c r="H130" i="1"/>
  <c r="H1803" i="1"/>
  <c r="H1784" i="1"/>
  <c r="H1783" i="1"/>
  <c r="H1781" i="1"/>
  <c r="H1780" i="1"/>
  <c r="H1776" i="1"/>
  <c r="H1775" i="1"/>
  <c r="H1771" i="1"/>
  <c r="H1759" i="1"/>
  <c r="H1757" i="1"/>
  <c r="H1752" i="1"/>
  <c r="H1713" i="1"/>
  <c r="H1712" i="1"/>
  <c r="H1711" i="1"/>
  <c r="H1707" i="1"/>
  <c r="H1705" i="1"/>
  <c r="H1704" i="1"/>
  <c r="H129" i="1"/>
  <c r="H1660" i="1"/>
  <c r="H1653" i="1"/>
  <c r="H1618" i="1"/>
  <c r="H120" i="1"/>
  <c r="H1616" i="1"/>
  <c r="H115" i="1"/>
  <c r="H1531" i="1"/>
  <c r="H1516" i="1"/>
  <c r="H1515" i="1"/>
  <c r="H1512" i="1"/>
  <c r="H112" i="1"/>
  <c r="H1508" i="1"/>
  <c r="H1503" i="1"/>
  <c r="H1501" i="1"/>
  <c r="H1500" i="1"/>
  <c r="H1495" i="1"/>
  <c r="H1491" i="1"/>
  <c r="H1476" i="1"/>
  <c r="H4" i="1"/>
  <c r="H1451" i="1"/>
  <c r="H1447" i="1"/>
  <c r="H1442" i="1"/>
  <c r="H1441" i="1"/>
  <c r="H1440" i="1"/>
  <c r="H1428" i="1"/>
  <c r="H1424" i="1"/>
  <c r="H1418" i="1"/>
  <c r="H1417" i="1"/>
  <c r="H102" i="1"/>
  <c r="H1410" i="1"/>
  <c r="H1409" i="1"/>
  <c r="H1405" i="1"/>
  <c r="H1395" i="1"/>
  <c r="H1379" i="1"/>
  <c r="H98" i="1"/>
  <c r="H1364" i="1"/>
  <c r="H1354" i="1"/>
  <c r="H1353" i="1"/>
  <c r="H1352" i="1"/>
  <c r="H1340" i="1"/>
  <c r="H1327" i="1"/>
  <c r="H1322" i="1"/>
  <c r="H1316" i="1"/>
  <c r="H1310" i="1"/>
  <c r="H1296" i="1"/>
  <c r="H1292" i="1"/>
  <c r="H1281" i="1"/>
  <c r="H1273" i="1"/>
  <c r="H1271" i="1"/>
  <c r="H96" i="1"/>
  <c r="H1269" i="1"/>
  <c r="H1255" i="1"/>
  <c r="H95" i="1"/>
  <c r="H1254" i="1"/>
  <c r="H1250" i="1"/>
  <c r="H1248" i="1"/>
  <c r="H1238" i="1"/>
  <c r="H1237" i="1"/>
  <c r="H1202" i="1"/>
  <c r="H1177" i="1"/>
  <c r="H1169" i="1"/>
  <c r="H1126" i="1"/>
  <c r="H1124" i="1"/>
  <c r="H1123" i="1"/>
  <c r="H1100" i="1"/>
  <c r="H1096" i="1"/>
  <c r="H86" i="1"/>
  <c r="H1077" i="1"/>
  <c r="H1076" i="1"/>
  <c r="H1043" i="1"/>
  <c r="H1041" i="1"/>
  <c r="H1038" i="1"/>
  <c r="H1021" i="1"/>
  <c r="H1020" i="1"/>
  <c r="H1015" i="1"/>
  <c r="H1009" i="1"/>
  <c r="H1008" i="1"/>
  <c r="H1007" i="1"/>
  <c r="H1005" i="1"/>
  <c r="H1001" i="1"/>
  <c r="H987" i="1"/>
  <c r="H985" i="1"/>
  <c r="H961" i="1"/>
  <c r="H84" i="1"/>
  <c r="H918" i="1"/>
  <c r="H913" i="1"/>
  <c r="H911" i="1"/>
  <c r="H910" i="1"/>
  <c r="H908" i="1"/>
  <c r="H893" i="1"/>
  <c r="H892" i="1"/>
  <c r="I892" i="1" s="1"/>
  <c r="H879" i="1"/>
  <c r="H858" i="1"/>
  <c r="H852" i="1"/>
  <c r="H850" i="1"/>
  <c r="H848" i="1"/>
  <c r="H845" i="1"/>
  <c r="H843" i="1"/>
  <c r="H842" i="1"/>
  <c r="H841" i="1"/>
  <c r="H83" i="1"/>
  <c r="H838" i="1"/>
  <c r="H831" i="1"/>
  <c r="H808" i="1"/>
  <c r="H769" i="1"/>
  <c r="H766" i="1"/>
  <c r="H758" i="1"/>
  <c r="H745" i="1"/>
  <c r="H738" i="1"/>
  <c r="H729" i="1"/>
  <c r="H716" i="1"/>
  <c r="H712" i="1"/>
  <c r="H709" i="1"/>
  <c r="H81" i="1"/>
  <c r="H708" i="1"/>
  <c r="H703" i="1"/>
  <c r="H702" i="1"/>
  <c r="H693" i="1"/>
  <c r="H687" i="1"/>
  <c r="H686" i="1"/>
  <c r="H685" i="1"/>
  <c r="H684" i="1"/>
  <c r="H683" i="1"/>
  <c r="I683" i="1" s="1"/>
  <c r="H682" i="1"/>
  <c r="H681" i="1"/>
  <c r="I681" i="1" s="1"/>
  <c r="H680" i="1"/>
  <c r="H679" i="1"/>
  <c r="I679" i="1" s="1"/>
  <c r="H677" i="1"/>
  <c r="H675" i="1"/>
  <c r="H667" i="1"/>
  <c r="H665" i="1"/>
  <c r="H663" i="1"/>
  <c r="H644" i="1"/>
  <c r="H643" i="1"/>
  <c r="H631" i="1"/>
  <c r="H80" i="1"/>
  <c r="H625" i="1"/>
  <c r="H623" i="1"/>
  <c r="H605" i="1"/>
  <c r="H593" i="1"/>
  <c r="H587" i="1"/>
  <c r="H575" i="1"/>
  <c r="H552" i="1"/>
  <c r="H543" i="1"/>
  <c r="H78" i="1"/>
  <c r="H541" i="1"/>
  <c r="H528" i="1"/>
  <c r="H519" i="1"/>
  <c r="H515" i="1"/>
  <c r="H511" i="1"/>
  <c r="H509" i="1"/>
  <c r="H500" i="1"/>
  <c r="H496" i="1"/>
  <c r="H495" i="1"/>
  <c r="H492" i="1"/>
  <c r="H491" i="1"/>
  <c r="H483" i="1"/>
  <c r="H482" i="1"/>
  <c r="H480" i="1"/>
  <c r="H476" i="1"/>
  <c r="H471" i="1"/>
  <c r="H460" i="1"/>
  <c r="H458" i="1"/>
  <c r="H456" i="1"/>
  <c r="H452" i="1"/>
  <c r="H72" i="1"/>
  <c r="H71" i="1"/>
  <c r="H70" i="1"/>
  <c r="H65" i="1"/>
  <c r="H432" i="1"/>
  <c r="H64" i="1"/>
  <c r="H429" i="1"/>
  <c r="H423" i="1"/>
  <c r="H419" i="1"/>
  <c r="H418" i="1"/>
  <c r="H417" i="1"/>
  <c r="H415" i="1"/>
  <c r="H403" i="1"/>
  <c r="H400" i="1"/>
  <c r="H390" i="1"/>
  <c r="H380" i="1"/>
  <c r="H375" i="1"/>
  <c r="H373" i="1"/>
  <c r="H354" i="1"/>
  <c r="H351" i="1"/>
  <c r="H343" i="1"/>
  <c r="H26" i="1"/>
  <c r="H341" i="1"/>
  <c r="H325" i="1"/>
  <c r="H312" i="1"/>
  <c r="H311" i="1"/>
  <c r="H306" i="1"/>
  <c r="H269" i="1"/>
  <c r="H263" i="1"/>
  <c r="H262" i="1"/>
  <c r="H3" i="1"/>
  <c r="G3394" i="1"/>
  <c r="G3376" i="1"/>
  <c r="G229" i="1"/>
  <c r="G223" i="1"/>
  <c r="G3311" i="1"/>
  <c r="G3295" i="1"/>
  <c r="G210" i="1"/>
  <c r="G3152" i="1"/>
  <c r="G3145" i="1"/>
  <c r="G3131" i="1"/>
  <c r="G205" i="1"/>
  <c r="G204" i="1"/>
  <c r="G3126" i="1"/>
  <c r="G3101" i="1"/>
  <c r="G3100" i="1"/>
  <c r="G3064" i="1"/>
  <c r="G3054" i="1"/>
  <c r="G3053" i="1"/>
  <c r="G3037" i="1"/>
  <c r="G3033" i="1"/>
  <c r="G3032" i="1"/>
  <c r="G3028" i="1"/>
  <c r="G3026" i="1"/>
  <c r="G2997" i="1"/>
  <c r="G2995" i="1"/>
  <c r="G2980" i="1"/>
  <c r="G2979" i="1"/>
  <c r="G2977" i="1"/>
  <c r="G2975" i="1"/>
  <c r="G2974" i="1"/>
  <c r="G2973" i="1"/>
  <c r="G2958" i="1"/>
  <c r="G2949" i="1"/>
  <c r="I2949" i="1" s="1"/>
  <c r="G2947" i="1"/>
  <c r="G2946" i="1"/>
  <c r="G2945" i="1"/>
  <c r="G2929" i="1"/>
  <c r="G10" i="1"/>
  <c r="G2907" i="1"/>
  <c r="G198" i="1"/>
  <c r="G2887" i="1"/>
  <c r="G197" i="1"/>
  <c r="G2883" i="1"/>
  <c r="G2856" i="1"/>
  <c r="G2846" i="1"/>
  <c r="G2814" i="1"/>
  <c r="G2811" i="1"/>
  <c r="G2810" i="1"/>
  <c r="G2798" i="1"/>
  <c r="G2796" i="1"/>
  <c r="G2789" i="1"/>
  <c r="G2788" i="1"/>
  <c r="G2782" i="1"/>
  <c r="G2772" i="1"/>
  <c r="G188" i="1"/>
  <c r="G187" i="1"/>
  <c r="G2751" i="1"/>
  <c r="I2751" i="1" s="1"/>
  <c r="G186" i="1"/>
  <c r="G2731" i="1"/>
  <c r="G184" i="1"/>
  <c r="G2708" i="1"/>
  <c r="G2684" i="1"/>
  <c r="G2626" i="1"/>
  <c r="G2625" i="1"/>
  <c r="G2623" i="1"/>
  <c r="G2621" i="1"/>
  <c r="G2607" i="1"/>
  <c r="G2596" i="1"/>
  <c r="G2595" i="1"/>
  <c r="G178" i="1"/>
  <c r="G2584" i="1"/>
  <c r="G2576" i="1"/>
  <c r="G163" i="1"/>
  <c r="G2560" i="1"/>
  <c r="G2543" i="1"/>
  <c r="G2542" i="1"/>
  <c r="G2511" i="1"/>
  <c r="G2507" i="1"/>
  <c r="G2497" i="1"/>
  <c r="G2496" i="1"/>
  <c r="G2493" i="1"/>
  <c r="G2492" i="1"/>
  <c r="G2491" i="1"/>
  <c r="G2478" i="1"/>
  <c r="G2466" i="1"/>
  <c r="G2454" i="1"/>
  <c r="G2451" i="1"/>
  <c r="G156" i="1"/>
  <c r="G2403" i="1"/>
  <c r="G149" i="1"/>
  <c r="G2397" i="1"/>
  <c r="G2391" i="1"/>
  <c r="G2389" i="1"/>
  <c r="G2388" i="1"/>
  <c r="G2378" i="1"/>
  <c r="G2349" i="1"/>
  <c r="G2344" i="1"/>
  <c r="G2343" i="1"/>
  <c r="G147" i="1"/>
  <c r="G2334" i="1"/>
  <c r="G2328" i="1"/>
  <c r="G2327" i="1"/>
  <c r="G2326" i="1"/>
  <c r="G2324" i="1"/>
  <c r="G2305" i="1"/>
  <c r="G2297" i="1"/>
  <c r="G2270" i="1"/>
  <c r="G2269" i="1"/>
  <c r="G146" i="1"/>
  <c r="G2264" i="1"/>
  <c r="G2260" i="1"/>
  <c r="G2228" i="1"/>
  <c r="G141" i="1"/>
  <c r="G2223" i="1"/>
  <c r="G139" i="1"/>
  <c r="G2209" i="1"/>
  <c r="G2198" i="1"/>
  <c r="G2197" i="1"/>
  <c r="G2193" i="1"/>
  <c r="G2172" i="1"/>
  <c r="G2162" i="1"/>
  <c r="G2161" i="1"/>
  <c r="G2138" i="1"/>
  <c r="G2136" i="1"/>
  <c r="G2127" i="1"/>
  <c r="G2119" i="1"/>
  <c r="G2088" i="1"/>
  <c r="G2073" i="1"/>
  <c r="G2069" i="1"/>
  <c r="G2032" i="1"/>
  <c r="G2017" i="1"/>
  <c r="G2014" i="1"/>
  <c r="G1989" i="1"/>
  <c r="G1979" i="1"/>
  <c r="G1962" i="1"/>
  <c r="G1949" i="1"/>
  <c r="G134" i="1"/>
  <c r="G1907" i="1"/>
  <c r="G1903" i="1"/>
  <c r="G1889" i="1"/>
  <c r="G1888" i="1"/>
  <c r="G1887" i="1"/>
  <c r="G1863" i="1"/>
  <c r="G1856" i="1"/>
  <c r="G132" i="1"/>
  <c r="G1822" i="1"/>
  <c r="G1821" i="1"/>
  <c r="G1816" i="1"/>
  <c r="G1808" i="1"/>
  <c r="G130" i="1"/>
  <c r="G1803" i="1"/>
  <c r="G1784" i="1"/>
  <c r="G1783" i="1"/>
  <c r="I1783" i="1" s="1"/>
  <c r="G1781" i="1"/>
  <c r="G1780" i="1"/>
  <c r="G1776" i="1"/>
  <c r="G1775" i="1"/>
  <c r="G1771" i="1"/>
  <c r="G1759" i="1"/>
  <c r="G1757" i="1"/>
  <c r="G1752" i="1"/>
  <c r="G1713" i="1"/>
  <c r="G1712" i="1"/>
  <c r="G1711" i="1"/>
  <c r="G1707" i="1"/>
  <c r="G1705" i="1"/>
  <c r="G1704" i="1"/>
  <c r="G129" i="1"/>
  <c r="G1660" i="1"/>
  <c r="G1653" i="1"/>
  <c r="G1618" i="1"/>
  <c r="G120" i="1"/>
  <c r="G1616" i="1"/>
  <c r="G115" i="1"/>
  <c r="G1531" i="1"/>
  <c r="G1516" i="1"/>
  <c r="G1515" i="1"/>
  <c r="G1512" i="1"/>
  <c r="G112" i="1"/>
  <c r="G1508" i="1"/>
  <c r="G1495" i="1"/>
  <c r="G1491" i="1"/>
  <c r="G1476" i="1"/>
  <c r="G4" i="1"/>
  <c r="G1451" i="1"/>
  <c r="G1447" i="1"/>
  <c r="G1442" i="1"/>
  <c r="G1441" i="1"/>
  <c r="G1440" i="1"/>
  <c r="G1428" i="1"/>
  <c r="G1424" i="1"/>
  <c r="G1418" i="1"/>
  <c r="G1417" i="1"/>
  <c r="G102" i="1"/>
  <c r="G1410" i="1"/>
  <c r="G1409" i="1"/>
  <c r="G1405" i="1"/>
  <c r="G1395" i="1"/>
  <c r="G1379" i="1"/>
  <c r="G98" i="1"/>
  <c r="G1364" i="1"/>
  <c r="G1354" i="1"/>
  <c r="G1353" i="1"/>
  <c r="G1352" i="1"/>
  <c r="G1340" i="1"/>
  <c r="G1327" i="1"/>
  <c r="G1322" i="1"/>
  <c r="G1316" i="1"/>
  <c r="G1310" i="1"/>
  <c r="G1296" i="1"/>
  <c r="G1292" i="1"/>
  <c r="G1281" i="1"/>
  <c r="G1273" i="1"/>
  <c r="G1271" i="1"/>
  <c r="G96" i="1"/>
  <c r="G1269" i="1"/>
  <c r="G1255" i="1"/>
  <c r="G95" i="1"/>
  <c r="G1254" i="1"/>
  <c r="G1250" i="1"/>
  <c r="G1248" i="1"/>
  <c r="G1238" i="1"/>
  <c r="G1237" i="1"/>
  <c r="G1202" i="1"/>
  <c r="G1177" i="1"/>
  <c r="G1169" i="1"/>
  <c r="G1126" i="1"/>
  <c r="G1100" i="1"/>
  <c r="G1096" i="1"/>
  <c r="G86" i="1"/>
  <c r="G1077" i="1"/>
  <c r="G1076" i="1"/>
  <c r="G1043" i="1"/>
  <c r="G1041" i="1"/>
  <c r="G1038" i="1"/>
  <c r="G1005" i="1"/>
  <c r="G1001" i="1"/>
  <c r="G987" i="1"/>
  <c r="G985" i="1"/>
  <c r="G961" i="1"/>
  <c r="G84" i="1"/>
  <c r="G918" i="1"/>
  <c r="G913" i="1"/>
  <c r="G911" i="1"/>
  <c r="G910" i="1"/>
  <c r="G908" i="1"/>
  <c r="G893" i="1"/>
  <c r="G879" i="1"/>
  <c r="G858" i="1"/>
  <c r="G852" i="1"/>
  <c r="G850" i="1"/>
  <c r="G848" i="1"/>
  <c r="G845" i="1"/>
  <c r="G843" i="1"/>
  <c r="G842" i="1"/>
  <c r="G841" i="1"/>
  <c r="G83" i="1"/>
  <c r="G838" i="1"/>
  <c r="G831" i="1"/>
  <c r="G808" i="1"/>
  <c r="G758" i="1"/>
  <c r="G745" i="1"/>
  <c r="G738" i="1"/>
  <c r="G729" i="1"/>
  <c r="G716" i="1"/>
  <c r="G712" i="1"/>
  <c r="G709" i="1"/>
  <c r="G81" i="1"/>
  <c r="G708" i="1"/>
  <c r="G703" i="1"/>
  <c r="G702" i="1"/>
  <c r="G693" i="1"/>
  <c r="G686" i="1"/>
  <c r="G685" i="1"/>
  <c r="G675" i="1"/>
  <c r="G667" i="1"/>
  <c r="G665" i="1"/>
  <c r="G663" i="1"/>
  <c r="G644" i="1"/>
  <c r="G643" i="1"/>
  <c r="G631" i="1"/>
  <c r="G80" i="1"/>
  <c r="G625" i="1"/>
  <c r="G623" i="1"/>
  <c r="G605" i="1"/>
  <c r="G593" i="1"/>
  <c r="G587" i="1"/>
  <c r="G575" i="1"/>
  <c r="G552" i="1"/>
  <c r="G543" i="1"/>
  <c r="G78" i="1"/>
  <c r="G541" i="1"/>
  <c r="G528" i="1"/>
  <c r="G519" i="1"/>
  <c r="G515" i="1"/>
  <c r="G511" i="1"/>
  <c r="G509" i="1"/>
  <c r="G500" i="1"/>
  <c r="G496" i="1"/>
  <c r="G495" i="1"/>
  <c r="G492" i="1"/>
  <c r="G491" i="1"/>
  <c r="G483" i="1"/>
  <c r="G482" i="1"/>
  <c r="G480" i="1"/>
  <c r="G476" i="1"/>
  <c r="G471" i="1"/>
  <c r="G460" i="1"/>
  <c r="G458" i="1"/>
  <c r="G456" i="1"/>
  <c r="G452" i="1"/>
  <c r="G72" i="1"/>
  <c r="G71" i="1"/>
  <c r="G70" i="1"/>
  <c r="G65" i="1"/>
  <c r="G432" i="1"/>
  <c r="G64" i="1"/>
  <c r="G429" i="1"/>
  <c r="G423" i="1"/>
  <c r="G419" i="1"/>
  <c r="G418" i="1"/>
  <c r="G417" i="1"/>
  <c r="G415" i="1"/>
  <c r="G403" i="1"/>
  <c r="G400" i="1"/>
  <c r="G390" i="1"/>
  <c r="G380" i="1"/>
  <c r="G375" i="1"/>
  <c r="G373" i="1"/>
  <c r="G354" i="1"/>
  <c r="G351" i="1"/>
  <c r="G343" i="1"/>
  <c r="G26" i="1"/>
  <c r="G341" i="1"/>
  <c r="G325" i="1"/>
  <c r="G312" i="1"/>
  <c r="G311" i="1"/>
  <c r="G306" i="1"/>
  <c r="G269" i="1"/>
  <c r="G263" i="1"/>
  <c r="G262" i="1"/>
  <c r="G3" i="1"/>
  <c r="H2790" i="1"/>
  <c r="H1623" i="1"/>
  <c r="H1170" i="1"/>
  <c r="H1127" i="1"/>
  <c r="H1031" i="1"/>
  <c r="H580" i="1"/>
  <c r="G2790" i="1"/>
  <c r="G138" i="1"/>
  <c r="G1623" i="1"/>
  <c r="G1170" i="1"/>
  <c r="G1127" i="1"/>
  <c r="G1031" i="1"/>
  <c r="G580" i="1"/>
  <c r="H3716" i="1"/>
  <c r="H3668" i="1"/>
  <c r="H3621" i="1"/>
  <c r="H3517" i="1"/>
  <c r="H3428" i="1"/>
  <c r="H3382" i="1"/>
  <c r="H3375" i="1"/>
  <c r="H3335" i="1"/>
  <c r="H3221" i="1"/>
  <c r="H3135" i="1"/>
  <c r="H3134" i="1"/>
  <c r="H3128" i="1"/>
  <c r="H3107" i="1"/>
  <c r="H3097" i="1"/>
  <c r="H3095" i="1"/>
  <c r="H3079" i="1"/>
  <c r="H3075" i="1"/>
  <c r="H3045" i="1"/>
  <c r="H3041" i="1"/>
  <c r="H3039" i="1"/>
  <c r="H3018" i="1"/>
  <c r="H2971" i="1"/>
  <c r="H2948" i="1"/>
  <c r="H2901" i="1"/>
  <c r="H2861" i="1"/>
  <c r="H2860" i="1"/>
  <c r="H2859" i="1"/>
  <c r="H2824" i="1"/>
  <c r="H2793" i="1"/>
  <c r="H2792" i="1"/>
  <c r="H2768" i="1"/>
  <c r="H2760" i="1"/>
  <c r="H2732" i="1"/>
  <c r="H2730" i="1"/>
  <c r="H2710" i="1"/>
  <c r="H2705" i="1"/>
  <c r="H2652" i="1"/>
  <c r="H2648" i="1"/>
  <c r="H2638" i="1"/>
  <c r="H2629" i="1"/>
  <c r="H2606" i="1"/>
  <c r="H2561" i="1"/>
  <c r="H2554" i="1"/>
  <c r="H2510" i="1"/>
  <c r="H2468" i="1"/>
  <c r="H2463" i="1"/>
  <c r="H2449" i="1"/>
  <c r="H2444" i="1"/>
  <c r="H2439" i="1"/>
  <c r="H2419" i="1"/>
  <c r="H2417" i="1"/>
  <c r="H2318" i="1"/>
  <c r="H2218" i="1"/>
  <c r="H2168" i="1"/>
  <c r="H2058" i="1"/>
  <c r="H2035" i="1"/>
  <c r="H2029" i="1"/>
  <c r="H2008" i="1"/>
  <c r="H1935" i="1"/>
  <c r="H1927" i="1"/>
  <c r="H1926" i="1"/>
  <c r="H1925" i="1"/>
  <c r="H1892" i="1"/>
  <c r="H1861" i="1"/>
  <c r="H1819" i="1"/>
  <c r="H1743" i="1"/>
  <c r="H1718" i="1"/>
  <c r="H1714" i="1"/>
  <c r="H1466" i="1"/>
  <c r="H1464" i="1"/>
  <c r="H1452" i="1"/>
  <c r="H1443" i="1"/>
  <c r="H1437" i="1"/>
  <c r="H1420" i="1"/>
  <c r="H1377" i="1"/>
  <c r="H1376" i="1"/>
  <c r="H1374" i="1"/>
  <c r="H1349" i="1"/>
  <c r="H1332" i="1"/>
  <c r="H1276" i="1"/>
  <c r="H1158" i="1"/>
  <c r="H1107" i="1"/>
  <c r="H1024" i="1"/>
  <c r="H972" i="1"/>
  <c r="H964" i="1"/>
  <c r="H932" i="1"/>
  <c r="H903" i="1"/>
  <c r="H834" i="1"/>
  <c r="H807" i="1"/>
  <c r="H791" i="1"/>
  <c r="H707" i="1"/>
  <c r="H698" i="1"/>
  <c r="H635" i="1"/>
  <c r="H610" i="1"/>
  <c r="H589" i="1"/>
  <c r="H535" i="1"/>
  <c r="H494" i="1"/>
  <c r="H481" i="1"/>
  <c r="H396" i="1"/>
  <c r="G3716" i="1"/>
  <c r="G3668" i="1"/>
  <c r="G3621" i="1"/>
  <c r="G3517" i="1"/>
  <c r="G3428" i="1"/>
  <c r="G3382" i="1"/>
  <c r="G3375" i="1"/>
  <c r="G3335" i="1"/>
  <c r="G3221" i="1"/>
  <c r="G3135" i="1"/>
  <c r="G3134" i="1"/>
  <c r="G3128" i="1"/>
  <c r="G3107" i="1"/>
  <c r="G3097" i="1"/>
  <c r="G3095" i="1"/>
  <c r="G3079" i="1"/>
  <c r="G3075" i="1"/>
  <c r="G3045" i="1"/>
  <c r="G3041" i="1"/>
  <c r="G3039" i="1"/>
  <c r="G3018" i="1"/>
  <c r="G2971" i="1"/>
  <c r="G2948" i="1"/>
  <c r="G2901" i="1"/>
  <c r="G2861" i="1"/>
  <c r="G2860" i="1"/>
  <c r="G2859" i="1"/>
  <c r="G2824" i="1"/>
  <c r="G2793" i="1"/>
  <c r="G2792" i="1"/>
  <c r="G2768" i="1"/>
  <c r="G2760" i="1"/>
  <c r="G2732" i="1"/>
  <c r="G2730" i="1"/>
  <c r="G2710" i="1"/>
  <c r="G2705" i="1"/>
  <c r="G2652" i="1"/>
  <c r="G2648" i="1"/>
  <c r="G2638" i="1"/>
  <c r="G2629" i="1"/>
  <c r="G2606" i="1"/>
  <c r="G2561" i="1"/>
  <c r="G2554" i="1"/>
  <c r="G161" i="1"/>
  <c r="G2510" i="1"/>
  <c r="G2468" i="1"/>
  <c r="G2463" i="1"/>
  <c r="G2449" i="1"/>
  <c r="G2444" i="1"/>
  <c r="G2439" i="1"/>
  <c r="G2419" i="1"/>
  <c r="G2417" i="1"/>
  <c r="G2318" i="1"/>
  <c r="G2218" i="1"/>
  <c r="G2168" i="1"/>
  <c r="G2058" i="1"/>
  <c r="G2035" i="1"/>
  <c r="G2029" i="1"/>
  <c r="G2008" i="1"/>
  <c r="G1935" i="1"/>
  <c r="G1927" i="1"/>
  <c r="G1926" i="1"/>
  <c r="G1925" i="1"/>
  <c r="G1892" i="1"/>
  <c r="G1861" i="1"/>
  <c r="G1819" i="1"/>
  <c r="G1743" i="1"/>
  <c r="G1718" i="1"/>
  <c r="G1714" i="1"/>
  <c r="G1466" i="1"/>
  <c r="G1464" i="1"/>
  <c r="G1452" i="1"/>
  <c r="G1443" i="1"/>
  <c r="G1437" i="1"/>
  <c r="G1420" i="1"/>
  <c r="G1377" i="1"/>
  <c r="G1376" i="1"/>
  <c r="G1374" i="1"/>
  <c r="G1349" i="1"/>
  <c r="G1332" i="1"/>
  <c r="G1276" i="1"/>
  <c r="G1158" i="1"/>
  <c r="G1107" i="1"/>
  <c r="G1024" i="1"/>
  <c r="G972" i="1"/>
  <c r="G964" i="1"/>
  <c r="G932" i="1"/>
  <c r="G903" i="1"/>
  <c r="G834" i="1"/>
  <c r="G807" i="1"/>
  <c r="G791" i="1"/>
  <c r="G707" i="1"/>
  <c r="G698" i="1"/>
  <c r="G635" i="1"/>
  <c r="G610" i="1"/>
  <c r="G589" i="1"/>
  <c r="G535" i="1"/>
  <c r="G494" i="1"/>
  <c r="G481" i="1"/>
  <c r="G396" i="1"/>
  <c r="H2762" i="1"/>
  <c r="H2830" i="1"/>
  <c r="H2791" i="1"/>
  <c r="H2681" i="1"/>
  <c r="H2459" i="1"/>
  <c r="H2441" i="1"/>
  <c r="H2379" i="1"/>
  <c r="H2319" i="1"/>
  <c r="H2203" i="1"/>
  <c r="H2071" i="1"/>
  <c r="H1971" i="1"/>
  <c r="H1253" i="1"/>
  <c r="H1153" i="1"/>
  <c r="H955" i="1"/>
  <c r="H894" i="1"/>
  <c r="H609" i="1"/>
  <c r="H280" i="1"/>
  <c r="G2762" i="1"/>
  <c r="G2830" i="1"/>
  <c r="G2791" i="1"/>
  <c r="G2681" i="1"/>
  <c r="G2459" i="1"/>
  <c r="G2441" i="1"/>
  <c r="G2379" i="1"/>
  <c r="G2319" i="1"/>
  <c r="G2203" i="1"/>
  <c r="G2071" i="1"/>
  <c r="G1971" i="1"/>
  <c r="G109" i="1"/>
  <c r="G1253" i="1"/>
  <c r="G1153" i="1"/>
  <c r="G955" i="1"/>
  <c r="G894" i="1"/>
  <c r="G609" i="1"/>
  <c r="G280" i="1"/>
  <c r="H3176" i="1"/>
  <c r="H2598" i="1"/>
  <c r="H1599" i="1"/>
  <c r="H1172" i="1"/>
  <c r="G3176" i="1"/>
  <c r="G2598" i="1"/>
  <c r="G1599" i="1"/>
  <c r="G1172" i="1"/>
  <c r="H1167" i="1"/>
  <c r="H3669" i="1"/>
  <c r="H3735" i="1"/>
  <c r="H3674" i="1"/>
  <c r="H3622" i="1"/>
  <c r="H3585" i="1"/>
  <c r="H3564" i="1"/>
  <c r="H3558" i="1"/>
  <c r="H3557" i="1"/>
  <c r="H3528" i="1"/>
  <c r="H3525" i="1"/>
  <c r="H3514" i="1"/>
  <c r="H3506" i="1"/>
  <c r="H3480" i="1"/>
  <c r="H3477" i="1"/>
  <c r="H3476" i="1"/>
  <c r="H3471" i="1"/>
  <c r="H3467" i="1"/>
  <c r="H3462" i="1"/>
  <c r="H3449" i="1"/>
  <c r="H3427" i="1"/>
  <c r="H3401" i="1"/>
  <c r="H3395" i="1"/>
  <c r="H3387" i="1"/>
  <c r="H3385" i="1"/>
  <c r="H3361" i="1"/>
  <c r="H3354" i="1"/>
  <c r="H3352" i="1"/>
  <c r="H3348" i="1"/>
  <c r="H3345" i="1"/>
  <c r="H3328" i="1"/>
  <c r="H3326" i="1"/>
  <c r="H3325" i="1"/>
  <c r="H3318" i="1"/>
  <c r="H3306" i="1"/>
  <c r="H3301" i="1"/>
  <c r="H3262" i="1"/>
  <c r="H3261" i="1"/>
  <c r="H3259" i="1"/>
  <c r="H3256" i="1"/>
  <c r="H3254" i="1"/>
  <c r="H3245" i="1"/>
  <c r="H3210" i="1"/>
  <c r="H3209" i="1"/>
  <c r="H3204" i="1"/>
  <c r="H3201" i="1"/>
  <c r="H3199" i="1"/>
  <c r="H3182" i="1"/>
  <c r="H3181" i="1"/>
  <c r="H3177" i="1"/>
  <c r="H3175" i="1"/>
  <c r="H3174" i="1"/>
  <c r="H3173" i="1"/>
  <c r="H3171" i="1"/>
  <c r="H3166" i="1"/>
  <c r="H3165" i="1"/>
  <c r="H3156" i="1"/>
  <c r="H3148" i="1"/>
  <c r="H3147" i="1"/>
  <c r="H3144" i="1"/>
  <c r="H3143" i="1"/>
  <c r="H3142" i="1"/>
  <c r="H3141" i="1"/>
  <c r="H3140" i="1"/>
  <c r="H3139" i="1"/>
  <c r="H3132" i="1"/>
  <c r="H3130" i="1"/>
  <c r="H3109" i="1"/>
  <c r="H3106" i="1"/>
  <c r="H3091" i="1"/>
  <c r="H3076" i="1"/>
  <c r="H3073" i="1"/>
  <c r="H3060" i="1"/>
  <c r="H3057" i="1"/>
  <c r="H3056" i="1"/>
  <c r="H3049" i="1"/>
  <c r="H3040" i="1"/>
  <c r="H3034" i="1"/>
  <c r="H3023" i="1"/>
  <c r="H3022" i="1"/>
  <c r="H3021" i="1"/>
  <c r="H3020" i="1"/>
  <c r="H3015" i="1"/>
  <c r="H3013" i="1"/>
  <c r="H3010" i="1"/>
  <c r="H3005" i="1"/>
  <c r="H3002" i="1"/>
  <c r="H2998" i="1"/>
  <c r="H2993" i="1"/>
  <c r="H2988" i="1"/>
  <c r="H2986" i="1"/>
  <c r="H2970" i="1"/>
  <c r="H2969" i="1"/>
  <c r="H2965" i="1"/>
  <c r="H2959" i="1"/>
  <c r="H2954" i="1"/>
  <c r="H2953" i="1"/>
  <c r="H2933" i="1"/>
  <c r="H2932" i="1"/>
  <c r="H2927" i="1"/>
  <c r="H2922" i="1"/>
  <c r="H2921" i="1"/>
  <c r="H2910" i="1"/>
  <c r="H2904" i="1"/>
  <c r="H2894" i="1"/>
  <c r="H2880" i="1"/>
  <c r="H2876" i="1"/>
  <c r="H2872" i="1"/>
  <c r="H2862" i="1"/>
  <c r="H2855" i="1"/>
  <c r="H2851" i="1"/>
  <c r="H2841" i="1"/>
  <c r="H2835" i="1"/>
  <c r="H2834" i="1"/>
  <c r="H2832" i="1"/>
  <c r="H2827" i="1"/>
  <c r="H2826" i="1"/>
  <c r="H2825" i="1"/>
  <c r="H2821" i="1"/>
  <c r="H2819" i="1"/>
  <c r="H2809" i="1"/>
  <c r="H2787" i="1"/>
  <c r="H2786" i="1"/>
  <c r="H2783" i="1"/>
  <c r="H2781" i="1"/>
  <c r="H2779" i="1"/>
  <c r="H2778" i="1"/>
  <c r="H2775" i="1"/>
  <c r="H2764" i="1"/>
  <c r="H2756" i="1"/>
  <c r="H2755" i="1"/>
  <c r="H2752" i="1"/>
  <c r="H2745" i="1"/>
  <c r="H2744" i="1"/>
  <c r="H2741" i="1"/>
  <c r="H2739" i="1"/>
  <c r="H2729" i="1"/>
  <c r="H2728" i="1"/>
  <c r="H2727" i="1"/>
  <c r="H2725" i="1"/>
  <c r="H2723" i="1"/>
  <c r="H2720" i="1"/>
  <c r="H2718" i="1"/>
  <c r="H2698" i="1"/>
  <c r="H2695" i="1"/>
  <c r="H2688" i="1"/>
  <c r="H2679" i="1"/>
  <c r="H2660" i="1"/>
  <c r="H2657" i="1"/>
  <c r="H2655" i="1"/>
  <c r="H2653" i="1"/>
  <c r="H2651" i="1"/>
  <c r="H2645" i="1"/>
  <c r="H2644" i="1"/>
  <c r="H2634" i="1"/>
  <c r="H2630" i="1"/>
  <c r="H2627" i="1"/>
  <c r="H2613" i="1"/>
  <c r="H2611" i="1"/>
  <c r="H2608" i="1"/>
  <c r="H2579" i="1"/>
  <c r="H2577" i="1"/>
  <c r="H2574" i="1"/>
  <c r="H2571" i="1"/>
  <c r="H2570" i="1"/>
  <c r="H2567" i="1"/>
  <c r="H2565" i="1"/>
  <c r="H2564" i="1"/>
  <c r="H2563" i="1"/>
  <c r="H2562" i="1"/>
  <c r="H2549" i="1"/>
  <c r="H2546" i="1"/>
  <c r="H2539" i="1"/>
  <c r="H2538" i="1"/>
  <c r="H2528" i="1"/>
  <c r="H2524" i="1"/>
  <c r="H2523" i="1"/>
  <c r="H2522" i="1"/>
  <c r="H2504" i="1"/>
  <c r="H2486" i="1"/>
  <c r="H2485" i="1"/>
  <c r="H2472" i="1"/>
  <c r="H2471" i="1"/>
  <c r="H2467" i="1"/>
  <c r="H2465" i="1"/>
  <c r="H2462" i="1"/>
  <c r="H2458" i="1"/>
  <c r="H2456" i="1"/>
  <c r="H2453" i="1"/>
  <c r="H2442" i="1"/>
  <c r="H2436" i="1"/>
  <c r="H2431" i="1"/>
  <c r="H2414" i="1"/>
  <c r="H2404" i="1"/>
  <c r="H2384" i="1"/>
  <c r="H2376" i="1"/>
  <c r="H2375" i="1"/>
  <c r="H2372" i="1"/>
  <c r="H2370" i="1"/>
  <c r="H2365" i="1"/>
  <c r="H2363" i="1"/>
  <c r="H2362" i="1"/>
  <c r="H2354" i="1"/>
  <c r="H2347" i="1"/>
  <c r="H2342" i="1"/>
  <c r="H2336" i="1"/>
  <c r="H2315" i="1"/>
  <c r="H2313" i="1"/>
  <c r="H2299" i="1"/>
  <c r="H2296" i="1"/>
  <c r="H2295" i="1"/>
  <c r="H2293" i="1"/>
  <c r="H2281" i="1"/>
  <c r="H2280" i="1"/>
  <c r="H2278" i="1"/>
  <c r="H2276" i="1"/>
  <c r="H2274" i="1"/>
  <c r="H2272" i="1"/>
  <c r="H2267" i="1"/>
  <c r="H2265" i="1"/>
  <c r="H2261" i="1"/>
  <c r="H2249" i="1"/>
  <c r="H2240" i="1"/>
  <c r="H2236" i="1"/>
  <c r="H2235" i="1"/>
  <c r="H2226" i="1"/>
  <c r="H2224" i="1"/>
  <c r="H2213" i="1"/>
  <c r="H2211" i="1"/>
  <c r="H2210" i="1"/>
  <c r="H2204" i="1"/>
  <c r="H2187" i="1"/>
  <c r="H2176" i="1"/>
  <c r="H2175" i="1"/>
  <c r="H2170" i="1"/>
  <c r="H2155" i="1"/>
  <c r="H2153" i="1"/>
  <c r="H2151" i="1"/>
  <c r="H2145" i="1"/>
  <c r="H2124" i="1"/>
  <c r="H2122" i="1"/>
  <c r="H2121" i="1"/>
  <c r="H2117" i="1"/>
  <c r="H2102" i="1"/>
  <c r="H2101" i="1"/>
  <c r="H2100" i="1"/>
  <c r="H2096" i="1"/>
  <c r="H2095" i="1"/>
  <c r="H2093" i="1"/>
  <c r="H2091" i="1"/>
  <c r="H2090" i="1"/>
  <c r="H2089" i="1"/>
  <c r="H2086" i="1"/>
  <c r="H2085" i="1"/>
  <c r="H2082" i="1"/>
  <c r="H2079" i="1"/>
  <c r="H2057" i="1"/>
  <c r="H2050" i="1"/>
  <c r="H2048" i="1"/>
  <c r="H2042" i="1"/>
  <c r="H2037" i="1"/>
  <c r="H2028" i="1"/>
  <c r="H2020" i="1"/>
  <c r="H2011" i="1"/>
  <c r="H2001" i="1"/>
  <c r="H1999" i="1"/>
  <c r="H1993" i="1"/>
  <c r="H1983" i="1"/>
  <c r="H1978" i="1"/>
  <c r="H1970" i="1"/>
  <c r="H1967" i="1"/>
  <c r="H1963" i="1"/>
  <c r="H1956" i="1"/>
  <c r="H1945" i="1"/>
  <c r="H1944" i="1"/>
  <c r="H1936" i="1"/>
  <c r="H1924" i="1"/>
  <c r="H1912" i="1"/>
  <c r="H1904" i="1"/>
  <c r="H1899" i="1"/>
  <c r="H1898" i="1"/>
  <c r="H1896" i="1"/>
  <c r="H1895" i="1"/>
  <c r="H1894" i="1"/>
  <c r="H1875" i="1"/>
  <c r="H1865" i="1"/>
  <c r="H1859" i="1"/>
  <c r="H1857" i="1"/>
  <c r="H1855" i="1"/>
  <c r="H1839" i="1"/>
  <c r="H1838" i="1"/>
  <c r="H1833" i="1"/>
  <c r="H1832" i="1"/>
  <c r="H1818" i="1"/>
  <c r="H1812" i="1"/>
  <c r="H1802" i="1"/>
  <c r="H1801" i="1"/>
  <c r="H1800" i="1"/>
  <c r="H1794" i="1"/>
  <c r="H1792" i="1"/>
  <c r="H1790" i="1"/>
  <c r="H1788" i="1"/>
  <c r="H1785" i="1"/>
  <c r="H1777" i="1"/>
  <c r="H1744" i="1"/>
  <c r="H1733" i="1"/>
  <c r="H1727" i="1"/>
  <c r="H1725" i="1"/>
  <c r="H1721" i="1"/>
  <c r="H1708" i="1"/>
  <c r="H1703" i="1"/>
  <c r="H1700" i="1"/>
  <c r="H1687" i="1"/>
  <c r="H1683" i="1"/>
  <c r="H1678" i="1"/>
  <c r="H1676" i="1"/>
  <c r="H1672" i="1"/>
  <c r="H1670" i="1"/>
  <c r="H1668" i="1"/>
  <c r="H1667" i="1"/>
  <c r="H1661" i="1"/>
  <c r="H1656" i="1"/>
  <c r="H1652" i="1"/>
  <c r="H1651" i="1"/>
  <c r="H1646" i="1"/>
  <c r="H1598" i="1"/>
  <c r="H1579" i="1"/>
  <c r="H1558" i="1"/>
  <c r="H1553" i="1"/>
  <c r="H1547" i="1"/>
  <c r="H1539" i="1"/>
  <c r="H1533" i="1"/>
  <c r="H1506" i="1"/>
  <c r="H1504" i="1"/>
  <c r="H1497" i="1"/>
  <c r="H1492" i="1"/>
  <c r="H1488" i="1"/>
  <c r="H1487" i="1"/>
  <c r="H1483" i="1"/>
  <c r="H1482" i="1"/>
  <c r="H1480" i="1"/>
  <c r="H1473" i="1"/>
  <c r="H1467" i="1"/>
  <c r="H1463" i="1"/>
  <c r="H1462" i="1"/>
  <c r="H1461" i="1"/>
  <c r="H1446" i="1"/>
  <c r="H1445" i="1"/>
  <c r="H1439" i="1"/>
  <c r="H1438" i="1"/>
  <c r="H1436" i="1"/>
  <c r="H1435" i="1"/>
  <c r="H1433" i="1"/>
  <c r="H1430" i="1"/>
  <c r="H1427" i="1"/>
  <c r="H1423" i="1"/>
  <c r="H1419" i="1"/>
  <c r="H1415" i="1"/>
  <c r="H1414" i="1"/>
  <c r="H1413" i="1"/>
  <c r="H1385" i="1"/>
  <c r="H1373" i="1"/>
  <c r="H1366" i="1"/>
  <c r="H1359" i="1"/>
  <c r="H1347" i="1"/>
  <c r="H1342" i="1"/>
  <c r="H1341" i="1"/>
  <c r="H1326" i="1"/>
  <c r="H1309" i="1"/>
  <c r="H1287" i="1"/>
  <c r="H1279" i="1"/>
  <c r="H1268" i="1"/>
  <c r="H1263" i="1"/>
  <c r="H1259" i="1"/>
  <c r="H1247" i="1"/>
  <c r="H1243" i="1"/>
  <c r="H1234" i="1"/>
  <c r="H1232" i="1"/>
  <c r="H1231" i="1"/>
  <c r="H1230" i="1"/>
  <c r="H1225" i="1"/>
  <c r="H1224" i="1"/>
  <c r="H1221" i="1"/>
  <c r="H1219" i="1"/>
  <c r="H1218" i="1"/>
  <c r="H1216" i="1"/>
  <c r="H1204" i="1"/>
  <c r="H1197" i="1"/>
  <c r="H1192" i="1"/>
  <c r="H1190" i="1"/>
  <c r="H1165" i="1"/>
  <c r="H1143" i="1"/>
  <c r="H1139" i="1"/>
  <c r="H1138" i="1"/>
  <c r="H1135" i="1"/>
  <c r="H1130" i="1"/>
  <c r="H1129" i="1"/>
  <c r="H1120" i="1"/>
  <c r="H1117" i="1"/>
  <c r="H1116" i="1"/>
  <c r="H1114" i="1"/>
  <c r="H1112" i="1"/>
  <c r="H1110" i="1"/>
  <c r="H1108" i="1"/>
  <c r="H1102" i="1"/>
  <c r="H1098" i="1"/>
  <c r="H1094" i="1"/>
  <c r="H1091" i="1"/>
  <c r="H1085" i="1"/>
  <c r="H1069" i="1"/>
  <c r="H1064" i="1"/>
  <c r="H1053" i="1"/>
  <c r="H1051" i="1"/>
  <c r="H1045" i="1"/>
  <c r="H1037" i="1"/>
  <c r="H1030" i="1"/>
  <c r="H1029" i="1"/>
  <c r="H999" i="1"/>
  <c r="H995" i="1"/>
  <c r="H993" i="1"/>
  <c r="H992" i="1"/>
  <c r="H984" i="1"/>
  <c r="H970" i="1"/>
  <c r="H968" i="1"/>
  <c r="H965" i="1"/>
  <c r="H956" i="1"/>
  <c r="H950" i="1"/>
  <c r="H916" i="1"/>
  <c r="H914" i="1"/>
  <c r="H905" i="1"/>
  <c r="H902" i="1"/>
  <c r="H899" i="1"/>
  <c r="H859" i="1"/>
  <c r="H855" i="1"/>
  <c r="H854" i="1"/>
  <c r="H851" i="1"/>
  <c r="H839" i="1"/>
  <c r="H835" i="1"/>
  <c r="H829" i="1"/>
  <c r="H822" i="1"/>
  <c r="H812" i="1"/>
  <c r="H803" i="1"/>
  <c r="H802" i="1"/>
  <c r="H785" i="1"/>
  <c r="H782" i="1"/>
  <c r="H774" i="1"/>
  <c r="H770" i="1"/>
  <c r="H744" i="1"/>
  <c r="H737" i="1"/>
  <c r="H735" i="1"/>
  <c r="H734" i="1"/>
  <c r="H733" i="1"/>
  <c r="H730" i="1"/>
  <c r="H719" i="1"/>
  <c r="H715" i="1"/>
  <c r="H705" i="1"/>
  <c r="H695" i="1"/>
  <c r="H694" i="1"/>
  <c r="H672" i="1"/>
  <c r="H661" i="1"/>
  <c r="H658" i="1"/>
  <c r="H654" i="1"/>
  <c r="H652" i="1"/>
  <c r="H646" i="1"/>
  <c r="H645" i="1"/>
  <c r="H641" i="1"/>
  <c r="H592" i="1"/>
  <c r="H588" i="1"/>
  <c r="H584" i="1"/>
  <c r="H571" i="1"/>
  <c r="H569" i="1"/>
  <c r="H567" i="1"/>
  <c r="H565" i="1"/>
  <c r="H562" i="1"/>
  <c r="H561" i="1"/>
  <c r="H556" i="1"/>
  <c r="H551" i="1"/>
  <c r="H545" i="1"/>
  <c r="H506" i="1"/>
  <c r="H498" i="1"/>
  <c r="H493" i="1"/>
  <c r="H484" i="1"/>
  <c r="H469" i="1"/>
  <c r="H451" i="1"/>
  <c r="H438" i="1"/>
  <c r="H437" i="1"/>
  <c r="H435" i="1"/>
  <c r="H434" i="1"/>
  <c r="H428" i="1"/>
  <c r="H425" i="1"/>
  <c r="H424" i="1"/>
  <c r="H411" i="1"/>
  <c r="H408" i="1"/>
  <c r="H405" i="1"/>
  <c r="H402" i="1"/>
  <c r="H394" i="1"/>
  <c r="H378" i="1"/>
  <c r="H376" i="1"/>
  <c r="H368" i="1"/>
  <c r="H360" i="1"/>
  <c r="H359" i="1"/>
  <c r="H357" i="1"/>
  <c r="H350" i="1"/>
  <c r="H349" i="1"/>
  <c r="H336" i="1"/>
  <c r="H334" i="1"/>
  <c r="H333" i="1"/>
  <c r="H328" i="1"/>
  <c r="H327" i="1"/>
  <c r="H319" i="1"/>
  <c r="H305" i="1"/>
  <c r="H290" i="1"/>
  <c r="H286" i="1"/>
  <c r="H273" i="1"/>
  <c r="H267" i="1"/>
  <c r="H264" i="1"/>
  <c r="H261" i="1"/>
  <c r="G1167" i="1"/>
  <c r="G3669" i="1"/>
  <c r="G3735" i="1"/>
  <c r="G3674" i="1"/>
  <c r="G3622" i="1"/>
  <c r="G20" i="1"/>
  <c r="G3585" i="1"/>
  <c r="G3564" i="1"/>
  <c r="G3558" i="1"/>
  <c r="G3557" i="1"/>
  <c r="G3528" i="1"/>
  <c r="G3525" i="1"/>
  <c r="G3514" i="1"/>
  <c r="G3506" i="1"/>
  <c r="G3480" i="1"/>
  <c r="G3477" i="1"/>
  <c r="G3476" i="1"/>
  <c r="G3471" i="1"/>
  <c r="G3467" i="1"/>
  <c r="G3462" i="1"/>
  <c r="G3449" i="1"/>
  <c r="G3427" i="1"/>
  <c r="G3401" i="1"/>
  <c r="G3395" i="1"/>
  <c r="G3387" i="1"/>
  <c r="G3385" i="1"/>
  <c r="G3361" i="1"/>
  <c r="G3354" i="1"/>
  <c r="G3352" i="1"/>
  <c r="G3348" i="1"/>
  <c r="G3345" i="1"/>
  <c r="G3328" i="1"/>
  <c r="G3326" i="1"/>
  <c r="G3325" i="1"/>
  <c r="G3318" i="1"/>
  <c r="G3306" i="1"/>
  <c r="G3301" i="1"/>
  <c r="G3262" i="1"/>
  <c r="G3261" i="1"/>
  <c r="G3259" i="1"/>
  <c r="G3256" i="1"/>
  <c r="G3254" i="1"/>
  <c r="G3245" i="1"/>
  <c r="G19" i="1"/>
  <c r="G3210" i="1"/>
  <c r="G3209" i="1"/>
  <c r="G3204" i="1"/>
  <c r="G3201" i="1"/>
  <c r="G3199" i="1"/>
  <c r="G3182" i="1"/>
  <c r="G3181" i="1"/>
  <c r="G3177" i="1"/>
  <c r="G3175" i="1"/>
  <c r="G3174" i="1"/>
  <c r="G3173" i="1"/>
  <c r="G3171" i="1"/>
  <c r="G3166" i="1"/>
  <c r="G3165" i="1"/>
  <c r="G3156" i="1"/>
  <c r="G3148" i="1"/>
  <c r="G3147" i="1"/>
  <c r="G3144" i="1"/>
  <c r="G3143" i="1"/>
  <c r="G3142" i="1"/>
  <c r="G3141" i="1"/>
  <c r="G3140" i="1"/>
  <c r="G3139" i="1"/>
  <c r="G3132" i="1"/>
  <c r="G3130" i="1"/>
  <c r="G3109" i="1"/>
  <c r="G3106" i="1"/>
  <c r="G3091" i="1"/>
  <c r="G3076" i="1"/>
  <c r="G3073" i="1"/>
  <c r="G3060" i="1"/>
  <c r="G3057" i="1"/>
  <c r="G3056" i="1"/>
  <c r="G3049" i="1"/>
  <c r="G3040" i="1"/>
  <c r="G3034" i="1"/>
  <c r="G3023" i="1"/>
  <c r="G3022" i="1"/>
  <c r="G3021" i="1"/>
  <c r="G3020" i="1"/>
  <c r="G3015" i="1"/>
  <c r="G3013" i="1"/>
  <c r="G3010" i="1"/>
  <c r="G3005" i="1"/>
  <c r="G3002" i="1"/>
  <c r="G2998" i="1"/>
  <c r="G2993" i="1"/>
  <c r="G2988" i="1"/>
  <c r="G2986" i="1"/>
  <c r="G2970" i="1"/>
  <c r="G2969" i="1"/>
  <c r="G2965" i="1"/>
  <c r="G2959" i="1"/>
  <c r="G2954" i="1"/>
  <c r="G2953" i="1"/>
  <c r="G2933" i="1"/>
  <c r="G2932" i="1"/>
  <c r="G2927" i="1"/>
  <c r="G2922" i="1"/>
  <c r="G2921" i="1"/>
  <c r="G2910" i="1"/>
  <c r="G2904" i="1"/>
  <c r="G2894" i="1"/>
  <c r="G2880" i="1"/>
  <c r="G2876" i="1"/>
  <c r="G2872" i="1"/>
  <c r="G2862" i="1"/>
  <c r="G2855" i="1"/>
  <c r="G2851" i="1"/>
  <c r="G2841" i="1"/>
  <c r="G2835" i="1"/>
  <c r="G2834" i="1"/>
  <c r="G2832" i="1"/>
  <c r="G2827" i="1"/>
  <c r="G2826" i="1"/>
  <c r="G2825" i="1"/>
  <c r="G2821" i="1"/>
  <c r="G2819" i="1"/>
  <c r="G2809" i="1"/>
  <c r="G2787" i="1"/>
  <c r="G2786" i="1"/>
  <c r="G2783" i="1"/>
  <c r="G2781" i="1"/>
  <c r="G2779" i="1"/>
  <c r="G2778" i="1"/>
  <c r="G2775" i="1"/>
  <c r="G190" i="1"/>
  <c r="G189" i="1"/>
  <c r="G2764" i="1"/>
  <c r="G2756" i="1"/>
  <c r="G2755" i="1"/>
  <c r="G2752" i="1"/>
  <c r="G2745" i="1"/>
  <c r="G2744" i="1"/>
  <c r="G2741" i="1"/>
  <c r="G2739" i="1"/>
  <c r="G2729" i="1"/>
  <c r="G2728" i="1"/>
  <c r="G2727" i="1"/>
  <c r="I2727" i="1" s="1"/>
  <c r="G2725" i="1"/>
  <c r="G2723" i="1"/>
  <c r="G2720" i="1"/>
  <c r="G2718" i="1"/>
  <c r="G2698" i="1"/>
  <c r="G2695" i="1"/>
  <c r="G2688" i="1"/>
  <c r="G2679" i="1"/>
  <c r="G2660" i="1"/>
  <c r="G2657" i="1"/>
  <c r="G2655" i="1"/>
  <c r="G2653" i="1"/>
  <c r="G2651" i="1"/>
  <c r="G2645" i="1"/>
  <c r="G2644" i="1"/>
  <c r="G2634" i="1"/>
  <c r="G2630" i="1"/>
  <c r="G2627" i="1"/>
  <c r="G2613" i="1"/>
  <c r="G2611" i="1"/>
  <c r="G2608" i="1"/>
  <c r="G2579" i="1"/>
  <c r="G2577" i="1"/>
  <c r="G2574" i="1"/>
  <c r="G2571" i="1"/>
  <c r="G2570" i="1"/>
  <c r="G2567" i="1"/>
  <c r="G2565" i="1"/>
  <c r="G2564" i="1"/>
  <c r="G2563" i="1"/>
  <c r="G2562" i="1"/>
  <c r="G2549" i="1"/>
  <c r="G2546" i="1"/>
  <c r="G2539" i="1"/>
  <c r="G2538" i="1"/>
  <c r="G2528" i="1"/>
  <c r="G2524" i="1"/>
  <c r="G2523" i="1"/>
  <c r="G2522" i="1"/>
  <c r="G2504" i="1"/>
  <c r="G2486" i="1"/>
  <c r="G2485" i="1"/>
  <c r="G2472" i="1"/>
  <c r="G2471" i="1"/>
  <c r="G2467" i="1"/>
  <c r="G2465" i="1"/>
  <c r="G2462" i="1"/>
  <c r="G2458" i="1"/>
  <c r="G2456" i="1"/>
  <c r="G2453" i="1"/>
  <c r="G2442" i="1"/>
  <c r="G2436" i="1"/>
  <c r="G2431" i="1"/>
  <c r="G2414" i="1"/>
  <c r="G2404" i="1"/>
  <c r="G2384" i="1"/>
  <c r="G2376" i="1"/>
  <c r="G2375" i="1"/>
  <c r="G2372" i="1"/>
  <c r="G2370" i="1"/>
  <c r="G2365" i="1"/>
  <c r="G2363" i="1"/>
  <c r="G2362" i="1"/>
  <c r="G2354" i="1"/>
  <c r="G2347" i="1"/>
  <c r="G2342" i="1"/>
  <c r="G2336" i="1"/>
  <c r="G2315" i="1"/>
  <c r="G2313" i="1"/>
  <c r="G2299" i="1"/>
  <c r="G2296" i="1"/>
  <c r="G2295" i="1"/>
  <c r="G2293" i="1"/>
  <c r="G2281" i="1"/>
  <c r="G2280" i="1"/>
  <c r="G2278" i="1"/>
  <c r="G2276" i="1"/>
  <c r="G2274" i="1"/>
  <c r="G2272" i="1"/>
  <c r="G2267" i="1"/>
  <c r="G2265" i="1"/>
  <c r="G2261" i="1"/>
  <c r="G2249" i="1"/>
  <c r="G2240" i="1"/>
  <c r="G2236" i="1"/>
  <c r="G2235" i="1"/>
  <c r="G2226" i="1"/>
  <c r="G2224" i="1"/>
  <c r="G2213" i="1"/>
  <c r="G2211" i="1"/>
  <c r="G2210" i="1"/>
  <c r="G2204" i="1"/>
  <c r="I2204" i="1" s="1"/>
  <c r="G2187" i="1"/>
  <c r="G2176" i="1"/>
  <c r="G2175" i="1"/>
  <c r="G2170" i="1"/>
  <c r="G2155" i="1"/>
  <c r="G2153" i="1"/>
  <c r="G2151" i="1"/>
  <c r="G2145" i="1"/>
  <c r="G2124" i="1"/>
  <c r="G2122" i="1"/>
  <c r="G2121" i="1"/>
  <c r="G2117" i="1"/>
  <c r="G2102" i="1"/>
  <c r="G2101" i="1"/>
  <c r="G2100" i="1"/>
  <c r="G2096" i="1"/>
  <c r="G2095" i="1"/>
  <c r="G2093" i="1"/>
  <c r="G2091" i="1"/>
  <c r="G2090" i="1"/>
  <c r="G2089" i="1"/>
  <c r="G2086" i="1"/>
  <c r="G2085" i="1"/>
  <c r="G2082" i="1"/>
  <c r="G2079" i="1"/>
  <c r="G2057" i="1"/>
  <c r="G2050" i="1"/>
  <c r="G2048" i="1"/>
  <c r="G2042" i="1"/>
  <c r="G2037" i="1"/>
  <c r="G2028" i="1"/>
  <c r="G2020" i="1"/>
  <c r="G2011" i="1"/>
  <c r="G2001" i="1"/>
  <c r="G1999" i="1"/>
  <c r="G1993" i="1"/>
  <c r="G1983" i="1"/>
  <c r="G1978" i="1"/>
  <c r="G1970" i="1"/>
  <c r="G1967" i="1"/>
  <c r="G1963" i="1"/>
  <c r="G1956" i="1"/>
  <c r="G1945" i="1"/>
  <c r="G1944" i="1"/>
  <c r="G1936" i="1"/>
  <c r="G1924" i="1"/>
  <c r="G1912" i="1"/>
  <c r="G1904" i="1"/>
  <c r="G1899" i="1"/>
  <c r="G1898" i="1"/>
  <c r="G1896" i="1"/>
  <c r="G1895" i="1"/>
  <c r="G1894" i="1"/>
  <c r="G1875" i="1"/>
  <c r="G1865" i="1"/>
  <c r="G1859" i="1"/>
  <c r="G1857" i="1"/>
  <c r="G1855" i="1"/>
  <c r="G1839" i="1"/>
  <c r="G1838" i="1"/>
  <c r="G1833" i="1"/>
  <c r="G1832" i="1"/>
  <c r="G1818" i="1"/>
  <c r="G1812" i="1"/>
  <c r="G1802" i="1"/>
  <c r="G1801" i="1"/>
  <c r="G1800" i="1"/>
  <c r="G1794" i="1"/>
  <c r="G1792" i="1"/>
  <c r="G1790" i="1"/>
  <c r="G1788" i="1"/>
  <c r="G1785" i="1"/>
  <c r="G1777" i="1"/>
  <c r="G1744" i="1"/>
  <c r="G1733" i="1"/>
  <c r="G1727" i="1"/>
  <c r="G1725" i="1"/>
  <c r="G1721" i="1"/>
  <c r="G1708" i="1"/>
  <c r="G1703" i="1"/>
  <c r="G1700" i="1"/>
  <c r="G1687" i="1"/>
  <c r="G1683" i="1"/>
  <c r="G1678" i="1"/>
  <c r="G1676" i="1"/>
  <c r="G1672" i="1"/>
  <c r="G1670" i="1"/>
  <c r="G1668" i="1"/>
  <c r="G1667" i="1"/>
  <c r="G1661" i="1"/>
  <c r="G1656" i="1"/>
  <c r="G1652" i="1"/>
  <c r="G1651" i="1"/>
  <c r="G1646" i="1"/>
  <c r="G1598" i="1"/>
  <c r="G1579" i="1"/>
  <c r="G1558" i="1"/>
  <c r="G1553" i="1"/>
  <c r="G1547" i="1"/>
  <c r="G1539" i="1"/>
  <c r="G1533" i="1"/>
  <c r="G1506" i="1"/>
  <c r="G1504" i="1"/>
  <c r="G1497" i="1"/>
  <c r="G1492" i="1"/>
  <c r="G1488" i="1"/>
  <c r="G1487" i="1"/>
  <c r="G1483" i="1"/>
  <c r="G1482" i="1"/>
  <c r="G1480" i="1"/>
  <c r="G1473" i="1"/>
  <c r="G1467" i="1"/>
  <c r="G1463" i="1"/>
  <c r="G1462" i="1"/>
  <c r="G1461" i="1"/>
  <c r="G1446" i="1"/>
  <c r="G1445" i="1"/>
  <c r="G1439" i="1"/>
  <c r="G1438" i="1"/>
  <c r="G1436" i="1"/>
  <c r="G1435" i="1"/>
  <c r="G1433" i="1"/>
  <c r="G1430" i="1"/>
  <c r="G1427" i="1"/>
  <c r="G1423" i="1"/>
  <c r="G1419" i="1"/>
  <c r="G1415" i="1"/>
  <c r="G1414" i="1"/>
  <c r="G1413" i="1"/>
  <c r="G1385" i="1"/>
  <c r="G1373" i="1"/>
  <c r="G1366" i="1"/>
  <c r="G1359" i="1"/>
  <c r="G1347" i="1"/>
  <c r="G1342" i="1"/>
  <c r="G1341" i="1"/>
  <c r="G1326" i="1"/>
  <c r="G1309" i="1"/>
  <c r="G1287" i="1"/>
  <c r="G1279" i="1"/>
  <c r="G1268" i="1"/>
  <c r="G1263" i="1"/>
  <c r="G1259" i="1"/>
  <c r="G1247" i="1"/>
  <c r="G1243" i="1"/>
  <c r="G89" i="1"/>
  <c r="G1234" i="1"/>
  <c r="G1232" i="1"/>
  <c r="G1231" i="1"/>
  <c r="G1230" i="1"/>
  <c r="G1225" i="1"/>
  <c r="G1224" i="1"/>
  <c r="G1221" i="1"/>
  <c r="G1219" i="1"/>
  <c r="G1218" i="1"/>
  <c r="G1216" i="1"/>
  <c r="G1204" i="1"/>
  <c r="G1197" i="1"/>
  <c r="G1192" i="1"/>
  <c r="G1190" i="1"/>
  <c r="G1165" i="1"/>
  <c r="G1143" i="1"/>
  <c r="G1139" i="1"/>
  <c r="G1138" i="1"/>
  <c r="G1135" i="1"/>
  <c r="G1130" i="1"/>
  <c r="G1129" i="1"/>
  <c r="G1120" i="1"/>
  <c r="G1117" i="1"/>
  <c r="G1116" i="1"/>
  <c r="G1114" i="1"/>
  <c r="G1112" i="1"/>
  <c r="G1110" i="1"/>
  <c r="G1108" i="1"/>
  <c r="G1102" i="1"/>
  <c r="G1098" i="1"/>
  <c r="G1094" i="1"/>
  <c r="G1091" i="1"/>
  <c r="G1085" i="1"/>
  <c r="G1069" i="1"/>
  <c r="G1064" i="1"/>
  <c r="G1053" i="1"/>
  <c r="G1051" i="1"/>
  <c r="G1045" i="1"/>
  <c r="G1037" i="1"/>
  <c r="G1030" i="1"/>
  <c r="G1029" i="1"/>
  <c r="G999" i="1"/>
  <c r="G995" i="1"/>
  <c r="G993" i="1"/>
  <c r="G992" i="1"/>
  <c r="G984" i="1"/>
  <c r="G970" i="1"/>
  <c r="G968" i="1"/>
  <c r="G965" i="1"/>
  <c r="G956" i="1"/>
  <c r="G950" i="1"/>
  <c r="G916" i="1"/>
  <c r="G914" i="1"/>
  <c r="G905" i="1"/>
  <c r="G902" i="1"/>
  <c r="G899" i="1"/>
  <c r="G859" i="1"/>
  <c r="G855" i="1"/>
  <c r="G854" i="1"/>
  <c r="G851" i="1"/>
  <c r="G839" i="1"/>
  <c r="G835" i="1"/>
  <c r="G829" i="1"/>
  <c r="G822" i="1"/>
  <c r="G812" i="1"/>
  <c r="G803" i="1"/>
  <c r="G802" i="1"/>
  <c r="G785" i="1"/>
  <c r="G782" i="1"/>
  <c r="G774" i="1"/>
  <c r="G770" i="1"/>
  <c r="G744" i="1"/>
  <c r="G737" i="1"/>
  <c r="G735" i="1"/>
  <c r="G734" i="1"/>
  <c r="G733" i="1"/>
  <c r="G730" i="1"/>
  <c r="G719" i="1"/>
  <c r="G715" i="1"/>
  <c r="G705" i="1"/>
  <c r="G695" i="1"/>
  <c r="G694" i="1"/>
  <c r="G672" i="1"/>
  <c r="G661" i="1"/>
  <c r="G658" i="1"/>
  <c r="G654" i="1"/>
  <c r="G652" i="1"/>
  <c r="G646" i="1"/>
  <c r="G645" i="1"/>
  <c r="G641" i="1"/>
  <c r="G592" i="1"/>
  <c r="G588" i="1"/>
  <c r="G584" i="1"/>
  <c r="G571" i="1"/>
  <c r="G569" i="1"/>
  <c r="G567" i="1"/>
  <c r="G565" i="1"/>
  <c r="G562" i="1"/>
  <c r="G561" i="1"/>
  <c r="G556" i="1"/>
  <c r="G551" i="1"/>
  <c r="G545" i="1"/>
  <c r="G506" i="1"/>
  <c r="G498" i="1"/>
  <c r="G493" i="1"/>
  <c r="G484" i="1"/>
  <c r="G469" i="1"/>
  <c r="G451" i="1"/>
  <c r="G438" i="1"/>
  <c r="G437" i="1"/>
  <c r="G435" i="1"/>
  <c r="G434" i="1"/>
  <c r="G428" i="1"/>
  <c r="G425" i="1"/>
  <c r="G424" i="1"/>
  <c r="G411" i="1"/>
  <c r="G408" i="1"/>
  <c r="G405" i="1"/>
  <c r="G402" i="1"/>
  <c r="G394" i="1"/>
  <c r="G378" i="1"/>
  <c r="G376" i="1"/>
  <c r="G368" i="1"/>
  <c r="G360" i="1"/>
  <c r="G359" i="1"/>
  <c r="G357" i="1"/>
  <c r="G350" i="1"/>
  <c r="G349" i="1"/>
  <c r="G336" i="1"/>
  <c r="G334" i="1"/>
  <c r="G333" i="1"/>
  <c r="G328" i="1"/>
  <c r="G327" i="1"/>
  <c r="G319" i="1"/>
  <c r="G305" i="1"/>
  <c r="G290" i="1"/>
  <c r="G286" i="1"/>
  <c r="G273" i="1"/>
  <c r="G267" i="1"/>
  <c r="G264" i="1"/>
  <c r="G261" i="1"/>
  <c r="H3537" i="1"/>
  <c r="H3260" i="1"/>
  <c r="H2736" i="1"/>
  <c r="H2317" i="1"/>
  <c r="H1624" i="1"/>
  <c r="H1344" i="1"/>
  <c r="G3537" i="1"/>
  <c r="G3260" i="1"/>
  <c r="G2736" i="1"/>
  <c r="G2317" i="1"/>
  <c r="G1624" i="1"/>
  <c r="G1344" i="1"/>
  <c r="H3665" i="1"/>
  <c r="H3663" i="1"/>
  <c r="H3661" i="1"/>
  <c r="H3881" i="1"/>
  <c r="H3874" i="1"/>
  <c r="H3872" i="1"/>
  <c r="H249" i="1"/>
  <c r="H3863" i="1"/>
  <c r="H3862" i="1"/>
  <c r="H3857" i="1"/>
  <c r="H3832" i="1"/>
  <c r="H3831" i="1"/>
  <c r="H3830" i="1"/>
  <c r="H3828" i="1"/>
  <c r="H3815" i="1"/>
  <c r="H3814" i="1"/>
  <c r="H3807" i="1"/>
  <c r="H3791" i="1"/>
  <c r="H3766" i="1"/>
  <c r="H3761" i="1"/>
  <c r="H3754" i="1"/>
  <c r="H3743" i="1"/>
  <c r="H3730" i="1"/>
  <c r="H3697" i="1"/>
  <c r="H3696" i="1"/>
  <c r="H3651" i="1"/>
  <c r="H3648" i="1"/>
  <c r="H3647" i="1"/>
  <c r="H3642" i="1"/>
  <c r="H3598" i="1"/>
  <c r="H3597" i="1"/>
  <c r="H3589" i="1"/>
  <c r="H3581" i="1"/>
  <c r="H3533" i="1"/>
  <c r="H3530" i="1"/>
  <c r="H3503" i="1"/>
  <c r="H3502" i="1"/>
  <c r="H3487" i="1"/>
  <c r="H3479" i="1"/>
  <c r="H3470" i="1"/>
  <c r="H3456" i="1"/>
  <c r="H3426" i="1"/>
  <c r="H3397" i="1"/>
  <c r="H3393" i="1"/>
  <c r="H3388" i="1"/>
  <c r="H3379" i="1"/>
  <c r="H3378" i="1"/>
  <c r="H3363" i="1"/>
  <c r="H3358" i="1"/>
  <c r="H3344" i="1"/>
  <c r="H3334" i="1"/>
  <c r="H3294" i="1"/>
  <c r="H3242" i="1"/>
  <c r="H3215" i="1"/>
  <c r="H3203" i="1"/>
  <c r="H3194" i="1"/>
  <c r="H3184" i="1"/>
  <c r="H3103" i="1"/>
  <c r="H3072" i="1"/>
  <c r="H3050" i="1"/>
  <c r="H2978" i="1"/>
  <c r="H2972" i="1"/>
  <c r="H2905" i="1"/>
  <c r="H2902" i="1"/>
  <c r="H2896" i="1"/>
  <c r="H2884" i="1"/>
  <c r="H2879" i="1"/>
  <c r="H2717" i="1"/>
  <c r="H2715" i="1"/>
  <c r="H2707" i="1"/>
  <c r="H2693" i="1"/>
  <c r="H2659" i="1"/>
  <c r="H2605" i="1"/>
  <c r="H2594" i="1"/>
  <c r="H2591" i="1"/>
  <c r="H2581" i="1"/>
  <c r="H2525" i="1"/>
  <c r="H2520" i="1"/>
  <c r="H2450" i="1"/>
  <c r="H2416" i="1"/>
  <c r="H2409" i="1"/>
  <c r="H2407" i="1"/>
  <c r="H154" i="1"/>
  <c r="H2396" i="1"/>
  <c r="H2393" i="1"/>
  <c r="H2390" i="1"/>
  <c r="H2380" i="1"/>
  <c r="H2253" i="1"/>
  <c r="H2217" i="1"/>
  <c r="H2191" i="1"/>
  <c r="H2141" i="1"/>
  <c r="H2064" i="1"/>
  <c r="H1984" i="1"/>
  <c r="H1787" i="1"/>
  <c r="H1736" i="1"/>
  <c r="H1730" i="1"/>
  <c r="H1619" i="1"/>
  <c r="H1612" i="1"/>
  <c r="H1236" i="1"/>
  <c r="H1198" i="1"/>
  <c r="H1099" i="1"/>
  <c r="H997" i="1"/>
  <c r="H996" i="1"/>
  <c r="H725" i="1"/>
  <c r="H523" i="1"/>
  <c r="H389" i="1"/>
  <c r="H265" i="1"/>
  <c r="G3665" i="1"/>
  <c r="G3663" i="1"/>
  <c r="G3661" i="1"/>
  <c r="G3881" i="1"/>
  <c r="G3874" i="1"/>
  <c r="G3872" i="1"/>
  <c r="G249" i="1"/>
  <c r="G3863" i="1"/>
  <c r="G3862" i="1"/>
  <c r="G3857" i="1"/>
  <c r="G3832" i="1"/>
  <c r="G3831" i="1"/>
  <c r="G3830" i="1"/>
  <c r="G3828" i="1"/>
  <c r="G3815" i="1"/>
  <c r="G3814" i="1"/>
  <c r="G3807" i="1"/>
  <c r="G3791" i="1"/>
  <c r="G3766" i="1"/>
  <c r="G3761" i="1"/>
  <c r="G3754" i="1"/>
  <c r="G3743" i="1"/>
  <c r="G3730" i="1"/>
  <c r="G3697" i="1"/>
  <c r="G3696" i="1"/>
  <c r="G3651" i="1"/>
  <c r="G3648" i="1"/>
  <c r="G3647" i="1"/>
  <c r="G3642" i="1"/>
  <c r="G3598" i="1"/>
  <c r="G3597" i="1"/>
  <c r="G3589" i="1"/>
  <c r="G3581" i="1"/>
  <c r="G3533" i="1"/>
  <c r="G3530" i="1"/>
  <c r="G3503" i="1"/>
  <c r="G3502" i="1"/>
  <c r="G3487" i="1"/>
  <c r="G3479" i="1"/>
  <c r="G3470" i="1"/>
  <c r="G3456" i="1"/>
  <c r="G3426" i="1"/>
  <c r="G3397" i="1"/>
  <c r="G3393" i="1"/>
  <c r="G3388" i="1"/>
  <c r="G3379" i="1"/>
  <c r="G3378" i="1"/>
  <c r="G3363" i="1"/>
  <c r="G3358" i="1"/>
  <c r="G3344" i="1"/>
  <c r="G3334" i="1"/>
  <c r="G3294" i="1"/>
  <c r="G3242" i="1"/>
  <c r="G3215" i="1"/>
  <c r="G3203" i="1"/>
  <c r="G3194" i="1"/>
  <c r="G3184" i="1"/>
  <c r="G3103" i="1"/>
  <c r="G3072" i="1"/>
  <c r="G3050" i="1"/>
  <c r="G2978" i="1"/>
  <c r="G2972" i="1"/>
  <c r="G2905" i="1"/>
  <c r="G2902" i="1"/>
  <c r="G2896" i="1"/>
  <c r="G2884" i="1"/>
  <c r="G2879" i="1"/>
  <c r="G2717" i="1"/>
  <c r="G2715" i="1"/>
  <c r="G2707" i="1"/>
  <c r="G2693" i="1"/>
  <c r="G2659" i="1"/>
  <c r="G2605" i="1"/>
  <c r="G2594" i="1"/>
  <c r="G2591" i="1"/>
  <c r="G2581" i="1"/>
  <c r="G2525" i="1"/>
  <c r="G2520" i="1"/>
  <c r="G2450" i="1"/>
  <c r="G2416" i="1"/>
  <c r="G2409" i="1"/>
  <c r="G2407" i="1"/>
  <c r="G154" i="1"/>
  <c r="G2396" i="1"/>
  <c r="G2393" i="1"/>
  <c r="G2390" i="1"/>
  <c r="G2380" i="1"/>
  <c r="G2253" i="1"/>
  <c r="G2217" i="1"/>
  <c r="G2191" i="1"/>
  <c r="G2141" i="1"/>
  <c r="G2064" i="1"/>
  <c r="G1984" i="1"/>
  <c r="G1787" i="1"/>
  <c r="G1736" i="1"/>
  <c r="G1730" i="1"/>
  <c r="G1619" i="1"/>
  <c r="G1612" i="1"/>
  <c r="G1236" i="1"/>
  <c r="G1198" i="1"/>
  <c r="G1099" i="1"/>
  <c r="G997" i="1"/>
  <c r="G996" i="1"/>
  <c r="G725" i="1"/>
  <c r="G523" i="1"/>
  <c r="G389" i="1"/>
  <c r="G265" i="1"/>
  <c r="H3342" i="1"/>
  <c r="H3305" i="1"/>
  <c r="H3298" i="1"/>
  <c r="H3251" i="1"/>
  <c r="H3169" i="1"/>
  <c r="H2888" i="1"/>
  <c r="H2551" i="1"/>
  <c r="H2006" i="1"/>
  <c r="H1026" i="1"/>
  <c r="G3342" i="1"/>
  <c r="G3305" i="1"/>
  <c r="G3298" i="1"/>
  <c r="G3251" i="1"/>
  <c r="G3169" i="1"/>
  <c r="G2888" i="1"/>
  <c r="G2551" i="1"/>
  <c r="G2006" i="1"/>
  <c r="G1026" i="1"/>
  <c r="H3431" i="1"/>
  <c r="H3411" i="1"/>
  <c r="H3263" i="1"/>
  <c r="H3250" i="1"/>
  <c r="H3244" i="1"/>
  <c r="H3192" i="1"/>
  <c r="H3125" i="1"/>
  <c r="H2967" i="1"/>
  <c r="H2963" i="1"/>
  <c r="H2885" i="1"/>
  <c r="H2700" i="1"/>
  <c r="H2654" i="1"/>
  <c r="H2437" i="1"/>
  <c r="H2306" i="1"/>
  <c r="H2286" i="1"/>
  <c r="H2120" i="1"/>
  <c r="H2087" i="1"/>
  <c r="H2043" i="1"/>
  <c r="H1589" i="1"/>
  <c r="H1538" i="1"/>
  <c r="H1507" i="1"/>
  <c r="H1210" i="1"/>
  <c r="H1191" i="1"/>
  <c r="H1071" i="1"/>
  <c r="H895" i="1"/>
  <c r="H763" i="1"/>
  <c r="H762" i="1"/>
  <c r="H629" i="1"/>
  <c r="H627" i="1"/>
  <c r="G3431" i="1"/>
  <c r="G3411" i="1"/>
  <c r="G3263" i="1"/>
  <c r="G3250" i="1"/>
  <c r="G3244" i="1"/>
  <c r="G3192" i="1"/>
  <c r="G3125" i="1"/>
  <c r="G2967" i="1"/>
  <c r="G2963" i="1"/>
  <c r="G2885" i="1"/>
  <c r="G2700" i="1"/>
  <c r="G2654" i="1"/>
  <c r="G2437" i="1"/>
  <c r="G2306" i="1"/>
  <c r="G2286" i="1"/>
  <c r="G2120" i="1"/>
  <c r="G2087" i="1"/>
  <c r="G2043" i="1"/>
  <c r="G1589" i="1"/>
  <c r="G1538" i="1"/>
  <c r="G1507" i="1"/>
  <c r="G1210" i="1"/>
  <c r="G1191" i="1"/>
  <c r="G1071" i="1"/>
  <c r="G895" i="1"/>
  <c r="G763" i="1"/>
  <c r="G762" i="1"/>
  <c r="G629" i="1"/>
  <c r="G627" i="1"/>
  <c r="G3776" i="1"/>
  <c r="G3745" i="1"/>
  <c r="G3701" i="1"/>
  <c r="G3688" i="1"/>
  <c r="G3687" i="1"/>
  <c r="G3678" i="1"/>
  <c r="G3626" i="1"/>
  <c r="G3617" i="1"/>
  <c r="G3602" i="1"/>
  <c r="G3565" i="1"/>
  <c r="G3539" i="1"/>
  <c r="G3520" i="1"/>
  <c r="G3516" i="1"/>
  <c r="G3501" i="1"/>
  <c r="G3453" i="1"/>
  <c r="G3441" i="1"/>
  <c r="G3437" i="1"/>
  <c r="G3433" i="1"/>
  <c r="G3429" i="1"/>
  <c r="G3384" i="1"/>
  <c r="G3351" i="1"/>
  <c r="G3341" i="1"/>
  <c r="G3339" i="1"/>
  <c r="G3255" i="1"/>
  <c r="G3219" i="1"/>
  <c r="G3200" i="1"/>
  <c r="G3180" i="1"/>
  <c r="G3150" i="1"/>
  <c r="G3048" i="1"/>
  <c r="G2882" i="1"/>
  <c r="G2864" i="1"/>
  <c r="G2838" i="1"/>
  <c r="G2794" i="1"/>
  <c r="G2777" i="1"/>
  <c r="G2765" i="1"/>
  <c r="G2699" i="1"/>
  <c r="G2696" i="1"/>
  <c r="G2568" i="1"/>
  <c r="G2547" i="1"/>
  <c r="G2544" i="1"/>
  <c r="G2535" i="1"/>
  <c r="G2505" i="1"/>
  <c r="G2377" i="1"/>
  <c r="G2360" i="1"/>
  <c r="G2353" i="1"/>
  <c r="G2346" i="1"/>
  <c r="G2330" i="1"/>
  <c r="G2242" i="1"/>
  <c r="G2232" i="1"/>
  <c r="G2133" i="1"/>
  <c r="G2115" i="1"/>
  <c r="G2097" i="1"/>
  <c r="G2080" i="1"/>
  <c r="G2075" i="1"/>
  <c r="G2063" i="1"/>
  <c r="G2062" i="1"/>
  <c r="G2051" i="1"/>
  <c r="G2031" i="1"/>
  <c r="G2025" i="1"/>
  <c r="G1915" i="1"/>
  <c r="G1836" i="1"/>
  <c r="G1823" i="1"/>
  <c r="G1756" i="1"/>
  <c r="G1746" i="1"/>
  <c r="G1698" i="1"/>
  <c r="G1679" i="1"/>
  <c r="G1671" i="1"/>
  <c r="G1630" i="1"/>
  <c r="G1620" i="1"/>
  <c r="G1606" i="1"/>
  <c r="G1600" i="1"/>
  <c r="G1597" i="1"/>
  <c r="G1546" i="1"/>
  <c r="G1545" i="1"/>
  <c r="G1509" i="1"/>
  <c r="G1458" i="1"/>
  <c r="G1457" i="1"/>
  <c r="G1453" i="1"/>
  <c r="G1448" i="1"/>
  <c r="G1302" i="1"/>
  <c r="G1245" i="1"/>
  <c r="G1223" i="1"/>
  <c r="G1180" i="1"/>
  <c r="G1152" i="1"/>
  <c r="G1145" i="1"/>
  <c r="G1083" i="1"/>
  <c r="G1074" i="1"/>
  <c r="G1035" i="1"/>
  <c r="G998" i="1"/>
  <c r="G864" i="1"/>
  <c r="G836" i="1"/>
  <c r="G818" i="1"/>
  <c r="G796" i="1"/>
  <c r="G779" i="1"/>
  <c r="G759" i="1"/>
  <c r="G753" i="1"/>
  <c r="G706" i="1"/>
  <c r="G673" i="1"/>
  <c r="G655" i="1"/>
  <c r="G577" i="1"/>
  <c r="G527" i="1"/>
  <c r="G502" i="1"/>
  <c r="G487" i="1"/>
  <c r="G399" i="1"/>
  <c r="G379" i="1"/>
  <c r="G326" i="1"/>
  <c r="H3776" i="1"/>
  <c r="H3745" i="1"/>
  <c r="H3701" i="1"/>
  <c r="H3688" i="1"/>
  <c r="H3687" i="1"/>
  <c r="H3678" i="1"/>
  <c r="H3626" i="1"/>
  <c r="H3617" i="1"/>
  <c r="H3602" i="1"/>
  <c r="H3565" i="1"/>
  <c r="H3539" i="1"/>
  <c r="H3520" i="1"/>
  <c r="H3516" i="1"/>
  <c r="H3501" i="1"/>
  <c r="H3453" i="1"/>
  <c r="H3441" i="1"/>
  <c r="H3437" i="1"/>
  <c r="H3433" i="1"/>
  <c r="H3429" i="1"/>
  <c r="H3384" i="1"/>
  <c r="H3351" i="1"/>
  <c r="H3341" i="1"/>
  <c r="H3339" i="1"/>
  <c r="H3255" i="1"/>
  <c r="H3219" i="1"/>
  <c r="H3200" i="1"/>
  <c r="H3180" i="1"/>
  <c r="H3150" i="1"/>
  <c r="H3048" i="1"/>
  <c r="H2882" i="1"/>
  <c r="H2864" i="1"/>
  <c r="H2838" i="1"/>
  <c r="H2794" i="1"/>
  <c r="H2777" i="1"/>
  <c r="H2765" i="1"/>
  <c r="H2699" i="1"/>
  <c r="H2696" i="1"/>
  <c r="H2568" i="1"/>
  <c r="H2547" i="1"/>
  <c r="H2544" i="1"/>
  <c r="H2535" i="1"/>
  <c r="H2505" i="1"/>
  <c r="H2377" i="1"/>
  <c r="H2360" i="1"/>
  <c r="H2353" i="1"/>
  <c r="H2346" i="1"/>
  <c r="H2330" i="1"/>
  <c r="H2242" i="1"/>
  <c r="H2232" i="1"/>
  <c r="H2133" i="1"/>
  <c r="H2115" i="1"/>
  <c r="H2097" i="1"/>
  <c r="H2080" i="1"/>
  <c r="H2075" i="1"/>
  <c r="H2063" i="1"/>
  <c r="H2062" i="1"/>
  <c r="H2051" i="1"/>
  <c r="H2031" i="1"/>
  <c r="H2025" i="1"/>
  <c r="H1915" i="1"/>
  <c r="H1836" i="1"/>
  <c r="H1823" i="1"/>
  <c r="H1756" i="1"/>
  <c r="H1746" i="1"/>
  <c r="H1698" i="1"/>
  <c r="H1679" i="1"/>
  <c r="H1671" i="1"/>
  <c r="H1630" i="1"/>
  <c r="H1620" i="1"/>
  <c r="H1606" i="1"/>
  <c r="H1600" i="1"/>
  <c r="H1597" i="1"/>
  <c r="H1546" i="1"/>
  <c r="H1545" i="1"/>
  <c r="H1509" i="1"/>
  <c r="H1458" i="1"/>
  <c r="H1457" i="1"/>
  <c r="H1453" i="1"/>
  <c r="H1448" i="1"/>
  <c r="H1302" i="1"/>
  <c r="H1245" i="1"/>
  <c r="H1223" i="1"/>
  <c r="H1180" i="1"/>
  <c r="H1152" i="1"/>
  <c r="H1145" i="1"/>
  <c r="H1083" i="1"/>
  <c r="H1074" i="1"/>
  <c r="H1035" i="1"/>
  <c r="H998" i="1"/>
  <c r="H864" i="1"/>
  <c r="H836" i="1"/>
  <c r="H818" i="1"/>
  <c r="H796" i="1"/>
  <c r="H779" i="1"/>
  <c r="H759" i="1"/>
  <c r="H753" i="1"/>
  <c r="H706" i="1"/>
  <c r="H673" i="1"/>
  <c r="H655" i="1"/>
  <c r="H577" i="1"/>
  <c r="H527" i="1"/>
  <c r="H502" i="1"/>
  <c r="H487" i="1"/>
  <c r="H399" i="1"/>
  <c r="H379" i="1"/>
  <c r="H326" i="1"/>
  <c r="H3410" i="1"/>
  <c r="H3504" i="1"/>
  <c r="H3608" i="1"/>
  <c r="H3667" i="1"/>
  <c r="H3660" i="1"/>
  <c r="H3659" i="1"/>
  <c r="H3658" i="1"/>
  <c r="H3877" i="1"/>
  <c r="H3868" i="1"/>
  <c r="H3865" i="1"/>
  <c r="H3861" i="1"/>
  <c r="H3860" i="1"/>
  <c r="H3856" i="1"/>
  <c r="H3854" i="1"/>
  <c r="H3850" i="1"/>
  <c r="H3849" i="1"/>
  <c r="H3844" i="1"/>
  <c r="H3841" i="1"/>
  <c r="H3840" i="1"/>
  <c r="H3839" i="1"/>
  <c r="H3838" i="1"/>
  <c r="H3837" i="1"/>
  <c r="H3829" i="1"/>
  <c r="H3826" i="1"/>
  <c r="H3825" i="1"/>
  <c r="H3820" i="1"/>
  <c r="H3813" i="1"/>
  <c r="H3812" i="1"/>
  <c r="H3809" i="1"/>
  <c r="H3806" i="1"/>
  <c r="H3805" i="1"/>
  <c r="H3803" i="1"/>
  <c r="H3802" i="1"/>
  <c r="H3795" i="1"/>
  <c r="H3793" i="1"/>
  <c r="H3792" i="1"/>
  <c r="H3788" i="1"/>
  <c r="H3787" i="1"/>
  <c r="H3786" i="1"/>
  <c r="H3785" i="1"/>
  <c r="H3784" i="1"/>
  <c r="H3783" i="1"/>
  <c r="H3781" i="1"/>
  <c r="H3779" i="1"/>
  <c r="H3775" i="1"/>
  <c r="H3774" i="1"/>
  <c r="H3773" i="1"/>
  <c r="H3772" i="1"/>
  <c r="H3769" i="1"/>
  <c r="H3760" i="1"/>
  <c r="H3758" i="1"/>
  <c r="H3757" i="1"/>
  <c r="H3756" i="1"/>
  <c r="H3755" i="1"/>
  <c r="H3753" i="1"/>
  <c r="H3752" i="1"/>
  <c r="H3751" i="1"/>
  <c r="H3750" i="1"/>
  <c r="H3749" i="1"/>
  <c r="H3748" i="1"/>
  <c r="H3747" i="1"/>
  <c r="H3746" i="1"/>
  <c r="H3744" i="1"/>
  <c r="H3740" i="1"/>
  <c r="H3739" i="1"/>
  <c r="H3738" i="1"/>
  <c r="H3737" i="1"/>
  <c r="H3736" i="1"/>
  <c r="H3734" i="1"/>
  <c r="H3729" i="1"/>
  <c r="H3728" i="1"/>
  <c r="H3727" i="1"/>
  <c r="H3726" i="1"/>
  <c r="H3725" i="1"/>
  <c r="H3724" i="1"/>
  <c r="H3723" i="1"/>
  <c r="H3722" i="1"/>
  <c r="H3720" i="1"/>
  <c r="H3715" i="1"/>
  <c r="H3714" i="1"/>
  <c r="H3713" i="1"/>
  <c r="H3712" i="1"/>
  <c r="H3710" i="1"/>
  <c r="H3709" i="1"/>
  <c r="H3707" i="1"/>
  <c r="H3706" i="1"/>
  <c r="H3705" i="1"/>
  <c r="H3704" i="1"/>
  <c r="H3702" i="1"/>
  <c r="H3700" i="1"/>
  <c r="H3699" i="1"/>
  <c r="H3695" i="1"/>
  <c r="H3694" i="1"/>
  <c r="H3693" i="1"/>
  <c r="H3692" i="1"/>
  <c r="H3691" i="1"/>
  <c r="H3690" i="1"/>
  <c r="H3689" i="1"/>
  <c r="H3684" i="1"/>
  <c r="H3683" i="1"/>
  <c r="H3682" i="1"/>
  <c r="H3681" i="1"/>
  <c r="H3680" i="1"/>
  <c r="H3679" i="1"/>
  <c r="H3677" i="1"/>
  <c r="H3676" i="1"/>
  <c r="H3675" i="1"/>
  <c r="H3673" i="1"/>
  <c r="H3672" i="1"/>
  <c r="H3671" i="1"/>
  <c r="H3657" i="1"/>
  <c r="H3656" i="1"/>
  <c r="H3654" i="1"/>
  <c r="H3653" i="1"/>
  <c r="H3652" i="1"/>
  <c r="H3649" i="1"/>
  <c r="H3646" i="1"/>
  <c r="H3645" i="1"/>
  <c r="H3644" i="1"/>
  <c r="H3643" i="1"/>
  <c r="H3641" i="1"/>
  <c r="H3640" i="1"/>
  <c r="H3639" i="1"/>
  <c r="H3638" i="1"/>
  <c r="H3637" i="1"/>
  <c r="H3636" i="1"/>
  <c r="H3635" i="1"/>
  <c r="H3633" i="1"/>
  <c r="H3631" i="1"/>
  <c r="H3629" i="1"/>
  <c r="H3627" i="1"/>
  <c r="H3624" i="1"/>
  <c r="H3623" i="1"/>
  <c r="H3620" i="1"/>
  <c r="H3619" i="1"/>
  <c r="H3615" i="1"/>
  <c r="H3613" i="1"/>
  <c r="H3611" i="1"/>
  <c r="H3610" i="1"/>
  <c r="H3609" i="1"/>
  <c r="H3607" i="1"/>
  <c r="H3606" i="1"/>
  <c r="H3605" i="1"/>
  <c r="H3604" i="1"/>
  <c r="H3603" i="1"/>
  <c r="H3600" i="1"/>
  <c r="H3599" i="1"/>
  <c r="H3596" i="1"/>
  <c r="H3595" i="1"/>
  <c r="H3594" i="1"/>
  <c r="H3593" i="1"/>
  <c r="H3590" i="1"/>
  <c r="H3588" i="1"/>
  <c r="H3587" i="1"/>
  <c r="H3586" i="1"/>
  <c r="H3583" i="1"/>
  <c r="H3582" i="1"/>
  <c r="H3579" i="1"/>
  <c r="H3578" i="1"/>
  <c r="H3577" i="1"/>
  <c r="H3575" i="1"/>
  <c r="H3573" i="1"/>
  <c r="H3571" i="1"/>
  <c r="H3570" i="1"/>
  <c r="H3569" i="1"/>
  <c r="H3568" i="1"/>
  <c r="H3567" i="1"/>
  <c r="H3566" i="1"/>
  <c r="H3563" i="1"/>
  <c r="H3562" i="1"/>
  <c r="H3561" i="1"/>
  <c r="H3560" i="1"/>
  <c r="H3556" i="1"/>
  <c r="H3555" i="1"/>
  <c r="H3554" i="1"/>
  <c r="H3552" i="1"/>
  <c r="H3551" i="1"/>
  <c r="H3550" i="1"/>
  <c r="H3549" i="1"/>
  <c r="H3548" i="1"/>
  <c r="H3547" i="1"/>
  <c r="H3545" i="1"/>
  <c r="H3544" i="1"/>
  <c r="H3542" i="1"/>
  <c r="H3538" i="1"/>
  <c r="H3536" i="1"/>
  <c r="H3532" i="1"/>
  <c r="H3529" i="1"/>
  <c r="H3527" i="1"/>
  <c r="H3524" i="1"/>
  <c r="H3523" i="1"/>
  <c r="H3519" i="1"/>
  <c r="H3518" i="1"/>
  <c r="H3515" i="1"/>
  <c r="H3512" i="1"/>
  <c r="H3511" i="1"/>
  <c r="H3510" i="1"/>
  <c r="H3509" i="1"/>
  <c r="H3507" i="1"/>
  <c r="H3505" i="1"/>
  <c r="H3500" i="1"/>
  <c r="H3494" i="1"/>
  <c r="H3493" i="1"/>
  <c r="H3491" i="1"/>
  <c r="H3490" i="1"/>
  <c r="H3489" i="1"/>
  <c r="H3488" i="1"/>
  <c r="H3486" i="1"/>
  <c r="H3485" i="1"/>
  <c r="H3484" i="1"/>
  <c r="H3483" i="1"/>
  <c r="H3482" i="1"/>
  <c r="H3481" i="1"/>
  <c r="H3478" i="1"/>
  <c r="H3475" i="1"/>
  <c r="H3474" i="1"/>
  <c r="H3473" i="1"/>
  <c r="H3472" i="1"/>
  <c r="H3469" i="1"/>
  <c r="H3466" i="1"/>
  <c r="H3465" i="1"/>
  <c r="H3463" i="1"/>
  <c r="H3461" i="1"/>
  <c r="H3460" i="1"/>
  <c r="H3459" i="1"/>
  <c r="H3458" i="1"/>
  <c r="H3457" i="1"/>
  <c r="H3454" i="1"/>
  <c r="H3452" i="1"/>
  <c r="H3451" i="1"/>
  <c r="H3448" i="1"/>
  <c r="H3447" i="1"/>
  <c r="H3442" i="1"/>
  <c r="H3440" i="1"/>
  <c r="H3438" i="1"/>
  <c r="H3435" i="1"/>
  <c r="H3432" i="1"/>
  <c r="H3430" i="1"/>
  <c r="H3425" i="1"/>
  <c r="H3424" i="1"/>
  <c r="H3423" i="1"/>
  <c r="H3422" i="1"/>
  <c r="H3421" i="1"/>
  <c r="H3420" i="1"/>
  <c r="H3418" i="1"/>
  <c r="H3417" i="1"/>
  <c r="H3415" i="1"/>
  <c r="H3414" i="1"/>
  <c r="H3413" i="1"/>
  <c r="H3409" i="1"/>
  <c r="H3407" i="1"/>
  <c r="H3405" i="1"/>
  <c r="H3400" i="1"/>
  <c r="H3399" i="1"/>
  <c r="H3398" i="1"/>
  <c r="H3396" i="1"/>
  <c r="H3392" i="1"/>
  <c r="H3391" i="1"/>
  <c r="H3390" i="1"/>
  <c r="H3389" i="1"/>
  <c r="H3386" i="1"/>
  <c r="H3381" i="1"/>
  <c r="H3380" i="1"/>
  <c r="H3374" i="1"/>
  <c r="H3372" i="1"/>
  <c r="H3371" i="1"/>
  <c r="H3369" i="1"/>
  <c r="H3368" i="1"/>
  <c r="H3364" i="1"/>
  <c r="H3357" i="1"/>
  <c r="H3355" i="1"/>
  <c r="H3353" i="1"/>
  <c r="H3350" i="1"/>
  <c r="H3347" i="1"/>
  <c r="H3346" i="1"/>
  <c r="H3343" i="1"/>
  <c r="H3340" i="1"/>
  <c r="H3338" i="1"/>
  <c r="H3337" i="1"/>
  <c r="H3333" i="1"/>
  <c r="H3332" i="1"/>
  <c r="H3330" i="1"/>
  <c r="H3329" i="1"/>
  <c r="H3327" i="1"/>
  <c r="H3324" i="1"/>
  <c r="H3323" i="1"/>
  <c r="H3322" i="1"/>
  <c r="H3321" i="1"/>
  <c r="H3320" i="1"/>
  <c r="H3319" i="1"/>
  <c r="H3317" i="1"/>
  <c r="H3316" i="1"/>
  <c r="H3315" i="1"/>
  <c r="H3314" i="1"/>
  <c r="H3313" i="1"/>
  <c r="H3310" i="1"/>
  <c r="H3308" i="1"/>
  <c r="H3302" i="1"/>
  <c r="H3300" i="1"/>
  <c r="H3297" i="1"/>
  <c r="H3293" i="1"/>
  <c r="H3290" i="1"/>
  <c r="H3289" i="1"/>
  <c r="H3288" i="1"/>
  <c r="H3287" i="1"/>
  <c r="H3286" i="1"/>
  <c r="H3285" i="1"/>
  <c r="H3284" i="1"/>
  <c r="H3282" i="1"/>
  <c r="H3280" i="1"/>
  <c r="H3279" i="1"/>
  <c r="H3278" i="1"/>
  <c r="H3276" i="1"/>
  <c r="H3275" i="1"/>
  <c r="H3274" i="1"/>
  <c r="H3273" i="1"/>
  <c r="H3272" i="1"/>
  <c r="H3271" i="1"/>
  <c r="H3269" i="1"/>
  <c r="H3268" i="1"/>
  <c r="H3266" i="1"/>
  <c r="H3265" i="1"/>
  <c r="H3264" i="1"/>
  <c r="H3258" i="1"/>
  <c r="H3257" i="1"/>
  <c r="H3252" i="1"/>
  <c r="H3249" i="1"/>
  <c r="H3247" i="1"/>
  <c r="H3246" i="1"/>
  <c r="H3243" i="1"/>
  <c r="H3241" i="1"/>
  <c r="H3240" i="1"/>
  <c r="H3239" i="1"/>
  <c r="H3238" i="1"/>
  <c r="H3233" i="1"/>
  <c r="H3232" i="1"/>
  <c r="H3231" i="1"/>
  <c r="H3230" i="1"/>
  <c r="H3229" i="1"/>
  <c r="H3227" i="1"/>
  <c r="H3226" i="1"/>
  <c r="H3224" i="1"/>
  <c r="H3223" i="1"/>
  <c r="H3220" i="1"/>
  <c r="H3217" i="1"/>
  <c r="H3216" i="1"/>
  <c r="H3211" i="1"/>
  <c r="H3208" i="1"/>
  <c r="H3206" i="1"/>
  <c r="H3205" i="1"/>
  <c r="H3198" i="1"/>
  <c r="H3188" i="1"/>
  <c r="H3187" i="1"/>
  <c r="H3185" i="1"/>
  <c r="H3183" i="1"/>
  <c r="H3179" i="1"/>
  <c r="H3178" i="1"/>
  <c r="H3172" i="1"/>
  <c r="H3168" i="1"/>
  <c r="H3167" i="1"/>
  <c r="H3164" i="1"/>
  <c r="H3163" i="1"/>
  <c r="H3162" i="1"/>
  <c r="H3161" i="1"/>
  <c r="H3157" i="1"/>
  <c r="H3153" i="1"/>
  <c r="H3151" i="1"/>
  <c r="H3146" i="1"/>
  <c r="H3138" i="1"/>
  <c r="H3136" i="1"/>
  <c r="H3133" i="1"/>
  <c r="H3129" i="1"/>
  <c r="H3127" i="1"/>
  <c r="H3124" i="1"/>
  <c r="H3123" i="1"/>
  <c r="H3121" i="1"/>
  <c r="H3120" i="1"/>
  <c r="H3119" i="1"/>
  <c r="H3115" i="1"/>
  <c r="H3113" i="1"/>
  <c r="H3112" i="1"/>
  <c r="H3111" i="1"/>
  <c r="H3104" i="1"/>
  <c r="H3102" i="1"/>
  <c r="H3099" i="1"/>
  <c r="H3098" i="1"/>
  <c r="H3096" i="1"/>
  <c r="H3082" i="1"/>
  <c r="H3081" i="1"/>
  <c r="H3077" i="1"/>
  <c r="H3074" i="1"/>
  <c r="H3071" i="1"/>
  <c r="H3070" i="1"/>
  <c r="H3069" i="1"/>
  <c r="H3068" i="1"/>
  <c r="H3067" i="1"/>
  <c r="H3066" i="1"/>
  <c r="H3065" i="1"/>
  <c r="H3062" i="1"/>
  <c r="H3061" i="1"/>
  <c r="H3059" i="1"/>
  <c r="H3051" i="1"/>
  <c r="H3047" i="1"/>
  <c r="H3036" i="1"/>
  <c r="H3031" i="1"/>
  <c r="H3029" i="1"/>
  <c r="H3025" i="1"/>
  <c r="H3024" i="1"/>
  <c r="H3017" i="1"/>
  <c r="H3016" i="1"/>
  <c r="H3011" i="1"/>
  <c r="H3009" i="1"/>
  <c r="H3007" i="1"/>
  <c r="H3006" i="1"/>
  <c r="H3000" i="1"/>
  <c r="H2999" i="1"/>
  <c r="H2996" i="1"/>
  <c r="H2990" i="1"/>
  <c r="H2987" i="1"/>
  <c r="H2984" i="1"/>
  <c r="H2983" i="1"/>
  <c r="H2981" i="1"/>
  <c r="H2964" i="1"/>
  <c r="H2962" i="1"/>
  <c r="H2961" i="1"/>
  <c r="H2960" i="1"/>
  <c r="H2957" i="1"/>
  <c r="H2956" i="1"/>
  <c r="H2952" i="1"/>
  <c r="H2944" i="1"/>
  <c r="H2943" i="1"/>
  <c r="H2942" i="1"/>
  <c r="H2941" i="1"/>
  <c r="H2940" i="1"/>
  <c r="H2939" i="1"/>
  <c r="H2938" i="1"/>
  <c r="H2937" i="1"/>
  <c r="H2935" i="1"/>
  <c r="H2931" i="1"/>
  <c r="H2930" i="1"/>
  <c r="H2928" i="1"/>
  <c r="H2926" i="1"/>
  <c r="H2923" i="1"/>
  <c r="H2919" i="1"/>
  <c r="H2918" i="1"/>
  <c r="H2917" i="1"/>
  <c r="H2916" i="1"/>
  <c r="H2915" i="1"/>
  <c r="H2914" i="1"/>
  <c r="H2913" i="1"/>
  <c r="H2912" i="1"/>
  <c r="H2911" i="1"/>
  <c r="H2906" i="1"/>
  <c r="H2903" i="1"/>
  <c r="H2900" i="1"/>
  <c r="H2899" i="1"/>
  <c r="H2898" i="1"/>
  <c r="H2897" i="1"/>
  <c r="H2895" i="1"/>
  <c r="H2891" i="1"/>
  <c r="H2889" i="1"/>
  <c r="H2886" i="1"/>
  <c r="H2881" i="1"/>
  <c r="H2877" i="1"/>
  <c r="H2875" i="1"/>
  <c r="H2874" i="1"/>
  <c r="H2873" i="1"/>
  <c r="H2871" i="1"/>
  <c r="H2870" i="1"/>
  <c r="H2869" i="1"/>
  <c r="H2866" i="1"/>
  <c r="H2863" i="1"/>
  <c r="H2857" i="1"/>
  <c r="H2854" i="1"/>
  <c r="H2853" i="1"/>
  <c r="H2852" i="1"/>
  <c r="H2850" i="1"/>
  <c r="H2849" i="1"/>
  <c r="H2848" i="1"/>
  <c r="H2847" i="1"/>
  <c r="H2845" i="1"/>
  <c r="H2844" i="1"/>
  <c r="H2843" i="1"/>
  <c r="H2836" i="1"/>
  <c r="H2833" i="1"/>
  <c r="H2829" i="1"/>
  <c r="H2828" i="1"/>
  <c r="H2823" i="1"/>
  <c r="H2822" i="1"/>
  <c r="H2820" i="1"/>
  <c r="H2818" i="1"/>
  <c r="H2816" i="1"/>
  <c r="H2815" i="1"/>
  <c r="H2808" i="1"/>
  <c r="H2807" i="1"/>
  <c r="H2805" i="1"/>
  <c r="H2800" i="1"/>
  <c r="H2797" i="1"/>
  <c r="H2795" i="1"/>
  <c r="H2785" i="1"/>
  <c r="H2784" i="1"/>
  <c r="H2780" i="1"/>
  <c r="H2773" i="1"/>
  <c r="H2771" i="1"/>
  <c r="H2769" i="1"/>
  <c r="H2767" i="1"/>
  <c r="H2766" i="1"/>
  <c r="H2753" i="1"/>
  <c r="H2749" i="1"/>
  <c r="H2748" i="1"/>
  <c r="H2747" i="1"/>
  <c r="H2746" i="1"/>
  <c r="H2742" i="1"/>
  <c r="H2738" i="1"/>
  <c r="H2722" i="1"/>
  <c r="H2714" i="1"/>
  <c r="H2711" i="1"/>
  <c r="H2709" i="1"/>
  <c r="H2702" i="1"/>
  <c r="H2697" i="1"/>
  <c r="H2692" i="1"/>
  <c r="H2689" i="1"/>
  <c r="H2687" i="1"/>
  <c r="H2686" i="1"/>
  <c r="H2685" i="1"/>
  <c r="H2683" i="1"/>
  <c r="H2682" i="1"/>
  <c r="H2680" i="1"/>
  <c r="H2678" i="1"/>
  <c r="H2676" i="1"/>
  <c r="H2675" i="1"/>
  <c r="H2674" i="1"/>
  <c r="H2673" i="1"/>
  <c r="H2672" i="1"/>
  <c r="H2671" i="1"/>
  <c r="H2670" i="1"/>
  <c r="H2669" i="1"/>
  <c r="H2667" i="1"/>
  <c r="H2666" i="1"/>
  <c r="H2665" i="1"/>
  <c r="H2664" i="1"/>
  <c r="H2661" i="1"/>
  <c r="H2658" i="1"/>
  <c r="H2646" i="1"/>
  <c r="H2643" i="1"/>
  <c r="H2642" i="1"/>
  <c r="H2641" i="1"/>
  <c r="H2639" i="1"/>
  <c r="H2636" i="1"/>
  <c r="H2635" i="1"/>
  <c r="H2631" i="1"/>
  <c r="H2628" i="1"/>
  <c r="H2622" i="1"/>
  <c r="H2619" i="1"/>
  <c r="H2615" i="1"/>
  <c r="H2612" i="1"/>
  <c r="H2610" i="1"/>
  <c r="H2604" i="1"/>
  <c r="H2603" i="1"/>
  <c r="H2600" i="1"/>
  <c r="H2599" i="1"/>
  <c r="H2597" i="1"/>
  <c r="H2593" i="1"/>
  <c r="H2592" i="1"/>
  <c r="H2590" i="1"/>
  <c r="H2589" i="1"/>
  <c r="H2586" i="1"/>
  <c r="H2582" i="1"/>
  <c r="H2572" i="1"/>
  <c r="H2569" i="1"/>
  <c r="H2566" i="1"/>
  <c r="H2558" i="1"/>
  <c r="H2556" i="1"/>
  <c r="H2553" i="1"/>
  <c r="H2550" i="1"/>
  <c r="H2548" i="1"/>
  <c r="H2537" i="1"/>
  <c r="H2536" i="1"/>
  <c r="H2533" i="1"/>
  <c r="H2532" i="1"/>
  <c r="H2531" i="1"/>
  <c r="H2530" i="1"/>
  <c r="H2529" i="1"/>
  <c r="H2521" i="1"/>
  <c r="H2519" i="1"/>
  <c r="H2518" i="1"/>
  <c r="H2517" i="1"/>
  <c r="H2516" i="1"/>
  <c r="H2514" i="1"/>
  <c r="H2513" i="1"/>
  <c r="H2509" i="1"/>
  <c r="H2503" i="1"/>
  <c r="H2502" i="1"/>
  <c r="H2501" i="1"/>
  <c r="H2500" i="1"/>
  <c r="H2498" i="1"/>
  <c r="H2488" i="1"/>
  <c r="H2487" i="1"/>
  <c r="H2483" i="1"/>
  <c r="H2482" i="1"/>
  <c r="H2480" i="1"/>
  <c r="H2470" i="1"/>
  <c r="H2469" i="1"/>
  <c r="H2461" i="1"/>
  <c r="H2457" i="1"/>
  <c r="H2447" i="1"/>
  <c r="H2446" i="1"/>
  <c r="H2440" i="1"/>
  <c r="H2438" i="1"/>
  <c r="H2433" i="1"/>
  <c r="H2432" i="1"/>
  <c r="H2428" i="1"/>
  <c r="H2427" i="1"/>
  <c r="H2426" i="1"/>
  <c r="H2424" i="1"/>
  <c r="H2423" i="1"/>
  <c r="H2422" i="1"/>
  <c r="H2421" i="1"/>
  <c r="H2415" i="1"/>
  <c r="H2412" i="1"/>
  <c r="H2410" i="1"/>
  <c r="H2408" i="1"/>
  <c r="H2406" i="1"/>
  <c r="H2405" i="1"/>
  <c r="H2401" i="1"/>
  <c r="H2400" i="1"/>
  <c r="H2398" i="1"/>
  <c r="H2387" i="1"/>
  <c r="H2386" i="1"/>
  <c r="H2385" i="1"/>
  <c r="H2383" i="1"/>
  <c r="H2382" i="1"/>
  <c r="H2374" i="1"/>
  <c r="H2373" i="1"/>
  <c r="H2371" i="1"/>
  <c r="H2369" i="1"/>
  <c r="H2366" i="1"/>
  <c r="H2359" i="1"/>
  <c r="H2357" i="1"/>
  <c r="H2355" i="1"/>
  <c r="H2351" i="1"/>
  <c r="H2350" i="1"/>
  <c r="H2348" i="1"/>
  <c r="H2345" i="1"/>
  <c r="H2341" i="1"/>
  <c r="H2340" i="1"/>
  <c r="H2337" i="1"/>
  <c r="H2335" i="1"/>
  <c r="H2333" i="1"/>
  <c r="H2329" i="1"/>
  <c r="H2325" i="1"/>
  <c r="H2323" i="1"/>
  <c r="H2321" i="1"/>
  <c r="H2320" i="1"/>
  <c r="H2314" i="1"/>
  <c r="H2311" i="1"/>
  <c r="H2310" i="1"/>
  <c r="H2309" i="1"/>
  <c r="H2307" i="1"/>
  <c r="H2304" i="1"/>
  <c r="H2301" i="1"/>
  <c r="H2294" i="1"/>
  <c r="H2291" i="1"/>
  <c r="H2290" i="1"/>
  <c r="H2289" i="1"/>
  <c r="H2283" i="1"/>
  <c r="H2279" i="1"/>
  <c r="H2271" i="1"/>
  <c r="H2268" i="1"/>
  <c r="H2259" i="1"/>
  <c r="H2256" i="1"/>
  <c r="H2255" i="1"/>
  <c r="H2248" i="1"/>
  <c r="H2247" i="1"/>
  <c r="H2246" i="1"/>
  <c r="H2245" i="1"/>
  <c r="H2244" i="1"/>
  <c r="H2243" i="1"/>
  <c r="H2241" i="1"/>
  <c r="H2238" i="1"/>
  <c r="H2234" i="1"/>
  <c r="H2229" i="1"/>
  <c r="H2225" i="1"/>
  <c r="H2222" i="1"/>
  <c r="H2221" i="1"/>
  <c r="H2220" i="1"/>
  <c r="H2219" i="1"/>
  <c r="H2212" i="1"/>
  <c r="H2208" i="1"/>
  <c r="H2207" i="1"/>
  <c r="H2201" i="1"/>
  <c r="H2192" i="1"/>
  <c r="H2189" i="1"/>
  <c r="H2177" i="1"/>
  <c r="H2165" i="1"/>
  <c r="H2164" i="1"/>
  <c r="H2163" i="1"/>
  <c r="H2160" i="1"/>
  <c r="H2157" i="1"/>
  <c r="H2156" i="1"/>
  <c r="H2154" i="1"/>
  <c r="H2150" i="1"/>
  <c r="H2149" i="1"/>
  <c r="H2144" i="1"/>
  <c r="H2142" i="1"/>
  <c r="H2140" i="1"/>
  <c r="H2139" i="1"/>
  <c r="H2134" i="1"/>
  <c r="H2131" i="1"/>
  <c r="H2123" i="1"/>
  <c r="H2116" i="1"/>
  <c r="H2108" i="1"/>
  <c r="H2106" i="1"/>
  <c r="H2098" i="1"/>
  <c r="H2094" i="1"/>
  <c r="H2092" i="1"/>
  <c r="H2083" i="1"/>
  <c r="H2078" i="1"/>
  <c r="H2076" i="1"/>
  <c r="H2065" i="1"/>
  <c r="H2055" i="1"/>
  <c r="H2053" i="1"/>
  <c r="H2047" i="1"/>
  <c r="H2045" i="1"/>
  <c r="H2044" i="1"/>
  <c r="H2041" i="1"/>
  <c r="H2039" i="1"/>
  <c r="H2034" i="1"/>
  <c r="H2027" i="1"/>
  <c r="H2023" i="1"/>
  <c r="H2019" i="1"/>
  <c r="H2018" i="1"/>
  <c r="H2016" i="1"/>
  <c r="H2015" i="1"/>
  <c r="H2013" i="1"/>
  <c r="H2007" i="1"/>
  <c r="H2003" i="1"/>
  <c r="H2002" i="1"/>
  <c r="H1991" i="1"/>
  <c r="H1990" i="1"/>
  <c r="H1985" i="1"/>
  <c r="H1976" i="1"/>
  <c r="H1957" i="1"/>
  <c r="H1955" i="1"/>
  <c r="H1954" i="1"/>
  <c r="H1953" i="1"/>
  <c r="H1952" i="1"/>
  <c r="H1951" i="1"/>
  <c r="H1946" i="1"/>
  <c r="H1942" i="1"/>
  <c r="H1941" i="1"/>
  <c r="H1933" i="1"/>
  <c r="H1931" i="1"/>
  <c r="H1930" i="1"/>
  <c r="H1919" i="1"/>
  <c r="H1916" i="1"/>
  <c r="H1911" i="1"/>
  <c r="H1908" i="1"/>
  <c r="H1897" i="1"/>
  <c r="H1885" i="1"/>
  <c r="H1883" i="1"/>
  <c r="H1881" i="1"/>
  <c r="H1878" i="1"/>
  <c r="H1877" i="1"/>
  <c r="H1874" i="1"/>
  <c r="H1873" i="1"/>
  <c r="H1870" i="1"/>
  <c r="H1866" i="1"/>
  <c r="H1862" i="1"/>
  <c r="H1860" i="1"/>
  <c r="H1834" i="1"/>
  <c r="H1831" i="1"/>
  <c r="H1830" i="1"/>
  <c r="H1827" i="1"/>
  <c r="H1820" i="1"/>
  <c r="H1817" i="1"/>
  <c r="H1809" i="1"/>
  <c r="H1806" i="1"/>
  <c r="H1793" i="1"/>
  <c r="H1791" i="1"/>
  <c r="H1778" i="1"/>
  <c r="H1770" i="1"/>
  <c r="H1769" i="1"/>
  <c r="H1768" i="1"/>
  <c r="H1760" i="1"/>
  <c r="H1731" i="1"/>
  <c r="H1729" i="1"/>
  <c r="H1724" i="1"/>
  <c r="H1722" i="1"/>
  <c r="H1716" i="1"/>
  <c r="H1715" i="1"/>
  <c r="H1706" i="1"/>
  <c r="H1702" i="1"/>
  <c r="H1701" i="1"/>
  <c r="H1695" i="1"/>
  <c r="H1694" i="1"/>
  <c r="H1688" i="1"/>
  <c r="H1675" i="1"/>
  <c r="H1664" i="1"/>
  <c r="H1655" i="1"/>
  <c r="H1645" i="1"/>
  <c r="H1627" i="1"/>
  <c r="H1626" i="1"/>
  <c r="H1617" i="1"/>
  <c r="H1615" i="1"/>
  <c r="H1614" i="1"/>
  <c r="H1611" i="1"/>
  <c r="H1610" i="1"/>
  <c r="H1609" i="1"/>
  <c r="H1608" i="1"/>
  <c r="H1607" i="1"/>
  <c r="H1604" i="1"/>
  <c r="H1596" i="1"/>
  <c r="H1594" i="1"/>
  <c r="H1588" i="1"/>
  <c r="H1587" i="1"/>
  <c r="H1586" i="1"/>
  <c r="H1585" i="1"/>
  <c r="H1580" i="1"/>
  <c r="H1578" i="1"/>
  <c r="H1574" i="1"/>
  <c r="H1573" i="1"/>
  <c r="H1572" i="1"/>
  <c r="H1571" i="1"/>
  <c r="H1570" i="1"/>
  <c r="H1568" i="1"/>
  <c r="H1567" i="1"/>
  <c r="H1565" i="1"/>
  <c r="H1564" i="1"/>
  <c r="H1563" i="1"/>
  <c r="H1559" i="1"/>
  <c r="H1555" i="1"/>
  <c r="H1554" i="1"/>
  <c r="H1552" i="1"/>
  <c r="H1541" i="1"/>
  <c r="H1540" i="1"/>
  <c r="H1536" i="1"/>
  <c r="H1525" i="1"/>
  <c r="H1511" i="1"/>
  <c r="H1505" i="1"/>
  <c r="H1499" i="1"/>
  <c r="H1474" i="1"/>
  <c r="H1472" i="1"/>
  <c r="H1470" i="1"/>
  <c r="H1468" i="1"/>
  <c r="H1459" i="1"/>
  <c r="H1454" i="1"/>
  <c r="H1449" i="1"/>
  <c r="H1434" i="1"/>
  <c r="H1429" i="1"/>
  <c r="H1416" i="1"/>
  <c r="H1411" i="1"/>
  <c r="H1404" i="1"/>
  <c r="H1401" i="1"/>
  <c r="H1400" i="1"/>
  <c r="H1399" i="1"/>
  <c r="H1397" i="1"/>
  <c r="H1396" i="1"/>
  <c r="H1394" i="1"/>
  <c r="H1393" i="1"/>
  <c r="H1392" i="1"/>
  <c r="H1391" i="1"/>
  <c r="H1389" i="1"/>
  <c r="H1387" i="1"/>
  <c r="H1381" i="1"/>
  <c r="H1368" i="1"/>
  <c r="H1367" i="1"/>
  <c r="H1360" i="1"/>
  <c r="H1357" i="1"/>
  <c r="H1356" i="1"/>
  <c r="H1355" i="1"/>
  <c r="H1348" i="1"/>
  <c r="H1345" i="1"/>
  <c r="H1331" i="1"/>
  <c r="H1325" i="1"/>
  <c r="H1324" i="1"/>
  <c r="H1315" i="1"/>
  <c r="H1305" i="1"/>
  <c r="H1304" i="1"/>
  <c r="H1301" i="1"/>
  <c r="H1295" i="1"/>
  <c r="H1289" i="1"/>
  <c r="H1286" i="1"/>
  <c r="H1272" i="1"/>
  <c r="H1270" i="1"/>
  <c r="H1266" i="1"/>
  <c r="H1252" i="1"/>
  <c r="H1246" i="1"/>
  <c r="H1229" i="1"/>
  <c r="H1215" i="1"/>
  <c r="H1214" i="1"/>
  <c r="H1212" i="1"/>
  <c r="H1194" i="1"/>
  <c r="H1193" i="1"/>
  <c r="H1188" i="1"/>
  <c r="H1175" i="1"/>
  <c r="H1174" i="1"/>
  <c r="H1173" i="1"/>
  <c r="H1171" i="1"/>
  <c r="H1168" i="1"/>
  <c r="H1164" i="1"/>
  <c r="H1163" i="1"/>
  <c r="H1161" i="1"/>
  <c r="H1142" i="1"/>
  <c r="H1140" i="1"/>
  <c r="H1122" i="1"/>
  <c r="H1101" i="1"/>
  <c r="H1097" i="1"/>
  <c r="H1095" i="1"/>
  <c r="H1090" i="1"/>
  <c r="H1087" i="1"/>
  <c r="H1084" i="1"/>
  <c r="H1073" i="1"/>
  <c r="H1072" i="1"/>
  <c r="H1066" i="1"/>
  <c r="H1062" i="1"/>
  <c r="H1061" i="1"/>
  <c r="H1060" i="1"/>
  <c r="H1059" i="1"/>
  <c r="H1055" i="1"/>
  <c r="H1032" i="1"/>
  <c r="H1022" i="1"/>
  <c r="H990" i="1"/>
  <c r="H979" i="1"/>
  <c r="H976" i="1"/>
  <c r="H974" i="1"/>
  <c r="H958" i="1"/>
  <c r="H957" i="1"/>
  <c r="H951" i="1"/>
  <c r="H947" i="1"/>
  <c r="H942" i="1"/>
  <c r="H940" i="1"/>
  <c r="H939" i="1"/>
  <c r="H938" i="1"/>
  <c r="H937" i="1"/>
  <c r="H935" i="1"/>
  <c r="H933" i="1"/>
  <c r="H924" i="1"/>
  <c r="H922" i="1"/>
  <c r="H921" i="1"/>
  <c r="H909" i="1"/>
  <c r="H901" i="1"/>
  <c r="H890" i="1"/>
  <c r="H888" i="1"/>
  <c r="H887" i="1"/>
  <c r="H884" i="1"/>
  <c r="H872" i="1"/>
  <c r="H871" i="1"/>
  <c r="H868" i="1"/>
  <c r="H866" i="1"/>
  <c r="H865" i="1"/>
  <c r="H856" i="1"/>
  <c r="H853" i="1"/>
  <c r="H840" i="1"/>
  <c r="H833" i="1"/>
  <c r="H823" i="1"/>
  <c r="H817" i="1"/>
  <c r="H816" i="1"/>
  <c r="H813" i="1"/>
  <c r="H811" i="1"/>
  <c r="H806" i="1"/>
  <c r="H801" i="1"/>
  <c r="H800" i="1"/>
  <c r="H799" i="1"/>
  <c r="H798" i="1"/>
  <c r="H795" i="1"/>
  <c r="H790" i="1"/>
  <c r="H789" i="1"/>
  <c r="H788" i="1"/>
  <c r="H786" i="1"/>
  <c r="H784" i="1"/>
  <c r="H765" i="1"/>
  <c r="H764" i="1"/>
  <c r="H755" i="1"/>
  <c r="H724" i="1"/>
  <c r="H714" i="1"/>
  <c r="H710" i="1"/>
  <c r="H701" i="1"/>
  <c r="H668" i="1"/>
  <c r="H657" i="1"/>
  <c r="H656" i="1"/>
  <c r="H647" i="1"/>
  <c r="H633" i="1"/>
  <c r="H632" i="1"/>
  <c r="H624" i="1"/>
  <c r="H619" i="1"/>
  <c r="H618" i="1"/>
  <c r="H617" i="1"/>
  <c r="H615" i="1"/>
  <c r="H612" i="1"/>
  <c r="H602" i="1"/>
  <c r="H597" i="1"/>
  <c r="H596" i="1"/>
  <c r="H594" i="1"/>
  <c r="H591" i="1"/>
  <c r="H570" i="1"/>
  <c r="H558" i="1"/>
  <c r="H555" i="1"/>
  <c r="H548" i="1"/>
  <c r="H547" i="1"/>
  <c r="H542" i="1"/>
  <c r="H529" i="1"/>
  <c r="H497" i="1"/>
  <c r="H490" i="1"/>
  <c r="H477" i="1"/>
  <c r="H468" i="1"/>
  <c r="H467" i="1"/>
  <c r="H453" i="1"/>
  <c r="H450" i="1"/>
  <c r="H449" i="1"/>
  <c r="H448" i="1"/>
  <c r="H444" i="1"/>
  <c r="H414" i="1"/>
  <c r="H412" i="1"/>
  <c r="H398" i="1"/>
  <c r="H397" i="1"/>
  <c r="H388" i="1"/>
  <c r="H386" i="1"/>
  <c r="H374" i="1"/>
  <c r="H370" i="1"/>
  <c r="H365" i="1"/>
  <c r="H330" i="1"/>
  <c r="H323" i="1"/>
  <c r="H322" i="1"/>
  <c r="H320" i="1"/>
  <c r="H317" i="1"/>
  <c r="H309" i="1"/>
  <c r="H308" i="1"/>
  <c r="H302" i="1"/>
  <c r="H289" i="1"/>
  <c r="H275" i="1"/>
  <c r="H272" i="1"/>
  <c r="H271" i="1"/>
  <c r="H268" i="1"/>
  <c r="G3667" i="1"/>
  <c r="G3660" i="1"/>
  <c r="G3659" i="1"/>
  <c r="G3658" i="1"/>
  <c r="G3608" i="1"/>
  <c r="G3504" i="1"/>
  <c r="G3410" i="1"/>
  <c r="G3877" i="1"/>
  <c r="G3868" i="1"/>
  <c r="G3865" i="1"/>
  <c r="G3861" i="1"/>
  <c r="G3860" i="1"/>
  <c r="G3856" i="1"/>
  <c r="G3854" i="1"/>
  <c r="G3850" i="1"/>
  <c r="G3849" i="1"/>
  <c r="G3844" i="1"/>
  <c r="G3841" i="1"/>
  <c r="G3840" i="1"/>
  <c r="G3839" i="1"/>
  <c r="G3838" i="1"/>
  <c r="G3837" i="1"/>
  <c r="G3829" i="1"/>
  <c r="G3826" i="1"/>
  <c r="G3825" i="1"/>
  <c r="G3820" i="1"/>
  <c r="G3813" i="1"/>
  <c r="G3812" i="1"/>
  <c r="G3809" i="1"/>
  <c r="G3806" i="1"/>
  <c r="G3805" i="1"/>
  <c r="G3803" i="1"/>
  <c r="G3802" i="1"/>
  <c r="G3795" i="1"/>
  <c r="G246" i="1"/>
  <c r="G3793" i="1"/>
  <c r="G3792" i="1"/>
  <c r="G3788" i="1"/>
  <c r="G3787" i="1"/>
  <c r="G3786" i="1"/>
  <c r="G3785" i="1"/>
  <c r="G3784" i="1"/>
  <c r="G3783" i="1"/>
  <c r="G3781" i="1"/>
  <c r="G3779" i="1"/>
  <c r="G3775" i="1"/>
  <c r="G3774" i="1"/>
  <c r="G3773" i="1"/>
  <c r="G3772" i="1"/>
  <c r="G3769" i="1"/>
  <c r="G3760" i="1"/>
  <c r="G3758" i="1"/>
  <c r="G3757" i="1"/>
  <c r="G3756" i="1"/>
  <c r="G3755" i="1"/>
  <c r="G3753" i="1"/>
  <c r="G3752" i="1"/>
  <c r="G3751" i="1"/>
  <c r="G3750" i="1"/>
  <c r="G3749" i="1"/>
  <c r="G3748" i="1"/>
  <c r="G3747" i="1"/>
  <c r="G3746" i="1"/>
  <c r="G3744" i="1"/>
  <c r="G3740" i="1"/>
  <c r="G3739" i="1"/>
  <c r="G3738" i="1"/>
  <c r="G3737" i="1"/>
  <c r="G3736" i="1"/>
  <c r="G3734" i="1"/>
  <c r="G3729" i="1"/>
  <c r="G3728" i="1"/>
  <c r="G3727" i="1"/>
  <c r="G3726" i="1"/>
  <c r="G3725" i="1"/>
  <c r="G3724" i="1"/>
  <c r="G3723" i="1"/>
  <c r="G3722" i="1"/>
  <c r="G3720" i="1"/>
  <c r="G3715" i="1"/>
  <c r="G3714" i="1"/>
  <c r="G3713" i="1"/>
  <c r="G3712" i="1"/>
  <c r="G3710" i="1"/>
  <c r="G3709" i="1"/>
  <c r="G3707" i="1"/>
  <c r="G3706" i="1"/>
  <c r="G3705" i="1"/>
  <c r="G3704" i="1"/>
  <c r="G3702" i="1"/>
  <c r="G3700" i="1"/>
  <c r="G3699" i="1"/>
  <c r="G3695" i="1"/>
  <c r="G3694" i="1"/>
  <c r="G3693" i="1"/>
  <c r="G3692" i="1"/>
  <c r="G3691" i="1"/>
  <c r="G3690" i="1"/>
  <c r="G3689" i="1"/>
  <c r="G3684" i="1"/>
  <c r="G3683" i="1"/>
  <c r="G3682" i="1"/>
  <c r="G3681" i="1"/>
  <c r="G3680" i="1"/>
  <c r="G3679" i="1"/>
  <c r="G3677" i="1"/>
  <c r="G3676" i="1"/>
  <c r="G3675" i="1"/>
  <c r="G3673" i="1"/>
  <c r="G3672" i="1"/>
  <c r="G3671" i="1"/>
  <c r="G3657" i="1"/>
  <c r="G3656" i="1"/>
  <c r="G3654" i="1"/>
  <c r="G3653" i="1"/>
  <c r="G3652" i="1"/>
  <c r="G3649" i="1"/>
  <c r="G3646" i="1"/>
  <c r="G3645" i="1"/>
  <c r="G3644" i="1"/>
  <c r="G3643" i="1"/>
  <c r="G3641" i="1"/>
  <c r="G3640" i="1"/>
  <c r="G3639" i="1"/>
  <c r="G3638" i="1"/>
  <c r="G3637" i="1"/>
  <c r="G3636" i="1"/>
  <c r="G3635" i="1"/>
  <c r="G3633" i="1"/>
  <c r="G3631" i="1"/>
  <c r="G3629" i="1"/>
  <c r="G3627" i="1"/>
  <c r="G3624" i="1"/>
  <c r="G3623" i="1"/>
  <c r="G3620" i="1"/>
  <c r="G3619" i="1"/>
  <c r="G3615" i="1"/>
  <c r="G3613" i="1"/>
  <c r="G3611" i="1"/>
  <c r="G3610" i="1"/>
  <c r="G3609" i="1"/>
  <c r="G3607" i="1"/>
  <c r="G3606" i="1"/>
  <c r="G3605" i="1"/>
  <c r="G3604" i="1"/>
  <c r="G3603" i="1"/>
  <c r="G3600" i="1"/>
  <c r="G3599" i="1"/>
  <c r="G3596" i="1"/>
  <c r="G3595" i="1"/>
  <c r="G3594" i="1"/>
  <c r="G3593" i="1"/>
  <c r="G3590" i="1"/>
  <c r="G3588" i="1"/>
  <c r="G3587" i="1"/>
  <c r="G3586" i="1"/>
  <c r="G236" i="1"/>
  <c r="G3583" i="1"/>
  <c r="G3582" i="1"/>
  <c r="G3579" i="1"/>
  <c r="G3578" i="1"/>
  <c r="G3577" i="1"/>
  <c r="G3575" i="1"/>
  <c r="G3573" i="1"/>
  <c r="G3571" i="1"/>
  <c r="G3570" i="1"/>
  <c r="G3569" i="1"/>
  <c r="G3568" i="1"/>
  <c r="G3567" i="1"/>
  <c r="G3566" i="1"/>
  <c r="G3563" i="1"/>
  <c r="G3562" i="1"/>
  <c r="G3561" i="1"/>
  <c r="G3560" i="1"/>
  <c r="G3556" i="1"/>
  <c r="G3555" i="1"/>
  <c r="G3554" i="1"/>
  <c r="G3552" i="1"/>
  <c r="G3551" i="1"/>
  <c r="G3550" i="1"/>
  <c r="G3549" i="1"/>
  <c r="G3548" i="1"/>
  <c r="G3547" i="1"/>
  <c r="G3545" i="1"/>
  <c r="G3544" i="1"/>
  <c r="G3542" i="1"/>
  <c r="G3538" i="1"/>
  <c r="G3536" i="1"/>
  <c r="G3532" i="1"/>
  <c r="G3529" i="1"/>
  <c r="G3527" i="1"/>
  <c r="G3524" i="1"/>
  <c r="G3523" i="1"/>
  <c r="G3519" i="1"/>
  <c r="G3518" i="1"/>
  <c r="G3515" i="1"/>
  <c r="G3512" i="1"/>
  <c r="G3511" i="1"/>
  <c r="G3510" i="1"/>
  <c r="G3509" i="1"/>
  <c r="G3507" i="1"/>
  <c r="G3505" i="1"/>
  <c r="G3500" i="1"/>
  <c r="G3494" i="1"/>
  <c r="G3493" i="1"/>
  <c r="G3491" i="1"/>
  <c r="G3490" i="1"/>
  <c r="G3489" i="1"/>
  <c r="G3488" i="1"/>
  <c r="G3486" i="1"/>
  <c r="G3485" i="1"/>
  <c r="G3484" i="1"/>
  <c r="G3483" i="1"/>
  <c r="G3482" i="1"/>
  <c r="G3481" i="1"/>
  <c r="G3478" i="1"/>
  <c r="G3475" i="1"/>
  <c r="G3474" i="1"/>
  <c r="G235" i="1"/>
  <c r="G3473" i="1"/>
  <c r="G3472" i="1"/>
  <c r="G3469" i="1"/>
  <c r="G3466" i="1"/>
  <c r="G3465" i="1"/>
  <c r="G3463" i="1"/>
  <c r="G3461" i="1"/>
  <c r="G3460" i="1"/>
  <c r="G3459" i="1"/>
  <c r="G3458" i="1"/>
  <c r="G3457" i="1"/>
  <c r="G3454" i="1"/>
  <c r="G3452" i="1"/>
  <c r="G3451" i="1"/>
  <c r="G3448" i="1"/>
  <c r="G3447" i="1"/>
  <c r="G3442" i="1"/>
  <c r="G3440" i="1"/>
  <c r="G3438" i="1"/>
  <c r="G3435" i="1"/>
  <c r="G3432" i="1"/>
  <c r="G3430" i="1"/>
  <c r="G3425" i="1"/>
  <c r="G3424" i="1"/>
  <c r="G3423" i="1"/>
  <c r="G3422" i="1"/>
  <c r="G3421" i="1"/>
  <c r="G3420" i="1"/>
  <c r="G3418" i="1"/>
  <c r="G3417" i="1"/>
  <c r="G3415" i="1"/>
  <c r="G3414" i="1"/>
  <c r="G3413" i="1"/>
  <c r="G3409" i="1"/>
  <c r="G3407" i="1"/>
  <c r="G3405" i="1"/>
  <c r="G3400" i="1"/>
  <c r="G3399" i="1"/>
  <c r="G3398" i="1"/>
  <c r="G3396" i="1"/>
  <c r="G3392" i="1"/>
  <c r="G3391" i="1"/>
  <c r="G3390" i="1"/>
  <c r="G3389" i="1"/>
  <c r="G3386" i="1"/>
  <c r="G3381" i="1"/>
  <c r="G3380" i="1"/>
  <c r="G3374" i="1"/>
  <c r="G3372" i="1"/>
  <c r="G3371" i="1"/>
  <c r="G3369" i="1"/>
  <c r="G3368" i="1"/>
  <c r="G3364" i="1"/>
  <c r="G3357" i="1"/>
  <c r="G3355" i="1"/>
  <c r="G3353" i="1"/>
  <c r="G3350" i="1"/>
  <c r="G3347" i="1"/>
  <c r="G3346" i="1"/>
  <c r="G3343" i="1"/>
  <c r="G218" i="1"/>
  <c r="G3340" i="1"/>
  <c r="G3338" i="1"/>
  <c r="G3337" i="1"/>
  <c r="G3333" i="1"/>
  <c r="G3332" i="1"/>
  <c r="G3330" i="1"/>
  <c r="G3329" i="1"/>
  <c r="G3327" i="1"/>
  <c r="G3324" i="1"/>
  <c r="G3323" i="1"/>
  <c r="G3322" i="1"/>
  <c r="G3321" i="1"/>
  <c r="G3320" i="1"/>
  <c r="G3319" i="1"/>
  <c r="G3317" i="1"/>
  <c r="G3316" i="1"/>
  <c r="G3315" i="1"/>
  <c r="G3314" i="1"/>
  <c r="G3313" i="1"/>
  <c r="G3310" i="1"/>
  <c r="G3308" i="1"/>
  <c r="G3302" i="1"/>
  <c r="G3300" i="1"/>
  <c r="G3297" i="1"/>
  <c r="G3293" i="1"/>
  <c r="G3290" i="1"/>
  <c r="G3289" i="1"/>
  <c r="G3288" i="1"/>
  <c r="G3287" i="1"/>
  <c r="G3286" i="1"/>
  <c r="G3285" i="1"/>
  <c r="G3284" i="1"/>
  <c r="G3282" i="1"/>
  <c r="G3280" i="1"/>
  <c r="G3279" i="1"/>
  <c r="G3278" i="1"/>
  <c r="G3276" i="1"/>
  <c r="G3275" i="1"/>
  <c r="G3274" i="1"/>
  <c r="G3273" i="1"/>
  <c r="G3272" i="1"/>
  <c r="G3271" i="1"/>
  <c r="G3269" i="1"/>
  <c r="G3268" i="1"/>
  <c r="G3266" i="1"/>
  <c r="G3265" i="1"/>
  <c r="G3264" i="1"/>
  <c r="G3258" i="1"/>
  <c r="G3257" i="1"/>
  <c r="G3252" i="1"/>
  <c r="G3249" i="1"/>
  <c r="G3247" i="1"/>
  <c r="G3246" i="1"/>
  <c r="G3243" i="1"/>
  <c r="G3241" i="1"/>
  <c r="G3240" i="1"/>
  <c r="G3239" i="1"/>
  <c r="G3238" i="1"/>
  <c r="G3233" i="1"/>
  <c r="G3232" i="1"/>
  <c r="G3231" i="1"/>
  <c r="G3230" i="1"/>
  <c r="G3229" i="1"/>
  <c r="G3227" i="1"/>
  <c r="G3226" i="1"/>
  <c r="G3224" i="1"/>
  <c r="G3223" i="1"/>
  <c r="G3220" i="1"/>
  <c r="G3217" i="1"/>
  <c r="G3216" i="1"/>
  <c r="G3211" i="1"/>
  <c r="G3208" i="1"/>
  <c r="G3206" i="1"/>
  <c r="G3205" i="1"/>
  <c r="G3198" i="1"/>
  <c r="G3188" i="1"/>
  <c r="G3187" i="1"/>
  <c r="G3185" i="1"/>
  <c r="G3183" i="1"/>
  <c r="G3179" i="1"/>
  <c r="G3178" i="1"/>
  <c r="G3172" i="1"/>
  <c r="G3168" i="1"/>
  <c r="G3167" i="1"/>
  <c r="G3164" i="1"/>
  <c r="G3163" i="1"/>
  <c r="G3162" i="1"/>
  <c r="G3161" i="1"/>
  <c r="G3157" i="1"/>
  <c r="G3153" i="1"/>
  <c r="G3151" i="1"/>
  <c r="G3146" i="1"/>
  <c r="G3138" i="1"/>
  <c r="G3136" i="1"/>
  <c r="G3133" i="1"/>
  <c r="G3129" i="1"/>
  <c r="G3127" i="1"/>
  <c r="G3124" i="1"/>
  <c r="G3123" i="1"/>
  <c r="G3121" i="1"/>
  <c r="G3120" i="1"/>
  <c r="G3119" i="1"/>
  <c r="G3115" i="1"/>
  <c r="G3113" i="1"/>
  <c r="G3112" i="1"/>
  <c r="G3111" i="1"/>
  <c r="G3104" i="1"/>
  <c r="G3102" i="1"/>
  <c r="G3099" i="1"/>
  <c r="G3098" i="1"/>
  <c r="G3096" i="1"/>
  <c r="G3082" i="1"/>
  <c r="G3081" i="1"/>
  <c r="G3077" i="1"/>
  <c r="G3074" i="1"/>
  <c r="G3071" i="1"/>
  <c r="G3070" i="1"/>
  <c r="G3069" i="1"/>
  <c r="G3068" i="1"/>
  <c r="G3067" i="1"/>
  <c r="G3066" i="1"/>
  <c r="G3065" i="1"/>
  <c r="G3062" i="1"/>
  <c r="G3061" i="1"/>
  <c r="G3059" i="1"/>
  <c r="G3051" i="1"/>
  <c r="G3047" i="1"/>
  <c r="G3036" i="1"/>
  <c r="G3031" i="1"/>
  <c r="G3029" i="1"/>
  <c r="G3025" i="1"/>
  <c r="G3024" i="1"/>
  <c r="G3017" i="1"/>
  <c r="G3016" i="1"/>
  <c r="G3011" i="1"/>
  <c r="G3009" i="1"/>
  <c r="G3007" i="1"/>
  <c r="G3006" i="1"/>
  <c r="G3000" i="1"/>
  <c r="G2999" i="1"/>
  <c r="G2996" i="1"/>
  <c r="G2990" i="1"/>
  <c r="G2987" i="1"/>
  <c r="G2984" i="1"/>
  <c r="G2983" i="1"/>
  <c r="G2981" i="1"/>
  <c r="G200" i="1"/>
  <c r="G2964" i="1"/>
  <c r="G2962" i="1"/>
  <c r="G2961" i="1"/>
  <c r="G2960" i="1"/>
  <c r="G2957" i="1"/>
  <c r="G2956" i="1"/>
  <c r="G2952" i="1"/>
  <c r="G2944" i="1"/>
  <c r="G2943" i="1"/>
  <c r="G2942" i="1"/>
  <c r="G2941" i="1"/>
  <c r="G2940" i="1"/>
  <c r="G2939" i="1"/>
  <c r="G2938" i="1"/>
  <c r="G2937" i="1"/>
  <c r="G2935" i="1"/>
  <c r="G2931" i="1"/>
  <c r="G2930" i="1"/>
  <c r="G2928" i="1"/>
  <c r="G2926" i="1"/>
  <c r="G2923" i="1"/>
  <c r="G2919" i="1"/>
  <c r="G2918" i="1"/>
  <c r="G2917" i="1"/>
  <c r="G2916" i="1"/>
  <c r="G2915" i="1"/>
  <c r="G2914" i="1"/>
  <c r="G2913" i="1"/>
  <c r="G2912" i="1"/>
  <c r="G2911" i="1"/>
  <c r="G2906" i="1"/>
  <c r="G2903" i="1"/>
  <c r="G2900" i="1"/>
  <c r="G2899" i="1"/>
  <c r="G2898" i="1"/>
  <c r="G2897" i="1"/>
  <c r="G2895" i="1"/>
  <c r="G2891" i="1"/>
  <c r="G2889" i="1"/>
  <c r="G2886" i="1"/>
  <c r="G2881" i="1"/>
  <c r="G2877" i="1"/>
  <c r="G2875" i="1"/>
  <c r="G2874" i="1"/>
  <c r="G2873" i="1"/>
  <c r="G2871" i="1"/>
  <c r="G2870" i="1"/>
  <c r="G2869" i="1"/>
  <c r="G2866" i="1"/>
  <c r="G2863" i="1"/>
  <c r="G2857" i="1"/>
  <c r="G2854" i="1"/>
  <c r="G2853" i="1"/>
  <c r="G2852" i="1"/>
  <c r="G2850" i="1"/>
  <c r="G2849" i="1"/>
  <c r="G2848" i="1"/>
  <c r="G2847" i="1"/>
  <c r="G2845" i="1"/>
  <c r="G2844" i="1"/>
  <c r="G2843" i="1"/>
  <c r="G2836" i="1"/>
  <c r="G2833" i="1"/>
  <c r="G2829" i="1"/>
  <c r="G2828" i="1"/>
  <c r="G2823" i="1"/>
  <c r="G2822" i="1"/>
  <c r="G2820" i="1"/>
  <c r="G2818" i="1"/>
  <c r="G2816" i="1"/>
  <c r="G2815" i="1"/>
  <c r="G2808" i="1"/>
  <c r="G2807" i="1"/>
  <c r="G2805" i="1"/>
  <c r="G2800" i="1"/>
  <c r="G2797" i="1"/>
  <c r="G2795" i="1"/>
  <c r="G2785" i="1"/>
  <c r="G2784" i="1"/>
  <c r="G2780" i="1"/>
  <c r="G2773" i="1"/>
  <c r="G2771" i="1"/>
  <c r="G2769" i="1"/>
  <c r="G2767" i="1"/>
  <c r="G2766" i="1"/>
  <c r="G2753" i="1"/>
  <c r="G2749" i="1"/>
  <c r="G2748" i="1"/>
  <c r="G2747" i="1"/>
  <c r="G2746" i="1"/>
  <c r="G2742" i="1"/>
  <c r="G2738" i="1"/>
  <c r="G2722" i="1"/>
  <c r="G2714" i="1"/>
  <c r="G2711" i="1"/>
  <c r="G2709" i="1"/>
  <c r="G2702" i="1"/>
  <c r="G2697" i="1"/>
  <c r="G2692" i="1"/>
  <c r="G2689" i="1"/>
  <c r="G2687" i="1"/>
  <c r="G2686" i="1"/>
  <c r="G2685" i="1"/>
  <c r="G2683" i="1"/>
  <c r="G2682" i="1"/>
  <c r="G2680" i="1"/>
  <c r="G2678" i="1"/>
  <c r="G2676" i="1"/>
  <c r="G2675" i="1"/>
  <c r="G2674" i="1"/>
  <c r="G2673" i="1"/>
  <c r="G2672" i="1"/>
  <c r="G2671" i="1"/>
  <c r="G2670" i="1"/>
  <c r="G2669" i="1"/>
  <c r="G2667" i="1"/>
  <c r="G2666" i="1"/>
  <c r="G2665" i="1"/>
  <c r="G2664" i="1"/>
  <c r="G2661" i="1"/>
  <c r="G2658" i="1"/>
  <c r="G2646" i="1"/>
  <c r="G2643" i="1"/>
  <c r="G2642" i="1"/>
  <c r="G179" i="1"/>
  <c r="G2641" i="1"/>
  <c r="G2639" i="1"/>
  <c r="G2636" i="1"/>
  <c r="G2635" i="1"/>
  <c r="G2631" i="1"/>
  <c r="G2628" i="1"/>
  <c r="G2622" i="1"/>
  <c r="G2619" i="1"/>
  <c r="G2615" i="1"/>
  <c r="G2612" i="1"/>
  <c r="G2610" i="1"/>
  <c r="G2604" i="1"/>
  <c r="G2603" i="1"/>
  <c r="G2600" i="1"/>
  <c r="G2599" i="1"/>
  <c r="G2597" i="1"/>
  <c r="G2593" i="1"/>
  <c r="G2592" i="1"/>
  <c r="G2590" i="1"/>
  <c r="G2589" i="1"/>
  <c r="G2586" i="1"/>
  <c r="G2582" i="1"/>
  <c r="G2572" i="1"/>
  <c r="G2569" i="1"/>
  <c r="G2566" i="1"/>
  <c r="G2558" i="1"/>
  <c r="G2556" i="1"/>
  <c r="G2553" i="1"/>
  <c r="G2550" i="1"/>
  <c r="G2548" i="1"/>
  <c r="G2537" i="1"/>
  <c r="G2536" i="1"/>
  <c r="G2533" i="1"/>
  <c r="G2532" i="1"/>
  <c r="G2531" i="1"/>
  <c r="G2530" i="1"/>
  <c r="G2529" i="1"/>
  <c r="G2521" i="1"/>
  <c r="G2519" i="1"/>
  <c r="G2518" i="1"/>
  <c r="G2517" i="1"/>
  <c r="G2516" i="1"/>
  <c r="G2514" i="1"/>
  <c r="G2513" i="1"/>
  <c r="G2509" i="1"/>
  <c r="G2503" i="1"/>
  <c r="G2502" i="1"/>
  <c r="G2501" i="1"/>
  <c r="G2500" i="1"/>
  <c r="G2498" i="1"/>
  <c r="G2488" i="1"/>
  <c r="G2487" i="1"/>
  <c r="G2483" i="1"/>
  <c r="G2482" i="1"/>
  <c r="G2480" i="1"/>
  <c r="G2470" i="1"/>
  <c r="G2469" i="1"/>
  <c r="G2461" i="1"/>
  <c r="G2457" i="1"/>
  <c r="G2447" i="1"/>
  <c r="G2446" i="1"/>
  <c r="G2440" i="1"/>
  <c r="G2438" i="1"/>
  <c r="G2433" i="1"/>
  <c r="G2432" i="1"/>
  <c r="G2428" i="1"/>
  <c r="G2427" i="1"/>
  <c r="G2426" i="1"/>
  <c r="G2424" i="1"/>
  <c r="G2423" i="1"/>
  <c r="G2422" i="1"/>
  <c r="G2421" i="1"/>
  <c r="G2415" i="1"/>
  <c r="G2412" i="1"/>
  <c r="G2410" i="1"/>
  <c r="G2408" i="1"/>
  <c r="G2406" i="1"/>
  <c r="G2405" i="1"/>
  <c r="G2401" i="1"/>
  <c r="G2400" i="1"/>
  <c r="G2398" i="1"/>
  <c r="G2387" i="1"/>
  <c r="G2386" i="1"/>
  <c r="G2385" i="1"/>
  <c r="G2383" i="1"/>
  <c r="G2382" i="1"/>
  <c r="G2374" i="1"/>
  <c r="G2373" i="1"/>
  <c r="G2371" i="1"/>
  <c r="G2369" i="1"/>
  <c r="G2366" i="1"/>
  <c r="G2359" i="1"/>
  <c r="G2357" i="1"/>
  <c r="G2355" i="1"/>
  <c r="G2351" i="1"/>
  <c r="G2350" i="1"/>
  <c r="G2348" i="1"/>
  <c r="G2345" i="1"/>
  <c r="G2341" i="1"/>
  <c r="G2340" i="1"/>
  <c r="G2337" i="1"/>
  <c r="G2335" i="1"/>
  <c r="G2333" i="1"/>
  <c r="G2329" i="1"/>
  <c r="G2325" i="1"/>
  <c r="G2323" i="1"/>
  <c r="G2321" i="1"/>
  <c r="G2320" i="1"/>
  <c r="G2314" i="1"/>
  <c r="G2311" i="1"/>
  <c r="G2310" i="1"/>
  <c r="G2309" i="1"/>
  <c r="G2307" i="1"/>
  <c r="G2304" i="1"/>
  <c r="G2301" i="1"/>
  <c r="G2294" i="1"/>
  <c r="G2291" i="1"/>
  <c r="G2290" i="1"/>
  <c r="G2289" i="1"/>
  <c r="G2283" i="1"/>
  <c r="G2279" i="1"/>
  <c r="G2271" i="1"/>
  <c r="G2268" i="1"/>
  <c r="G2259" i="1"/>
  <c r="G2256" i="1"/>
  <c r="G2255" i="1"/>
  <c r="G2248" i="1"/>
  <c r="G2247" i="1"/>
  <c r="G2246" i="1"/>
  <c r="G2245" i="1"/>
  <c r="G2244" i="1"/>
  <c r="G2243" i="1"/>
  <c r="G2241" i="1"/>
  <c r="G2238" i="1"/>
  <c r="G2234" i="1"/>
  <c r="G2229" i="1"/>
  <c r="G2225" i="1"/>
  <c r="G2222" i="1"/>
  <c r="G2221" i="1"/>
  <c r="G2220" i="1"/>
  <c r="G2219" i="1"/>
  <c r="G2212" i="1"/>
  <c r="G2208" i="1"/>
  <c r="G2207" i="1"/>
  <c r="G2201" i="1"/>
  <c r="G2192" i="1"/>
  <c r="G2189" i="1"/>
  <c r="G2177" i="1"/>
  <c r="G2165" i="1"/>
  <c r="G2164" i="1"/>
  <c r="G2163" i="1"/>
  <c r="G2160" i="1"/>
  <c r="G2157" i="1"/>
  <c r="G2156" i="1"/>
  <c r="G2154" i="1"/>
  <c r="G2150" i="1"/>
  <c r="G2149" i="1"/>
  <c r="G2144" i="1"/>
  <c r="G2142" i="1"/>
  <c r="G2140" i="1"/>
  <c r="G2139" i="1"/>
  <c r="G2134" i="1"/>
  <c r="G2131" i="1"/>
  <c r="G2123" i="1"/>
  <c r="G2116" i="1"/>
  <c r="G2108" i="1"/>
  <c r="G2106" i="1"/>
  <c r="G2098" i="1"/>
  <c r="G2094" i="1"/>
  <c r="G2092" i="1"/>
  <c r="G2083" i="1"/>
  <c r="G2078" i="1"/>
  <c r="G2076" i="1"/>
  <c r="G2065" i="1"/>
  <c r="G2055" i="1"/>
  <c r="G2053" i="1"/>
  <c r="G2047" i="1"/>
  <c r="G2045" i="1"/>
  <c r="G2044" i="1"/>
  <c r="G2041" i="1"/>
  <c r="G2039" i="1"/>
  <c r="G2034" i="1"/>
  <c r="G2027" i="1"/>
  <c r="G2023" i="1"/>
  <c r="G2019" i="1"/>
  <c r="G2018" i="1"/>
  <c r="G2016" i="1"/>
  <c r="G2015" i="1"/>
  <c r="G2013" i="1"/>
  <c r="G2007" i="1"/>
  <c r="G2003" i="1"/>
  <c r="G2002" i="1"/>
  <c r="G1991" i="1"/>
  <c r="G1990" i="1"/>
  <c r="G1985" i="1"/>
  <c r="G1976" i="1"/>
  <c r="G1957" i="1"/>
  <c r="G1955" i="1"/>
  <c r="G1954" i="1"/>
  <c r="G1953" i="1"/>
  <c r="G1952" i="1"/>
  <c r="G1951" i="1"/>
  <c r="G1946" i="1"/>
  <c r="G1942" i="1"/>
  <c r="G1941" i="1"/>
  <c r="G1933" i="1"/>
  <c r="G1931" i="1"/>
  <c r="G1930" i="1"/>
  <c r="G1919" i="1"/>
  <c r="G1916" i="1"/>
  <c r="G1911" i="1"/>
  <c r="G1908" i="1"/>
  <c r="G1897" i="1"/>
  <c r="G1885" i="1"/>
  <c r="G1883" i="1"/>
  <c r="G1881" i="1"/>
  <c r="G1878" i="1"/>
  <c r="G1877" i="1"/>
  <c r="G1874" i="1"/>
  <c r="G1873" i="1"/>
  <c r="G1870" i="1"/>
  <c r="G1866" i="1"/>
  <c r="G1862" i="1"/>
  <c r="G1860" i="1"/>
  <c r="G1834" i="1"/>
  <c r="G1831" i="1"/>
  <c r="G1830" i="1"/>
  <c r="G1827" i="1"/>
  <c r="G1820" i="1"/>
  <c r="G1817" i="1"/>
  <c r="G1809" i="1"/>
  <c r="G1806" i="1"/>
  <c r="G1793" i="1"/>
  <c r="G1791" i="1"/>
  <c r="G1778" i="1"/>
  <c r="G1770" i="1"/>
  <c r="G1769" i="1"/>
  <c r="G1768" i="1"/>
  <c r="G1760" i="1"/>
  <c r="G1731" i="1"/>
  <c r="G1729" i="1"/>
  <c r="G1724" i="1"/>
  <c r="G1722" i="1"/>
  <c r="G1716" i="1"/>
  <c r="G1715" i="1"/>
  <c r="G1706" i="1"/>
  <c r="G1702" i="1"/>
  <c r="G1701" i="1"/>
  <c r="G1695" i="1"/>
  <c r="G1694" i="1"/>
  <c r="G1688" i="1"/>
  <c r="G1675" i="1"/>
  <c r="G1664" i="1"/>
  <c r="G1655" i="1"/>
  <c r="G1645" i="1"/>
  <c r="G1627" i="1"/>
  <c r="G1626" i="1"/>
  <c r="G1617" i="1"/>
  <c r="G1615" i="1"/>
  <c r="G1614" i="1"/>
  <c r="G1611" i="1"/>
  <c r="G1610" i="1"/>
  <c r="G1609" i="1"/>
  <c r="G1608" i="1"/>
  <c r="G1607" i="1"/>
  <c r="G1604" i="1"/>
  <c r="G1596" i="1"/>
  <c r="G1594" i="1"/>
  <c r="G1588" i="1"/>
  <c r="G1587" i="1"/>
  <c r="G1586" i="1"/>
  <c r="G1585" i="1"/>
  <c r="G1580" i="1"/>
  <c r="G1578" i="1"/>
  <c r="G1574" i="1"/>
  <c r="G1573" i="1"/>
  <c r="G1572" i="1"/>
  <c r="G1571" i="1"/>
  <c r="G1570" i="1"/>
  <c r="G1568" i="1"/>
  <c r="G1567" i="1"/>
  <c r="G1565" i="1"/>
  <c r="G1564" i="1"/>
  <c r="G1563" i="1"/>
  <c r="G1559" i="1"/>
  <c r="G1555" i="1"/>
  <c r="G1554" i="1"/>
  <c r="G1552" i="1"/>
  <c r="G1541" i="1"/>
  <c r="G1540" i="1"/>
  <c r="G1536" i="1"/>
  <c r="G1525" i="1"/>
  <c r="G1511" i="1"/>
  <c r="G1505" i="1"/>
  <c r="G1499" i="1"/>
  <c r="G1474" i="1"/>
  <c r="G1472" i="1"/>
  <c r="G1470" i="1"/>
  <c r="G1468" i="1"/>
  <c r="G1459" i="1"/>
  <c r="G1454" i="1"/>
  <c r="G1449" i="1"/>
  <c r="G1434" i="1"/>
  <c r="G1429" i="1"/>
  <c r="G1416" i="1"/>
  <c r="G1411" i="1"/>
  <c r="G1404" i="1"/>
  <c r="G1401" i="1"/>
  <c r="G1400" i="1"/>
  <c r="G1399" i="1"/>
  <c r="G1397" i="1"/>
  <c r="G1396" i="1"/>
  <c r="G1394" i="1"/>
  <c r="G1393" i="1"/>
  <c r="G1392" i="1"/>
  <c r="G1391" i="1"/>
  <c r="G1389" i="1"/>
  <c r="G1387" i="1"/>
  <c r="G1381" i="1"/>
  <c r="G1368" i="1"/>
  <c r="G1367" i="1"/>
  <c r="G1360" i="1"/>
  <c r="G1357" i="1"/>
  <c r="G1356" i="1"/>
  <c r="G1355" i="1"/>
  <c r="G1348" i="1"/>
  <c r="G1345" i="1"/>
  <c r="G1331" i="1"/>
  <c r="G1325" i="1"/>
  <c r="G1324" i="1"/>
  <c r="G1315" i="1"/>
  <c r="G1305" i="1"/>
  <c r="G1304" i="1"/>
  <c r="G1301" i="1"/>
  <c r="G1295" i="1"/>
  <c r="G1289" i="1"/>
  <c r="G1286" i="1"/>
  <c r="G1272" i="1"/>
  <c r="G1270" i="1"/>
  <c r="G1266" i="1"/>
  <c r="G1252" i="1"/>
  <c r="G1246" i="1"/>
  <c r="G1229" i="1"/>
  <c r="G1215" i="1"/>
  <c r="G1214" i="1"/>
  <c r="G1212" i="1"/>
  <c r="G1194" i="1"/>
  <c r="G1193" i="1"/>
  <c r="G1188" i="1"/>
  <c r="G1175" i="1"/>
  <c r="G1174" i="1"/>
  <c r="G1173" i="1"/>
  <c r="G1171" i="1"/>
  <c r="G1168" i="1"/>
  <c r="G1164" i="1"/>
  <c r="G1163" i="1"/>
  <c r="G1161" i="1"/>
  <c r="G1142" i="1"/>
  <c r="G1140" i="1"/>
  <c r="G1122" i="1"/>
  <c r="G1101" i="1"/>
  <c r="G1097" i="1"/>
  <c r="G1095" i="1"/>
  <c r="G1090" i="1"/>
  <c r="G1087" i="1"/>
  <c r="G1084" i="1"/>
  <c r="G1073" i="1"/>
  <c r="G1072" i="1"/>
  <c r="G1066" i="1"/>
  <c r="G1062" i="1"/>
  <c r="G1061" i="1"/>
  <c r="G1060" i="1"/>
  <c r="G1059" i="1"/>
  <c r="G1055" i="1"/>
  <c r="G1032" i="1"/>
  <c r="G1022" i="1"/>
  <c r="G990" i="1"/>
  <c r="G979" i="1"/>
  <c r="G976" i="1"/>
  <c r="G974" i="1"/>
  <c r="G958" i="1"/>
  <c r="G957" i="1"/>
  <c r="G951" i="1"/>
  <c r="G947" i="1"/>
  <c r="G942" i="1"/>
  <c r="G940" i="1"/>
  <c r="G939" i="1"/>
  <c r="G938" i="1"/>
  <c r="G937" i="1"/>
  <c r="G935" i="1"/>
  <c r="G933" i="1"/>
  <c r="G924" i="1"/>
  <c r="G922" i="1"/>
  <c r="G921" i="1"/>
  <c r="G909" i="1"/>
  <c r="G901" i="1"/>
  <c r="G890" i="1"/>
  <c r="G888" i="1"/>
  <c r="G887" i="1"/>
  <c r="G884" i="1"/>
  <c r="G872" i="1"/>
  <c r="G871" i="1"/>
  <c r="G868" i="1"/>
  <c r="G866" i="1"/>
  <c r="G865" i="1"/>
  <c r="G856" i="1"/>
  <c r="G853" i="1"/>
  <c r="G840" i="1"/>
  <c r="G833" i="1"/>
  <c r="G823" i="1"/>
  <c r="G817" i="1"/>
  <c r="G816" i="1"/>
  <c r="G813" i="1"/>
  <c r="G811" i="1"/>
  <c r="G806" i="1"/>
  <c r="G801" i="1"/>
  <c r="G800" i="1"/>
  <c r="G799" i="1"/>
  <c r="G798" i="1"/>
  <c r="G795" i="1"/>
  <c r="G790" i="1"/>
  <c r="G789" i="1"/>
  <c r="G788" i="1"/>
  <c r="G786" i="1"/>
  <c r="G784" i="1"/>
  <c r="G765" i="1"/>
  <c r="G764" i="1"/>
  <c r="G755" i="1"/>
  <c r="G724" i="1"/>
  <c r="G714" i="1"/>
  <c r="G710" i="1"/>
  <c r="G701" i="1"/>
  <c r="G668" i="1"/>
  <c r="G657" i="1"/>
  <c r="G656" i="1"/>
  <c r="G647" i="1"/>
  <c r="G633" i="1"/>
  <c r="G632" i="1"/>
  <c r="G624" i="1"/>
  <c r="G619" i="1"/>
  <c r="G618" i="1"/>
  <c r="G617" i="1"/>
  <c r="G615" i="1"/>
  <c r="G612" i="1"/>
  <c r="G602" i="1"/>
  <c r="G597" i="1"/>
  <c r="G596" i="1"/>
  <c r="G594" i="1"/>
  <c r="G591" i="1"/>
  <c r="G570" i="1"/>
  <c r="G558" i="1"/>
  <c r="G555" i="1"/>
  <c r="G548" i="1"/>
  <c r="G547" i="1"/>
  <c r="G542" i="1"/>
  <c r="G529" i="1"/>
  <c r="G497" i="1"/>
  <c r="G490" i="1"/>
  <c r="G477" i="1"/>
  <c r="G468" i="1"/>
  <c r="G467" i="1"/>
  <c r="G453" i="1"/>
  <c r="G450" i="1"/>
  <c r="G449" i="1"/>
  <c r="G448" i="1"/>
  <c r="G444" i="1"/>
  <c r="G414" i="1"/>
  <c r="G412" i="1"/>
  <c r="G398" i="1"/>
  <c r="G397" i="1"/>
  <c r="G388" i="1"/>
  <c r="G386" i="1"/>
  <c r="G374" i="1"/>
  <c r="G370" i="1"/>
  <c r="G365" i="1"/>
  <c r="G330" i="1"/>
  <c r="G323" i="1"/>
  <c r="G322" i="1"/>
  <c r="G320" i="1"/>
  <c r="G317" i="1"/>
  <c r="G309" i="1"/>
  <c r="G308" i="1"/>
  <c r="G302" i="1"/>
  <c r="G289" i="1"/>
  <c r="G275" i="1"/>
  <c r="G272" i="1"/>
  <c r="G271" i="1"/>
  <c r="G268" i="1"/>
  <c r="H3880" i="1"/>
  <c r="H3879" i="1"/>
  <c r="H3876" i="1"/>
  <c r="H3866" i="1"/>
  <c r="H3858" i="1"/>
  <c r="H3852" i="1"/>
  <c r="H3847" i="1"/>
  <c r="H3846" i="1"/>
  <c r="H3842" i="1"/>
  <c r="H3833" i="1"/>
  <c r="H3824" i="1"/>
  <c r="H3819" i="1"/>
  <c r="H3810" i="1"/>
  <c r="H3800" i="1"/>
  <c r="H3797" i="1"/>
  <c r="H3764" i="1"/>
  <c r="H3763" i="1"/>
  <c r="H3742" i="1"/>
  <c r="H3718" i="1"/>
  <c r="H3614" i="1"/>
  <c r="H3170" i="1"/>
  <c r="H2706" i="1"/>
  <c r="H2527" i="1"/>
  <c r="H1909" i="1"/>
  <c r="H837" i="1"/>
  <c r="G3880" i="1"/>
  <c r="G3879" i="1"/>
  <c r="G3876" i="1"/>
  <c r="G3866" i="1"/>
  <c r="G3858" i="1"/>
  <c r="G3852" i="1"/>
  <c r="G3847" i="1"/>
  <c r="G3846" i="1"/>
  <c r="G3842" i="1"/>
  <c r="G3833" i="1"/>
  <c r="G3824" i="1"/>
  <c r="G3819" i="1"/>
  <c r="G248" i="1"/>
  <c r="G3810" i="1"/>
  <c r="G3800" i="1"/>
  <c r="G3797" i="1"/>
  <c r="G3764" i="1"/>
  <c r="G3763" i="1"/>
  <c r="G3742" i="1"/>
  <c r="G3718" i="1"/>
  <c r="G3614" i="1"/>
  <c r="G3170" i="1"/>
  <c r="G2706" i="1"/>
  <c r="G2527" i="1"/>
  <c r="G1909" i="1"/>
  <c r="G837" i="1"/>
  <c r="H3027" i="1"/>
  <c r="G3027" i="1"/>
  <c r="H3878" i="1"/>
  <c r="H3835" i="1"/>
  <c r="H3808" i="1"/>
  <c r="H3796" i="1"/>
  <c r="H3771" i="1"/>
  <c r="H3765" i="1"/>
  <c r="H240" i="1"/>
  <c r="H3711" i="1"/>
  <c r="H3703" i="1"/>
  <c r="H3655" i="1"/>
  <c r="H238" i="1"/>
  <c r="H3580" i="1"/>
  <c r="H3576" i="1"/>
  <c r="H3574" i="1"/>
  <c r="H3572" i="1"/>
  <c r="H3541" i="1"/>
  <c r="H3526" i="1"/>
  <c r="H3508" i="1"/>
  <c r="H3445" i="1"/>
  <c r="H3439" i="1"/>
  <c r="H3434" i="1"/>
  <c r="H232" i="1"/>
  <c r="H230" i="1"/>
  <c r="H3360" i="1"/>
  <c r="H3307" i="1"/>
  <c r="H3291" i="1"/>
  <c r="H3248" i="1"/>
  <c r="H3225" i="1"/>
  <c r="H3197" i="1"/>
  <c r="H3196" i="1"/>
  <c r="H3195" i="1"/>
  <c r="H3193" i="1"/>
  <c r="H3160" i="1"/>
  <c r="H3155" i="1"/>
  <c r="H3080" i="1"/>
  <c r="H3001" i="1"/>
  <c r="H2934" i="1"/>
  <c r="H2637" i="1"/>
  <c r="H2490" i="1"/>
  <c r="H2420" i="1"/>
  <c r="H2331" i="1"/>
  <c r="H2284" i="1"/>
  <c r="H2147" i="1"/>
  <c r="H1905" i="1"/>
  <c r="H1605" i="1"/>
  <c r="H1590" i="1"/>
  <c r="H1378" i="1"/>
  <c r="H1318" i="1"/>
  <c r="H1313" i="1"/>
  <c r="H87" i="1"/>
  <c r="H717" i="1"/>
  <c r="H550" i="1"/>
  <c r="G3878" i="1"/>
  <c r="G3835" i="1"/>
  <c r="G3808" i="1"/>
  <c r="G3796" i="1"/>
  <c r="G3771" i="1"/>
  <c r="G3765" i="1"/>
  <c r="G240" i="1"/>
  <c r="G3711" i="1"/>
  <c r="G3703" i="1"/>
  <c r="G3655" i="1"/>
  <c r="G238" i="1"/>
  <c r="G3580" i="1"/>
  <c r="G3576" i="1"/>
  <c r="G3574" i="1"/>
  <c r="G3572" i="1"/>
  <c r="G3541" i="1"/>
  <c r="G3526" i="1"/>
  <c r="G3508" i="1"/>
  <c r="G3445" i="1"/>
  <c r="G3439" i="1"/>
  <c r="G3434" i="1"/>
  <c r="G232" i="1"/>
  <c r="G230" i="1"/>
  <c r="G3360" i="1"/>
  <c r="G3307" i="1"/>
  <c r="G3291" i="1"/>
  <c r="G3248" i="1"/>
  <c r="G3225" i="1"/>
  <c r="G3197" i="1"/>
  <c r="G3196" i="1"/>
  <c r="G3195" i="1"/>
  <c r="G3193" i="1"/>
  <c r="G3160" i="1"/>
  <c r="G3155" i="1"/>
  <c r="G3080" i="1"/>
  <c r="G3001" i="1"/>
  <c r="G2934" i="1"/>
  <c r="G2637" i="1"/>
  <c r="G2490" i="1"/>
  <c r="G2420" i="1"/>
  <c r="G2331" i="1"/>
  <c r="G2284" i="1"/>
  <c r="G2147" i="1"/>
  <c r="G1905" i="1"/>
  <c r="G1605" i="1"/>
  <c r="G1590" i="1"/>
  <c r="G1378" i="1"/>
  <c r="G1318" i="1"/>
  <c r="G1313" i="1"/>
  <c r="G87" i="1"/>
  <c r="G717" i="1"/>
  <c r="G550" i="1"/>
  <c r="H3882" i="1"/>
  <c r="H256" i="1"/>
  <c r="H3875" i="1"/>
  <c r="H3873" i="1"/>
  <c r="H61" i="1"/>
  <c r="H3871" i="1"/>
  <c r="H3870" i="1"/>
  <c r="H3869" i="1"/>
  <c r="H3867" i="1"/>
  <c r="H3864" i="1"/>
  <c r="H3855" i="1"/>
  <c r="H3853" i="1"/>
  <c r="H3851" i="1"/>
  <c r="H3848" i="1"/>
  <c r="H3845" i="1"/>
  <c r="H3843" i="1"/>
  <c r="H49" i="1"/>
  <c r="H48" i="1"/>
  <c r="H47" i="1"/>
  <c r="H42" i="1"/>
  <c r="H37" i="1"/>
  <c r="H30" i="1"/>
  <c r="H29" i="1"/>
  <c r="H27" i="1"/>
  <c r="H25" i="1"/>
  <c r="H3834" i="1"/>
  <c r="H3827" i="1"/>
  <c r="H3823" i="1"/>
  <c r="H3822" i="1"/>
  <c r="H3821" i="1"/>
  <c r="H3818" i="1"/>
  <c r="H3817" i="1"/>
  <c r="H3816" i="1"/>
  <c r="H3811" i="1"/>
  <c r="H3804" i="1"/>
  <c r="H3799" i="1"/>
  <c r="H3794" i="1"/>
  <c r="H3790" i="1"/>
  <c r="H3789" i="1"/>
  <c r="H3782" i="1"/>
  <c r="H3780" i="1"/>
  <c r="H3778" i="1"/>
  <c r="H3777" i="1"/>
  <c r="H3770" i="1"/>
  <c r="H3768" i="1"/>
  <c r="H3767" i="1"/>
  <c r="H3762" i="1"/>
  <c r="H3759" i="1"/>
  <c r="H242" i="1"/>
  <c r="H3741" i="1"/>
  <c r="H3733" i="1"/>
  <c r="H3732" i="1"/>
  <c r="H3731" i="1"/>
  <c r="H3719" i="1"/>
  <c r="H3717" i="1"/>
  <c r="H3708" i="1"/>
  <c r="H3686" i="1"/>
  <c r="H3685" i="1"/>
  <c r="H239" i="1"/>
  <c r="H3670" i="1"/>
  <c r="H3650" i="1"/>
  <c r="H3632" i="1"/>
  <c r="H3630" i="1"/>
  <c r="H3628" i="1"/>
  <c r="H3625" i="1"/>
  <c r="H3616" i="1"/>
  <c r="H3553" i="1"/>
  <c r="H3546" i="1"/>
  <c r="H3543" i="1"/>
  <c r="H3535" i="1"/>
  <c r="H3531" i="1"/>
  <c r="H3513" i="1"/>
  <c r="H3492" i="1"/>
  <c r="H3468" i="1"/>
  <c r="H3450" i="1"/>
  <c r="H3436" i="1"/>
  <c r="H3419" i="1"/>
  <c r="H3416" i="1"/>
  <c r="H3377" i="1"/>
  <c r="H3373" i="1"/>
  <c r="H3366" i="1"/>
  <c r="H3336" i="1"/>
  <c r="H3309" i="1"/>
  <c r="H3299" i="1"/>
  <c r="H3283" i="1"/>
  <c r="H3281" i="1"/>
  <c r="H3277" i="1"/>
  <c r="H3270" i="1"/>
  <c r="H3253" i="1"/>
  <c r="H3228" i="1"/>
  <c r="H3222" i="1"/>
  <c r="H3207" i="1"/>
  <c r="H3159" i="1"/>
  <c r="H3154" i="1"/>
  <c r="H3116" i="1"/>
  <c r="H3063" i="1"/>
  <c r="H3058" i="1"/>
  <c r="H3052" i="1"/>
  <c r="H3019" i="1"/>
  <c r="H2893" i="1"/>
  <c r="H2892" i="1"/>
  <c r="H2837" i="1"/>
  <c r="H2799" i="1"/>
  <c r="H191" i="1"/>
  <c r="H2733" i="1"/>
  <c r="H2719" i="1"/>
  <c r="H2703" i="1"/>
  <c r="H2701" i="1"/>
  <c r="H2656" i="1"/>
  <c r="H2526" i="1"/>
  <c r="H2464" i="1"/>
  <c r="H2430" i="1"/>
  <c r="H2429" i="1"/>
  <c r="H151" i="1"/>
  <c r="H7" i="1"/>
  <c r="H2322" i="1"/>
  <c r="H2188" i="1"/>
  <c r="H2148" i="1"/>
  <c r="H1876" i="1"/>
  <c r="H1674" i="1"/>
  <c r="H1517" i="1"/>
  <c r="H1346" i="1"/>
  <c r="H1333" i="1"/>
  <c r="H1068" i="1"/>
  <c r="H736" i="1"/>
  <c r="H637" i="1"/>
  <c r="H60" i="1"/>
  <c r="G3882" i="1"/>
  <c r="G256" i="1"/>
  <c r="G3875" i="1"/>
  <c r="G3873" i="1"/>
  <c r="G61" i="1"/>
  <c r="G3871" i="1"/>
  <c r="G3870" i="1"/>
  <c r="G3869" i="1"/>
  <c r="G3867" i="1"/>
  <c r="G3864" i="1"/>
  <c r="G3855" i="1"/>
  <c r="G3853" i="1"/>
  <c r="G3851" i="1"/>
  <c r="G3848" i="1"/>
  <c r="G3845" i="1"/>
  <c r="G3843" i="1"/>
  <c r="G49" i="1"/>
  <c r="G48" i="1"/>
  <c r="G47" i="1"/>
  <c r="G42" i="1"/>
  <c r="G37" i="1"/>
  <c r="G30" i="1"/>
  <c r="G29" i="1"/>
  <c r="G27" i="1"/>
  <c r="G25" i="1"/>
  <c r="G3834" i="1"/>
  <c r="G3827" i="1"/>
  <c r="G3823" i="1"/>
  <c r="G3822" i="1"/>
  <c r="G3821" i="1"/>
  <c r="G3818" i="1"/>
  <c r="G3817" i="1"/>
  <c r="G3816" i="1"/>
  <c r="G3811" i="1"/>
  <c r="G3804" i="1"/>
  <c r="G3799" i="1"/>
  <c r="G3794" i="1"/>
  <c r="G3790" i="1"/>
  <c r="G3789" i="1"/>
  <c r="G3782" i="1"/>
  <c r="G3780" i="1"/>
  <c r="G3778" i="1"/>
  <c r="G3777" i="1"/>
  <c r="G3770" i="1"/>
  <c r="G3768" i="1"/>
  <c r="G3767" i="1"/>
  <c r="G3762" i="1"/>
  <c r="G3759" i="1"/>
  <c r="G242" i="1"/>
  <c r="G3741" i="1"/>
  <c r="G3733" i="1"/>
  <c r="G3732" i="1"/>
  <c r="G3731" i="1"/>
  <c r="G3719" i="1"/>
  <c r="G3717" i="1"/>
  <c r="G3708" i="1"/>
  <c r="G3686" i="1"/>
  <c r="G3685" i="1"/>
  <c r="G239" i="1"/>
  <c r="G3670" i="1"/>
  <c r="G3650" i="1"/>
  <c r="G3632" i="1"/>
  <c r="G3630" i="1"/>
  <c r="G3628" i="1"/>
  <c r="G3625" i="1"/>
  <c r="G3616" i="1"/>
  <c r="G3553" i="1"/>
  <c r="G3546" i="1"/>
  <c r="G3543" i="1"/>
  <c r="G3535" i="1"/>
  <c r="G3531" i="1"/>
  <c r="G3513" i="1"/>
  <c r="G3492" i="1"/>
  <c r="G3468" i="1"/>
  <c r="G3450" i="1"/>
  <c r="G3436" i="1"/>
  <c r="G3419" i="1"/>
  <c r="G3416" i="1"/>
  <c r="G3377" i="1"/>
  <c r="G3373" i="1"/>
  <c r="G3366" i="1"/>
  <c r="G3336" i="1"/>
  <c r="G3309" i="1"/>
  <c r="G3299" i="1"/>
  <c r="G3283" i="1"/>
  <c r="G3281" i="1"/>
  <c r="G3277" i="1"/>
  <c r="G3270" i="1"/>
  <c r="G3253" i="1"/>
  <c r="G3228" i="1"/>
  <c r="G3222" i="1"/>
  <c r="G3207" i="1"/>
  <c r="G3159" i="1"/>
  <c r="G3154" i="1"/>
  <c r="G3116" i="1"/>
  <c r="G3063" i="1"/>
  <c r="G3058" i="1"/>
  <c r="G3052" i="1"/>
  <c r="G3019" i="1"/>
  <c r="G2893" i="1"/>
  <c r="G2892" i="1"/>
  <c r="G2837" i="1"/>
  <c r="G2799" i="1"/>
  <c r="G191" i="1"/>
  <c r="G2733" i="1"/>
  <c r="G2719" i="1"/>
  <c r="G2703" i="1"/>
  <c r="G2701" i="1"/>
  <c r="G2656" i="1"/>
  <c r="G2526" i="1"/>
  <c r="G2464" i="1"/>
  <c r="G2430" i="1"/>
  <c r="G2429" i="1"/>
  <c r="G151" i="1"/>
  <c r="G7" i="1"/>
  <c r="G2322" i="1"/>
  <c r="G2188" i="1"/>
  <c r="G2148" i="1"/>
  <c r="G1876" i="1"/>
  <c r="G1674" i="1"/>
  <c r="G1517" i="1"/>
  <c r="G1346" i="1"/>
  <c r="G1333" i="1"/>
  <c r="G1068" i="1"/>
  <c r="G736" i="1"/>
  <c r="G637" i="1"/>
  <c r="G60" i="1"/>
  <c r="H3" i="3"/>
  <c r="I3" i="3"/>
  <c r="J3" i="3"/>
  <c r="K3" i="3"/>
  <c r="L3" i="3"/>
  <c r="M3" i="3"/>
  <c r="N3" i="3"/>
  <c r="O3" i="3"/>
  <c r="P3" i="3"/>
  <c r="Q3" i="3"/>
  <c r="R3" i="3"/>
  <c r="S3" i="3"/>
  <c r="T3" i="3"/>
  <c r="H4" i="3"/>
  <c r="I4" i="3"/>
  <c r="J4" i="3"/>
  <c r="K4" i="3"/>
  <c r="L4" i="3"/>
  <c r="M4" i="3"/>
  <c r="N4" i="3"/>
  <c r="O4" i="3"/>
  <c r="P4" i="3"/>
  <c r="Q4" i="3"/>
  <c r="R4" i="3"/>
  <c r="S4" i="3"/>
  <c r="T4" i="3"/>
  <c r="H5" i="3"/>
  <c r="I5" i="3"/>
  <c r="J5" i="3"/>
  <c r="K5" i="3"/>
  <c r="L5" i="3"/>
  <c r="M5" i="3"/>
  <c r="N5" i="3"/>
  <c r="O5" i="3"/>
  <c r="P5" i="3"/>
  <c r="Q5" i="3"/>
  <c r="R5" i="3"/>
  <c r="S5" i="3"/>
  <c r="T5" i="3"/>
  <c r="H6" i="3"/>
  <c r="I6" i="3"/>
  <c r="J6" i="3"/>
  <c r="K6" i="3"/>
  <c r="L6" i="3"/>
  <c r="M6" i="3"/>
  <c r="N6" i="3"/>
  <c r="O6" i="3"/>
  <c r="P6" i="3"/>
  <c r="Q6" i="3"/>
  <c r="R6" i="3"/>
  <c r="S6" i="3"/>
  <c r="T6" i="3"/>
  <c r="H7" i="3"/>
  <c r="I7" i="3"/>
  <c r="J7" i="3"/>
  <c r="K7" i="3"/>
  <c r="L7" i="3"/>
  <c r="M7" i="3"/>
  <c r="N7" i="3"/>
  <c r="O7" i="3"/>
  <c r="P7" i="3"/>
  <c r="Q7" i="3"/>
  <c r="R7" i="3"/>
  <c r="S7" i="3"/>
  <c r="T7" i="3"/>
  <c r="H8" i="3"/>
  <c r="I8" i="3"/>
  <c r="J8" i="3"/>
  <c r="K8" i="3"/>
  <c r="L8" i="3"/>
  <c r="M8" i="3"/>
  <c r="N8" i="3"/>
  <c r="O8" i="3"/>
  <c r="P8" i="3"/>
  <c r="Q8" i="3"/>
  <c r="R8" i="3"/>
  <c r="S8" i="3"/>
  <c r="T8" i="3"/>
  <c r="H9" i="3"/>
  <c r="I9" i="3"/>
  <c r="J9" i="3"/>
  <c r="K9" i="3"/>
  <c r="L9" i="3"/>
  <c r="M9" i="3"/>
  <c r="N9" i="3"/>
  <c r="O9" i="3"/>
  <c r="P9" i="3"/>
  <c r="Q9" i="3"/>
  <c r="R9" i="3"/>
  <c r="S9" i="3"/>
  <c r="T9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T2" i="3"/>
  <c r="S2" i="3"/>
  <c r="R2" i="3"/>
  <c r="Q2" i="3"/>
  <c r="P2" i="3"/>
  <c r="O2" i="3"/>
  <c r="N2" i="3"/>
  <c r="M2" i="3"/>
  <c r="L2" i="3"/>
  <c r="K2" i="3"/>
  <c r="J2" i="3"/>
  <c r="I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C18" i="2"/>
  <c r="I1008" i="1" l="1"/>
  <c r="I1021" i="1"/>
  <c r="I1503" i="1"/>
  <c r="I3158" i="1"/>
  <c r="I2986" i="1"/>
  <c r="I3023" i="1"/>
  <c r="I677" i="1"/>
  <c r="I1009" i="1"/>
  <c r="I3666" i="1"/>
  <c r="I3824" i="1"/>
  <c r="I3847" i="1"/>
  <c r="I3876" i="1"/>
  <c r="I487" i="1"/>
  <c r="I655" i="1"/>
  <c r="I759" i="1"/>
  <c r="I836" i="1"/>
  <c r="I1074" i="1"/>
  <c r="I1180" i="1"/>
  <c r="I1448" i="1"/>
  <c r="I1509" i="1"/>
  <c r="I1600" i="1"/>
  <c r="I1671" i="1"/>
  <c r="I1756" i="1"/>
  <c r="I2025" i="1"/>
  <c r="I2063" i="1"/>
  <c r="I2115" i="1"/>
  <c r="I2330" i="1"/>
  <c r="I2377" i="1"/>
  <c r="I2547" i="1"/>
  <c r="I2765" i="1"/>
  <c r="I2864" i="1"/>
  <c r="I3180" i="1"/>
  <c r="I3339" i="1"/>
  <c r="I3429" i="1"/>
  <c r="I3453" i="1"/>
  <c r="I3539" i="1"/>
  <c r="I3626" i="1"/>
  <c r="I3701" i="1"/>
  <c r="I762" i="1"/>
  <c r="I1026" i="1"/>
  <c r="I3169" i="1"/>
  <c r="I3342" i="1"/>
  <c r="I3558" i="1"/>
  <c r="I3037" i="1"/>
  <c r="I205" i="1"/>
  <c r="I2955" i="1"/>
  <c r="I2706" i="1"/>
  <c r="I3742" i="1"/>
  <c r="I3800" i="1"/>
  <c r="I326" i="1"/>
  <c r="I502" i="1"/>
  <c r="I673" i="1"/>
  <c r="I779" i="1"/>
  <c r="I864" i="1"/>
  <c r="I1083" i="1"/>
  <c r="I1223" i="1"/>
  <c r="I1453" i="1"/>
  <c r="I1545" i="1"/>
  <c r="I1606" i="1"/>
  <c r="I1679" i="1"/>
  <c r="I1823" i="1"/>
  <c r="I2031" i="1"/>
  <c r="I2075" i="1"/>
  <c r="I2133" i="1"/>
  <c r="I2346" i="1"/>
  <c r="I2505" i="1"/>
  <c r="I2568" i="1"/>
  <c r="I2777" i="1"/>
  <c r="I2882" i="1"/>
  <c r="I3200" i="1"/>
  <c r="I3341" i="1"/>
  <c r="I3433" i="1"/>
  <c r="I3501" i="1"/>
  <c r="I3565" i="1"/>
  <c r="I3678" i="1"/>
  <c r="I3745" i="1"/>
  <c r="I1344" i="1"/>
  <c r="I3260" i="1"/>
  <c r="I1857" i="1"/>
  <c r="I2079" i="1"/>
  <c r="I2265" i="1"/>
  <c r="I609" i="1"/>
  <c r="I1253" i="1"/>
  <c r="I1127" i="1"/>
  <c r="I3101" i="1"/>
  <c r="I3295" i="1"/>
  <c r="I680" i="1"/>
  <c r="I684" i="1"/>
  <c r="I1007" i="1"/>
  <c r="I1501" i="1"/>
  <c r="I2476" i="1"/>
  <c r="I3191" i="1"/>
  <c r="I2478" i="1"/>
  <c r="I736" i="1"/>
  <c r="I1517" i="1"/>
  <c r="I2188" i="1"/>
  <c r="I2429" i="1"/>
  <c r="I2656" i="1"/>
  <c r="I2733" i="1"/>
  <c r="I3664" i="1"/>
  <c r="I2527" i="1"/>
  <c r="I3718" i="1"/>
  <c r="I3797" i="1"/>
  <c r="I1191" i="1"/>
  <c r="I1589" i="1"/>
  <c r="I2286" i="1"/>
  <c r="I2700" i="1"/>
  <c r="I3125" i="1"/>
  <c r="I3263" i="1"/>
  <c r="I2736" i="1"/>
  <c r="I280" i="1"/>
  <c r="I1153" i="1"/>
  <c r="I2203" i="1"/>
  <c r="I2459" i="1"/>
  <c r="I2762" i="1"/>
  <c r="I2790" i="1"/>
  <c r="I2209" i="1"/>
  <c r="I2228" i="1"/>
  <c r="I2269" i="1"/>
  <c r="I2324" i="1"/>
  <c r="I2334" i="1"/>
  <c r="I2349" i="1"/>
  <c r="I2391" i="1"/>
  <c r="I156" i="1"/>
  <c r="I2856" i="1"/>
  <c r="I198" i="1"/>
  <c r="I2945" i="1"/>
  <c r="I2975" i="1"/>
  <c r="I2995" i="1"/>
  <c r="I3032" i="1"/>
  <c r="I3054" i="1"/>
  <c r="I3126" i="1"/>
  <c r="I3839" i="1"/>
  <c r="I3010" i="1"/>
  <c r="I3040" i="1"/>
  <c r="I3262" i="1"/>
  <c r="I3385" i="1"/>
  <c r="I3427" i="1"/>
  <c r="I3506" i="1"/>
  <c r="I2554" i="1"/>
  <c r="I2768" i="1"/>
  <c r="I2958" i="1"/>
  <c r="I3033" i="1"/>
  <c r="I3064" i="1"/>
  <c r="I3152" i="1"/>
  <c r="I3394" i="1"/>
  <c r="I523" i="1"/>
  <c r="I1099" i="1"/>
  <c r="I1619" i="1"/>
  <c r="I1984" i="1"/>
  <c r="I2217" i="1"/>
  <c r="I2393" i="1"/>
  <c r="I2409" i="1"/>
  <c r="I2643" i="1"/>
  <c r="I2664" i="1"/>
  <c r="I2669" i="1"/>
  <c r="I2673" i="1"/>
  <c r="I2678" i="1"/>
  <c r="I2685" i="1"/>
  <c r="I2692" i="1"/>
  <c r="I2711" i="1"/>
  <c r="I2742" i="1"/>
  <c r="I2749" i="1"/>
  <c r="I2769" i="1"/>
  <c r="I2784" i="1"/>
  <c r="I2800" i="1"/>
  <c r="I2815" i="1"/>
  <c r="I2822" i="1"/>
  <c r="I2833" i="1"/>
  <c r="I2845" i="1"/>
  <c r="I2850" i="1"/>
  <c r="I2857" i="1"/>
  <c r="I2870" i="1"/>
  <c r="I2875" i="1"/>
  <c r="I2889" i="1"/>
  <c r="I2898" i="1"/>
  <c r="I2906" i="1"/>
  <c r="I2914" i="1"/>
  <c r="I2918" i="1"/>
  <c r="I2928" i="1"/>
  <c r="I2937" i="1"/>
  <c r="I2941" i="1"/>
  <c r="I2952" i="1"/>
  <c r="I2961" i="1"/>
  <c r="I2983" i="1"/>
  <c r="I2996" i="1"/>
  <c r="I3007" i="1"/>
  <c r="I3017" i="1"/>
  <c r="I3031" i="1"/>
  <c r="I3059" i="1"/>
  <c r="I3066" i="1"/>
  <c r="I3070" i="1"/>
  <c r="I3081" i="1"/>
  <c r="I3099" i="1"/>
  <c r="I3112" i="1"/>
  <c r="I3120" i="1"/>
  <c r="I3127" i="1"/>
  <c r="I3138" i="1"/>
  <c r="I3157" i="1"/>
  <c r="I3164" i="1"/>
  <c r="I3178" i="1"/>
  <c r="I3187" i="1"/>
  <c r="I3206" i="1"/>
  <c r="I3217" i="1"/>
  <c r="I3226" i="1"/>
  <c r="I3231" i="1"/>
  <c r="I3239" i="1"/>
  <c r="I3246" i="1"/>
  <c r="I3257" i="1"/>
  <c r="I3266" i="1"/>
  <c r="I3272" i="1"/>
  <c r="I3276" i="1"/>
  <c r="I3282" i="1"/>
  <c r="I3287" i="1"/>
  <c r="I3293" i="1"/>
  <c r="I3308" i="1"/>
  <c r="I3315" i="1"/>
  <c r="I3320" i="1"/>
  <c r="I3324" i="1"/>
  <c r="I3332" i="1"/>
  <c r="I3340" i="1"/>
  <c r="I3350" i="1"/>
  <c r="I3364" i="1"/>
  <c r="I3372" i="1"/>
  <c r="I3386" i="1"/>
  <c r="I3392" i="1"/>
  <c r="I3400" i="1"/>
  <c r="I3413" i="1"/>
  <c r="I3418" i="1"/>
  <c r="I3423" i="1"/>
  <c r="I3432" i="1"/>
  <c r="I3442" i="1"/>
  <c r="I3452" i="1"/>
  <c r="I3459" i="1"/>
  <c r="I3465" i="1"/>
  <c r="I3473" i="1"/>
  <c r="I3588" i="1"/>
  <c r="I115" i="1"/>
  <c r="I2772" i="1"/>
  <c r="I2525" i="1"/>
  <c r="I2605" i="1"/>
  <c r="I2715" i="1"/>
  <c r="I2896" i="1"/>
  <c r="I2978" i="1"/>
  <c r="I3184" i="1"/>
  <c r="I3242" i="1"/>
  <c r="I3358" i="1"/>
  <c r="I3388" i="1"/>
  <c r="I3456" i="1"/>
  <c r="I3502" i="1"/>
  <c r="I3581" i="1"/>
  <c r="I3642" i="1"/>
  <c r="I3696" i="1"/>
  <c r="I3754" i="1"/>
  <c r="I3807" i="1"/>
  <c r="I3830" i="1"/>
  <c r="I3862" i="1"/>
  <c r="I3874" i="1"/>
  <c r="I3665" i="1"/>
  <c r="I3106" i="1"/>
  <c r="I3854" i="1"/>
  <c r="I3831" i="1"/>
  <c r="I3863" i="1"/>
  <c r="I3735" i="1"/>
  <c r="I3595" i="1"/>
  <c r="I3603" i="1"/>
  <c r="I3607" i="1"/>
  <c r="I3613" i="1"/>
  <c r="I3623" i="1"/>
  <c r="I3631" i="1"/>
  <c r="I3637" i="1"/>
  <c r="I3641" i="1"/>
  <c r="I3646" i="1"/>
  <c r="I3654" i="1"/>
  <c r="I3672" i="1"/>
  <c r="I3677" i="1"/>
  <c r="I3682" i="1"/>
  <c r="I3690" i="1"/>
  <c r="I3694" i="1"/>
  <c r="I3702" i="1"/>
  <c r="I3707" i="1"/>
  <c r="I3713" i="1"/>
  <c r="I3722" i="1"/>
  <c r="I3726" i="1"/>
  <c r="I3734" i="1"/>
  <c r="I3739" i="1"/>
  <c r="I3747" i="1"/>
  <c r="I3751" i="1"/>
  <c r="I3756" i="1"/>
  <c r="I3769" i="1"/>
  <c r="I3775" i="1"/>
  <c r="I3784" i="1"/>
  <c r="I3788" i="1"/>
  <c r="I3802" i="1"/>
  <c r="I3809" i="1"/>
  <c r="I3825" i="1"/>
  <c r="I3838" i="1"/>
  <c r="I3844" i="1"/>
  <c r="I3856" i="1"/>
  <c r="I3868" i="1"/>
  <c r="I3660" i="1"/>
  <c r="I265" i="1"/>
  <c r="I996" i="1"/>
  <c r="I1236" i="1"/>
  <c r="I1736" i="1"/>
  <c r="I2141" i="1"/>
  <c r="I2380" i="1"/>
  <c r="I154" i="1"/>
  <c r="I2450" i="1"/>
  <c r="I2591" i="1"/>
  <c r="I2693" i="1"/>
  <c r="I2879" i="1"/>
  <c r="I2905" i="1"/>
  <c r="I3072" i="1"/>
  <c r="I3203" i="1"/>
  <c r="I3334" i="1"/>
  <c r="I3378" i="1"/>
  <c r="I3397" i="1"/>
  <c r="I3479" i="1"/>
  <c r="I3530" i="1"/>
  <c r="I3597" i="1"/>
  <c r="I3648" i="1"/>
  <c r="I3730" i="1"/>
  <c r="I3766" i="1"/>
  <c r="I3815" i="1"/>
  <c r="I3832" i="1"/>
  <c r="I249" i="1"/>
  <c r="I3661" i="1"/>
  <c r="I2176" i="1"/>
  <c r="I2579" i="1"/>
  <c r="I3622" i="1"/>
  <c r="I273" i="1"/>
  <c r="I319" i="1"/>
  <c r="I334" i="1"/>
  <c r="I357" i="1"/>
  <c r="I376" i="1"/>
  <c r="I405" i="1"/>
  <c r="I425" i="1"/>
  <c r="I437" i="1"/>
  <c r="I484" i="1"/>
  <c r="I545" i="1"/>
  <c r="I562" i="1"/>
  <c r="I571" i="1"/>
  <c r="I641" i="1"/>
  <c r="I654" i="1"/>
  <c r="I694" i="1"/>
  <c r="I719" i="1"/>
  <c r="I735" i="1"/>
  <c r="I774" i="1"/>
  <c r="I803" i="1"/>
  <c r="I835" i="1"/>
  <c r="I855" i="1"/>
  <c r="I905" i="1"/>
  <c r="I956" i="1"/>
  <c r="I984" i="1"/>
  <c r="I999" i="1"/>
  <c r="I1045" i="1"/>
  <c r="I1069" i="1"/>
  <c r="I1098" i="1"/>
  <c r="I1112" i="1"/>
  <c r="I1120" i="1"/>
  <c r="I1138" i="1"/>
  <c r="I1190" i="1"/>
  <c r="I1216" i="1"/>
  <c r="I1224" i="1"/>
  <c r="I1232" i="1"/>
  <c r="I1259" i="1"/>
  <c r="I1287" i="1"/>
  <c r="I1342" i="1"/>
  <c r="I1373" i="1"/>
  <c r="I1415" i="1"/>
  <c r="I1430" i="1"/>
  <c r="I1438" i="1"/>
  <c r="I1461" i="1"/>
  <c r="I1473" i="1"/>
  <c r="I1487" i="1"/>
  <c r="I1504" i="1"/>
  <c r="I1547" i="1"/>
  <c r="I1598" i="1"/>
  <c r="I1656" i="1"/>
  <c r="I1670" i="1"/>
  <c r="I1683" i="1"/>
  <c r="I1708" i="1"/>
  <c r="I1733" i="1"/>
  <c r="I1788" i="1"/>
  <c r="I1800" i="1"/>
  <c r="I1818" i="1"/>
  <c r="I1839" i="1"/>
  <c r="I1865" i="1"/>
  <c r="I1896" i="1"/>
  <c r="I1912" i="1"/>
  <c r="I1945" i="1"/>
  <c r="I1970" i="1"/>
  <c r="I1999" i="1"/>
  <c r="I2028" i="1"/>
  <c r="I2050" i="1"/>
  <c r="I2085" i="1"/>
  <c r="I2091" i="1"/>
  <c r="I2100" i="1"/>
  <c r="I2121" i="1"/>
  <c r="I2151" i="1"/>
  <c r="I2175" i="1"/>
  <c r="I2210" i="1"/>
  <c r="I2226" i="1"/>
  <c r="I2249" i="1"/>
  <c r="I2272" i="1"/>
  <c r="I2280" i="1"/>
  <c r="I2296" i="1"/>
  <c r="I2336" i="1"/>
  <c r="I2362" i="1"/>
  <c r="I2372" i="1"/>
  <c r="I2404" i="1"/>
  <c r="I2442" i="1"/>
  <c r="I2462" i="1"/>
  <c r="I2472" i="1"/>
  <c r="I2522" i="1"/>
  <c r="I2538" i="1"/>
  <c r="I2562" i="1"/>
  <c r="I2567" i="1"/>
  <c r="I2577" i="1"/>
  <c r="I2613" i="1"/>
  <c r="I2644" i="1"/>
  <c r="I2655" i="1"/>
  <c r="I2688" i="1"/>
  <c r="I2720" i="1"/>
  <c r="I2728" i="1"/>
  <c r="I2744" i="1"/>
  <c r="I2756" i="1"/>
  <c r="I2779" i="1"/>
  <c r="I2787" i="1"/>
  <c r="I2825" i="1"/>
  <c r="I2834" i="1"/>
  <c r="I2855" i="1"/>
  <c r="I3174" i="1"/>
  <c r="I3182" i="1"/>
  <c r="I2561" i="1"/>
  <c r="I2648" i="1"/>
  <c r="I2730" i="1"/>
  <c r="I2792" i="1"/>
  <c r="I2860" i="1"/>
  <c r="I2971" i="1"/>
  <c r="I3045" i="1"/>
  <c r="I3097" i="1"/>
  <c r="I3135" i="1"/>
  <c r="I3382" i="1"/>
  <c r="I3668" i="1"/>
  <c r="I1170" i="1"/>
  <c r="I769" i="1"/>
  <c r="I1808" i="1"/>
  <c r="I2127" i="1"/>
  <c r="I2830" i="1"/>
  <c r="I2977" i="1"/>
  <c r="I204" i="1"/>
  <c r="I223" i="1"/>
  <c r="I682" i="1"/>
  <c r="I2466" i="1"/>
  <c r="I2810" i="1"/>
  <c r="I2880" i="1"/>
  <c r="I2921" i="1"/>
  <c r="I2933" i="1"/>
  <c r="I2965" i="1"/>
  <c r="I2988" i="1"/>
  <c r="I3005" i="1"/>
  <c r="I3020" i="1"/>
  <c r="I3034" i="1"/>
  <c r="I3057" i="1"/>
  <c r="I3091" i="1"/>
  <c r="I3132" i="1"/>
  <c r="I3142" i="1"/>
  <c r="I3148" i="1"/>
  <c r="I3171" i="1"/>
  <c r="I3177" i="1"/>
  <c r="I3201" i="1"/>
  <c r="I3245" i="1"/>
  <c r="I3261" i="1"/>
  <c r="I3318" i="1"/>
  <c r="I3345" i="1"/>
  <c r="I3361" i="1"/>
  <c r="I3401" i="1"/>
  <c r="I3467" i="1"/>
  <c r="I3480" i="1"/>
  <c r="I3528" i="1"/>
  <c r="I3585" i="1"/>
  <c r="I3669" i="1"/>
  <c r="I2629" i="1"/>
  <c r="I2705" i="1"/>
  <c r="I2760" i="1"/>
  <c r="I2824" i="1"/>
  <c r="I2901" i="1"/>
  <c r="I3039" i="1"/>
  <c r="I3079" i="1"/>
  <c r="I3128" i="1"/>
  <c r="I3335" i="1"/>
  <c r="I3517" i="1"/>
  <c r="I1031" i="1"/>
  <c r="I2883" i="1"/>
  <c r="I262" i="1"/>
  <c r="I311" i="1"/>
  <c r="I26" i="1"/>
  <c r="I373" i="1"/>
  <c r="I400" i="1"/>
  <c r="I418" i="1"/>
  <c r="I64" i="1"/>
  <c r="I71" i="1"/>
  <c r="I458" i="1"/>
  <c r="I480" i="1"/>
  <c r="I492" i="1"/>
  <c r="I509" i="1"/>
  <c r="I528" i="1"/>
  <c r="I552" i="1"/>
  <c r="I605" i="1"/>
  <c r="I631" i="1"/>
  <c r="I665" i="1"/>
  <c r="I687" i="1"/>
  <c r="I708" i="1"/>
  <c r="I716" i="1"/>
  <c r="I758" i="1"/>
  <c r="I911" i="1"/>
  <c r="I961" i="1"/>
  <c r="I1005" i="1"/>
  <c r="I1015" i="1"/>
  <c r="I1041" i="1"/>
  <c r="I86" i="1"/>
  <c r="I1124" i="1"/>
  <c r="I1202" i="1"/>
  <c r="I1250" i="1"/>
  <c r="I1269" i="1"/>
  <c r="I1281" i="1"/>
  <c r="I1316" i="1"/>
  <c r="I1352" i="1"/>
  <c r="I98" i="1"/>
  <c r="I1409" i="1"/>
  <c r="I1418" i="1"/>
  <c r="I1441" i="1"/>
  <c r="I4" i="1"/>
  <c r="I1500" i="1"/>
  <c r="I2474" i="1"/>
  <c r="I3145" i="1"/>
  <c r="I3190" i="1"/>
  <c r="I3311" i="1"/>
  <c r="I3376" i="1"/>
  <c r="I1068" i="1"/>
  <c r="I1674" i="1"/>
  <c r="I2322" i="1"/>
  <c r="I2430" i="1"/>
  <c r="I2701" i="1"/>
  <c r="I191" i="1"/>
  <c r="I2893" i="1"/>
  <c r="I3063" i="1"/>
  <c r="I3207" i="1"/>
  <c r="I3270" i="1"/>
  <c r="I3299" i="1"/>
  <c r="I3373" i="1"/>
  <c r="I3436" i="1"/>
  <c r="I3513" i="1"/>
  <c r="I3546" i="1"/>
  <c r="I3628" i="1"/>
  <c r="I3670" i="1"/>
  <c r="I3708" i="1"/>
  <c r="I3732" i="1"/>
  <c r="I3759" i="1"/>
  <c r="I3770" i="1"/>
  <c r="I3782" i="1"/>
  <c r="I3799" i="1"/>
  <c r="I3817" i="1"/>
  <c r="I3823" i="1"/>
  <c r="I27" i="1"/>
  <c r="I42" i="1"/>
  <c r="I3843" i="1"/>
  <c r="I3853" i="1"/>
  <c r="I3869" i="1"/>
  <c r="I3873" i="1"/>
  <c r="I637" i="1"/>
  <c r="I1346" i="1"/>
  <c r="I2148" i="1"/>
  <c r="I151" i="1"/>
  <c r="I2526" i="1"/>
  <c r="I2719" i="1"/>
  <c r="I2837" i="1"/>
  <c r="I3052" i="1"/>
  <c r="I3154" i="1"/>
  <c r="I3228" i="1"/>
  <c r="I3281" i="1"/>
  <c r="I3336" i="1"/>
  <c r="I3416" i="1"/>
  <c r="I3468" i="1"/>
  <c r="I3535" i="1"/>
  <c r="I3616" i="1"/>
  <c r="I3632" i="1"/>
  <c r="I3685" i="1"/>
  <c r="I3719" i="1"/>
  <c r="I3741" i="1"/>
  <c r="I3767" i="1"/>
  <c r="I3778" i="1"/>
  <c r="I3790" i="1"/>
  <c r="I3811" i="1"/>
  <c r="I3821" i="1"/>
  <c r="I3834" i="1"/>
  <c r="I30" i="1"/>
  <c r="I48" i="1"/>
  <c r="I3848" i="1"/>
  <c r="I3864" i="1"/>
  <c r="I3871" i="1"/>
  <c r="I256" i="1"/>
  <c r="I87" i="1"/>
  <c r="I3155" i="1"/>
  <c r="I3508" i="1"/>
  <c r="I3835" i="1"/>
  <c r="I320" i="1"/>
  <c r="I414" i="1"/>
  <c r="I542" i="1"/>
  <c r="I615" i="1"/>
  <c r="I656" i="1"/>
  <c r="I788" i="1"/>
  <c r="I817" i="1"/>
  <c r="I887" i="1"/>
  <c r="I951" i="1"/>
  <c r="I1061" i="1"/>
  <c r="I1140" i="1"/>
  <c r="I1194" i="1"/>
  <c r="I1295" i="1"/>
  <c r="I1315" i="1"/>
  <c r="I1392" i="1"/>
  <c r="I1404" i="1"/>
  <c r="I1468" i="1"/>
  <c r="I1536" i="1"/>
  <c r="I1911" i="1"/>
  <c r="I2892" i="1"/>
  <c r="I3058" i="1"/>
  <c r="I3159" i="1"/>
  <c r="I3253" i="1"/>
  <c r="I3283" i="1"/>
  <c r="I3366" i="1"/>
  <c r="I3419" i="1"/>
  <c r="I3492" i="1"/>
  <c r="I3543" i="1"/>
  <c r="I3625" i="1"/>
  <c r="I3650" i="1"/>
  <c r="I3686" i="1"/>
  <c r="I3731" i="1"/>
  <c r="I242" i="1"/>
  <c r="I3768" i="1"/>
  <c r="I3780" i="1"/>
  <c r="I3794" i="1"/>
  <c r="I3816" i="1"/>
  <c r="I3822" i="1"/>
  <c r="I25" i="1"/>
  <c r="I37" i="1"/>
  <c r="I49" i="1"/>
  <c r="I3851" i="1"/>
  <c r="I3867" i="1"/>
  <c r="I61" i="1"/>
  <c r="I3882" i="1"/>
  <c r="I1313" i="1"/>
  <c r="I1605" i="1"/>
  <c r="I2331" i="1"/>
  <c r="I2934" i="1"/>
  <c r="I3160" i="1"/>
  <c r="I3197" i="1"/>
  <c r="I3307" i="1"/>
  <c r="I3434" i="1"/>
  <c r="I3526" i="1"/>
  <c r="I3576" i="1"/>
  <c r="I3703" i="1"/>
  <c r="I3771" i="1"/>
  <c r="I3878" i="1"/>
  <c r="I3833" i="1"/>
  <c r="I3852" i="1"/>
  <c r="I3879" i="1"/>
  <c r="I2637" i="1"/>
  <c r="I232" i="1"/>
  <c r="I3655" i="1"/>
  <c r="I271" i="1"/>
  <c r="I365" i="1"/>
  <c r="I450" i="1"/>
  <c r="I596" i="1"/>
  <c r="I710" i="1"/>
  <c r="I798" i="1"/>
  <c r="I853" i="1"/>
  <c r="I909" i="1"/>
  <c r="I976" i="1"/>
  <c r="I1073" i="1"/>
  <c r="I1174" i="1"/>
  <c r="I1229" i="1"/>
  <c r="I1357" i="1"/>
  <c r="I1809" i="1"/>
  <c r="I550" i="1"/>
  <c r="I1318" i="1"/>
  <c r="I1905" i="1"/>
  <c r="I2420" i="1"/>
  <c r="I3001" i="1"/>
  <c r="I3193" i="1"/>
  <c r="I3225" i="1"/>
  <c r="I3360" i="1"/>
  <c r="I3439" i="1"/>
  <c r="I3541" i="1"/>
  <c r="I3580" i="1"/>
  <c r="I3711" i="1"/>
  <c r="I3796" i="1"/>
  <c r="I837" i="1"/>
  <c r="I3170" i="1"/>
  <c r="I3763" i="1"/>
  <c r="I3810" i="1"/>
  <c r="I3842" i="1"/>
  <c r="I3858" i="1"/>
  <c r="I3880" i="1"/>
  <c r="I3805" i="1"/>
  <c r="I3813" i="1"/>
  <c r="I2284" i="1"/>
  <c r="I3291" i="1"/>
  <c r="I3765" i="1"/>
  <c r="I939" i="1"/>
  <c r="I60" i="1"/>
  <c r="I1333" i="1"/>
  <c r="I1876" i="1"/>
  <c r="I7" i="1"/>
  <c r="I2464" i="1"/>
  <c r="I2703" i="1"/>
  <c r="I2799" i="1"/>
  <c r="I3019" i="1"/>
  <c r="I3116" i="1"/>
  <c r="I3222" i="1"/>
  <c r="I3277" i="1"/>
  <c r="I3309" i="1"/>
  <c r="I3377" i="1"/>
  <c r="I3450" i="1"/>
  <c r="I3531" i="1"/>
  <c r="I3553" i="1"/>
  <c r="I3630" i="1"/>
  <c r="I239" i="1"/>
  <c r="I3717" i="1"/>
  <c r="I3733" i="1"/>
  <c r="I3762" i="1"/>
  <c r="I3777" i="1"/>
  <c r="I3789" i="1"/>
  <c r="I3804" i="1"/>
  <c r="I3818" i="1"/>
  <c r="I3827" i="1"/>
  <c r="I29" i="1"/>
  <c r="I47" i="1"/>
  <c r="I3845" i="1"/>
  <c r="I3855" i="1"/>
  <c r="I3870" i="1"/>
  <c r="I3875" i="1"/>
  <c r="I717" i="1"/>
  <c r="I3846" i="1"/>
  <c r="I1590" i="1"/>
  <c r="I3196" i="1"/>
  <c r="I3574" i="1"/>
  <c r="I302" i="1"/>
  <c r="I388" i="1"/>
  <c r="I477" i="1"/>
  <c r="I558" i="1"/>
  <c r="I624" i="1"/>
  <c r="I764" i="1"/>
  <c r="I806" i="1"/>
  <c r="I868" i="1"/>
  <c r="I933" i="1"/>
  <c r="I1032" i="1"/>
  <c r="I1095" i="1"/>
  <c r="I1164" i="1"/>
  <c r="I1270" i="1"/>
  <c r="I1345" i="1"/>
  <c r="I1381" i="1"/>
  <c r="I1397" i="1"/>
  <c r="I1434" i="1"/>
  <c r="I1499" i="1"/>
  <c r="I1554" i="1"/>
  <c r="I1564" i="1"/>
  <c r="I1570" i="1"/>
  <c r="I1574" i="1"/>
  <c r="I1586" i="1"/>
  <c r="I1596" i="1"/>
  <c r="I1609" i="1"/>
  <c r="I1615" i="1"/>
  <c r="I1645" i="1"/>
  <c r="I1688" i="1"/>
  <c r="I1702" i="1"/>
  <c r="I1722" i="1"/>
  <c r="I1760" i="1"/>
  <c r="I1778" i="1"/>
  <c r="I1830" i="1"/>
  <c r="I1862" i="1"/>
  <c r="I1874" i="1"/>
  <c r="I1883" i="1"/>
  <c r="I1931" i="1"/>
  <c r="I1946" i="1"/>
  <c r="I1954" i="1"/>
  <c r="I1985" i="1"/>
  <c r="I2003" i="1"/>
  <c r="I2016" i="1"/>
  <c r="I2027" i="1"/>
  <c r="I2044" i="1"/>
  <c r="I2055" i="1"/>
  <c r="I2083" i="1"/>
  <c r="I2106" i="1"/>
  <c r="I2131" i="1"/>
  <c r="I2142" i="1"/>
  <c r="I2154" i="1"/>
  <c r="I2163" i="1"/>
  <c r="I2189" i="1"/>
  <c r="I2208" i="1"/>
  <c r="I2221" i="1"/>
  <c r="I2234" i="1"/>
  <c r="I2244" i="1"/>
  <c r="I2248" i="1"/>
  <c r="I2268" i="1"/>
  <c r="I2289" i="1"/>
  <c r="I2301" i="1"/>
  <c r="I2310" i="1"/>
  <c r="I2321" i="1"/>
  <c r="I2333" i="1"/>
  <c r="I2341" i="1"/>
  <c r="I2351" i="1"/>
  <c r="I2366" i="1"/>
  <c r="I2374" i="1"/>
  <c r="I2386" i="1"/>
  <c r="I2401" i="1"/>
  <c r="I2410" i="1"/>
  <c r="I2422" i="1"/>
  <c r="I2427" i="1"/>
  <c r="I2438" i="1"/>
  <c r="I2457" i="1"/>
  <c r="I2480" i="1"/>
  <c r="I2488" i="1"/>
  <c r="I2502" i="1"/>
  <c r="I2514" i="1"/>
  <c r="I2519" i="1"/>
  <c r="I2531" i="1"/>
  <c r="I2537" i="1"/>
  <c r="I2556" i="1"/>
  <c r="I2572" i="1"/>
  <c r="I2590" i="1"/>
  <c r="I2599" i="1"/>
  <c r="I2610" i="1"/>
  <c r="I2622" i="1"/>
  <c r="I2636" i="1"/>
  <c r="I3481" i="1"/>
  <c r="I3485" i="1"/>
  <c r="I3490" i="1"/>
  <c r="I3500" i="1"/>
  <c r="I3510" i="1"/>
  <c r="I3518" i="1"/>
  <c r="I3527" i="1"/>
  <c r="I3538" i="1"/>
  <c r="I3547" i="1"/>
  <c r="I3551" i="1"/>
  <c r="I3556" i="1"/>
  <c r="I3563" i="1"/>
  <c r="I3569" i="1"/>
  <c r="I3575" i="1"/>
  <c r="I3582" i="1"/>
  <c r="I3410" i="1"/>
  <c r="I2598" i="1"/>
  <c r="I535" i="1"/>
  <c r="I698" i="1"/>
  <c r="I834" i="1"/>
  <c r="I972" i="1"/>
  <c r="I1276" i="1"/>
  <c r="I1376" i="1"/>
  <c r="I1443" i="1"/>
  <c r="I1714" i="1"/>
  <c r="I1861" i="1"/>
  <c r="I1927" i="1"/>
  <c r="I2035" i="1"/>
  <c r="I2318" i="1"/>
  <c r="I2444" i="1"/>
  <c r="I2510" i="1"/>
  <c r="I831" i="1"/>
  <c r="I842" i="1"/>
  <c r="I850" i="1"/>
  <c r="I112" i="1"/>
  <c r="I1531" i="1"/>
  <c r="I1618" i="1"/>
  <c r="I1704" i="1"/>
  <c r="I1712" i="1"/>
  <c r="I1759" i="1"/>
  <c r="I1780" i="1"/>
  <c r="I1803" i="1"/>
  <c r="I1821" i="1"/>
  <c r="I1863" i="1"/>
  <c r="I1903" i="1"/>
  <c r="I1962" i="1"/>
  <c r="I2017" i="1"/>
  <c r="I2088" i="1"/>
  <c r="I2138" i="1"/>
  <c r="I2491" i="1"/>
  <c r="I2497" i="1"/>
  <c r="I2543" i="1"/>
  <c r="I2584" i="1"/>
  <c r="I2607" i="1"/>
  <c r="I2626" i="1"/>
  <c r="I2731" i="1"/>
  <c r="I188" i="1"/>
  <c r="I2789" i="1"/>
  <c r="I2811" i="1"/>
  <c r="I272" i="1"/>
  <c r="I308" i="1"/>
  <c r="I322" i="1"/>
  <c r="I370" i="1"/>
  <c r="I397" i="1"/>
  <c r="I444" i="1"/>
  <c r="I453" i="1"/>
  <c r="I490" i="1"/>
  <c r="I547" i="1"/>
  <c r="I570" i="1"/>
  <c r="I597" i="1"/>
  <c r="I617" i="1"/>
  <c r="I632" i="1"/>
  <c r="I657" i="1"/>
  <c r="I714" i="1"/>
  <c r="I765" i="1"/>
  <c r="I789" i="1"/>
  <c r="I799" i="1"/>
  <c r="I811" i="1"/>
  <c r="I823" i="1"/>
  <c r="I856" i="1"/>
  <c r="I871" i="1"/>
  <c r="I888" i="1"/>
  <c r="I921" i="1"/>
  <c r="I935" i="1"/>
  <c r="I940" i="1"/>
  <c r="I957" i="1"/>
  <c r="I979" i="1"/>
  <c r="I1055" i="1"/>
  <c r="I1062" i="1"/>
  <c r="I1084" i="1"/>
  <c r="I1097" i="1"/>
  <c r="I1142" i="1"/>
  <c r="I1168" i="1"/>
  <c r="I1175" i="1"/>
  <c r="I1212" i="1"/>
  <c r="I1246" i="1"/>
  <c r="I1272" i="1"/>
  <c r="I1301" i="1"/>
  <c r="I1324" i="1"/>
  <c r="I1348" i="1"/>
  <c r="I1360" i="1"/>
  <c r="I1387" i="1"/>
  <c r="I1393" i="1"/>
  <c r="I1399" i="1"/>
  <c r="I1411" i="1"/>
  <c r="I1449" i="1"/>
  <c r="I1470" i="1"/>
  <c r="I1505" i="1"/>
  <c r="I1540" i="1"/>
  <c r="I1555" i="1"/>
  <c r="I1565" i="1"/>
  <c r="I1571" i="1"/>
  <c r="I1578" i="1"/>
  <c r="I1587" i="1"/>
  <c r="I1604" i="1"/>
  <c r="I1610" i="1"/>
  <c r="I1617" i="1"/>
  <c r="I1655" i="1"/>
  <c r="I1694" i="1"/>
  <c r="I1706" i="1"/>
  <c r="I1724" i="1"/>
  <c r="I1768" i="1"/>
  <c r="I1791" i="1"/>
  <c r="I1817" i="1"/>
  <c r="I1831" i="1"/>
  <c r="I1866" i="1"/>
  <c r="I1877" i="1"/>
  <c r="I1885" i="1"/>
  <c r="I1916" i="1"/>
  <c r="I1933" i="1"/>
  <c r="I1951" i="1"/>
  <c r="I1955" i="1"/>
  <c r="I1990" i="1"/>
  <c r="I2007" i="1"/>
  <c r="I2018" i="1"/>
  <c r="I2034" i="1"/>
  <c r="I2045" i="1"/>
  <c r="I2065" i="1"/>
  <c r="I2092" i="1"/>
  <c r="I2108" i="1"/>
  <c r="I2134" i="1"/>
  <c r="I2144" i="1"/>
  <c r="I2156" i="1"/>
  <c r="I2164" i="1"/>
  <c r="I2192" i="1"/>
  <c r="I2212" i="1"/>
  <c r="I2222" i="1"/>
  <c r="I2238" i="1"/>
  <c r="I2245" i="1"/>
  <c r="I2255" i="1"/>
  <c r="I2271" i="1"/>
  <c r="I2290" i="1"/>
  <c r="I2304" i="1"/>
  <c r="I2311" i="1"/>
  <c r="I2323" i="1"/>
  <c r="I2335" i="1"/>
  <c r="I2345" i="1"/>
  <c r="I2355" i="1"/>
  <c r="I2369" i="1"/>
  <c r="I2382" i="1"/>
  <c r="I2387" i="1"/>
  <c r="I2405" i="1"/>
  <c r="I2412" i="1"/>
  <c r="I2423" i="1"/>
  <c r="I2428" i="1"/>
  <c r="I2440" i="1"/>
  <c r="I2461" i="1"/>
  <c r="I2482" i="1"/>
  <c r="I2498" i="1"/>
  <c r="I2503" i="1"/>
  <c r="I2516" i="1"/>
  <c r="I2521" i="1"/>
  <c r="I2532" i="1"/>
  <c r="I2548" i="1"/>
  <c r="I2558" i="1"/>
  <c r="I2582" i="1"/>
  <c r="I2592" i="1"/>
  <c r="I2600" i="1"/>
  <c r="I2612" i="1"/>
  <c r="I2628" i="1"/>
  <c r="I2639" i="1"/>
  <c r="I2646" i="1"/>
  <c r="I2665" i="1"/>
  <c r="I2670" i="1"/>
  <c r="I2674" i="1"/>
  <c r="I2680" i="1"/>
  <c r="I2686" i="1"/>
  <c r="I2697" i="1"/>
  <c r="I2714" i="1"/>
  <c r="I2746" i="1"/>
  <c r="I2753" i="1"/>
  <c r="I2771" i="1"/>
  <c r="I2785" i="1"/>
  <c r="I2805" i="1"/>
  <c r="I2816" i="1"/>
  <c r="I2823" i="1"/>
  <c r="I2836" i="1"/>
  <c r="I2847" i="1"/>
  <c r="I2852" i="1"/>
  <c r="I2863" i="1"/>
  <c r="I2871" i="1"/>
  <c r="I2877" i="1"/>
  <c r="I2891" i="1"/>
  <c r="I2899" i="1"/>
  <c r="I2911" i="1"/>
  <c r="I2915" i="1"/>
  <c r="I2919" i="1"/>
  <c r="I2930" i="1"/>
  <c r="I2938" i="1"/>
  <c r="I2942" i="1"/>
  <c r="I2956" i="1"/>
  <c r="I2962" i="1"/>
  <c r="I2984" i="1"/>
  <c r="I2999" i="1"/>
  <c r="I3009" i="1"/>
  <c r="I3024" i="1"/>
  <c r="I3036" i="1"/>
  <c r="I3061" i="1"/>
  <c r="I3067" i="1"/>
  <c r="I3071" i="1"/>
  <c r="I3082" i="1"/>
  <c r="I3102" i="1"/>
  <c r="I3113" i="1"/>
  <c r="I3121" i="1"/>
  <c r="I3129" i="1"/>
  <c r="I3146" i="1"/>
  <c r="I3161" i="1"/>
  <c r="I3167" i="1"/>
  <c r="I3179" i="1"/>
  <c r="I3188" i="1"/>
  <c r="I3208" i="1"/>
  <c r="I3220" i="1"/>
  <c r="I3227" i="1"/>
  <c r="I3232" i="1"/>
  <c r="I3240" i="1"/>
  <c r="I3247" i="1"/>
  <c r="I3258" i="1"/>
  <c r="I3268" i="1"/>
  <c r="I3273" i="1"/>
  <c r="I3278" i="1"/>
  <c r="I3284" i="1"/>
  <c r="I3288" i="1"/>
  <c r="I3297" i="1"/>
  <c r="I3310" i="1"/>
  <c r="I3316" i="1"/>
  <c r="I3321" i="1"/>
  <c r="I3327" i="1"/>
  <c r="I3333" i="1"/>
  <c r="I3343" i="1"/>
  <c r="I3353" i="1"/>
  <c r="I3368" i="1"/>
  <c r="I3374" i="1"/>
  <c r="I3389" i="1"/>
  <c r="I3396" i="1"/>
  <c r="I3405" i="1"/>
  <c r="I3414" i="1"/>
  <c r="I3420" i="1"/>
  <c r="I3424" i="1"/>
  <c r="I3435" i="1"/>
  <c r="I3447" i="1"/>
  <c r="I3454" i="1"/>
  <c r="I3460" i="1"/>
  <c r="I3466" i="1"/>
  <c r="I3474" i="1"/>
  <c r="I3482" i="1"/>
  <c r="I3486" i="1"/>
  <c r="I3491" i="1"/>
  <c r="I3505" i="1"/>
  <c r="I3511" i="1"/>
  <c r="I3519" i="1"/>
  <c r="I3529" i="1"/>
  <c r="I3542" i="1"/>
  <c r="I3548" i="1"/>
  <c r="I3552" i="1"/>
  <c r="I3560" i="1"/>
  <c r="I3566" i="1"/>
  <c r="I3570" i="1"/>
  <c r="I3577" i="1"/>
  <c r="I3583" i="1"/>
  <c r="I3590" i="1"/>
  <c r="I3596" i="1"/>
  <c r="I3604" i="1"/>
  <c r="I3609" i="1"/>
  <c r="I3615" i="1"/>
  <c r="I3624" i="1"/>
  <c r="I3633" i="1"/>
  <c r="I3638" i="1"/>
  <c r="I3643" i="1"/>
  <c r="I3649" i="1"/>
  <c r="I3656" i="1"/>
  <c r="I3673" i="1"/>
  <c r="I3679" i="1"/>
  <c r="I3683" i="1"/>
  <c r="I3691" i="1"/>
  <c r="I3695" i="1"/>
  <c r="I3704" i="1"/>
  <c r="I3709" i="1"/>
  <c r="I3714" i="1"/>
  <c r="I3723" i="1"/>
  <c r="I3727" i="1"/>
  <c r="I3736" i="1"/>
  <c r="I3740" i="1"/>
  <c r="I3748" i="1"/>
  <c r="I3752" i="1"/>
  <c r="I3757" i="1"/>
  <c r="I3772" i="1"/>
  <c r="I3779" i="1"/>
  <c r="I3785" i="1"/>
  <c r="I3792" i="1"/>
  <c r="I3803" i="1"/>
  <c r="I3812" i="1"/>
  <c r="I3826" i="1"/>
  <c r="I3849" i="1"/>
  <c r="I3860" i="1"/>
  <c r="I3877" i="1"/>
  <c r="I3667" i="1"/>
  <c r="I763" i="1"/>
  <c r="I1210" i="1"/>
  <c r="I2043" i="1"/>
  <c r="I2306" i="1"/>
  <c r="I2885" i="1"/>
  <c r="I3192" i="1"/>
  <c r="I3411" i="1"/>
  <c r="I2006" i="1"/>
  <c r="I3251" i="1"/>
  <c r="I389" i="1"/>
  <c r="I997" i="1"/>
  <c r="I1612" i="1"/>
  <c r="I1787" i="1"/>
  <c r="I2191" i="1"/>
  <c r="I2390" i="1"/>
  <c r="I2407" i="1"/>
  <c r="I2520" i="1"/>
  <c r="I2594" i="1"/>
  <c r="I2707" i="1"/>
  <c r="I2884" i="1"/>
  <c r="I2972" i="1"/>
  <c r="I3103" i="1"/>
  <c r="I3215" i="1"/>
  <c r="I3344" i="1"/>
  <c r="I3379" i="1"/>
  <c r="I3426" i="1"/>
  <c r="I3487" i="1"/>
  <c r="I3533" i="1"/>
  <c r="I3598" i="1"/>
  <c r="I3651" i="1"/>
  <c r="I3743" i="1"/>
  <c r="I3791" i="1"/>
  <c r="I3828" i="1"/>
  <c r="I3857" i="1"/>
  <c r="I3872" i="1"/>
  <c r="I3663" i="1"/>
  <c r="I1898" i="1"/>
  <c r="I2375" i="1"/>
  <c r="I2894" i="1"/>
  <c r="I275" i="1"/>
  <c r="I309" i="1"/>
  <c r="I323" i="1"/>
  <c r="I374" i="1"/>
  <c r="I398" i="1"/>
  <c r="I448" i="1"/>
  <c r="I467" i="1"/>
  <c r="I497" i="1"/>
  <c r="I548" i="1"/>
  <c r="I591" i="1"/>
  <c r="I602" i="1"/>
  <c r="I618" i="1"/>
  <c r="I633" i="1"/>
  <c r="I668" i="1"/>
  <c r="I724" i="1"/>
  <c r="I784" i="1"/>
  <c r="I790" i="1"/>
  <c r="I800" i="1"/>
  <c r="I813" i="1"/>
  <c r="I833" i="1"/>
  <c r="I865" i="1"/>
  <c r="I872" i="1"/>
  <c r="I890" i="1"/>
  <c r="I922" i="1"/>
  <c r="I937" i="1"/>
  <c r="I942" i="1"/>
  <c r="I958" i="1"/>
  <c r="I990" i="1"/>
  <c r="I1059" i="1"/>
  <c r="I1066" i="1"/>
  <c r="I1087" i="1"/>
  <c r="I1101" i="1"/>
  <c r="I1161" i="1"/>
  <c r="I1171" i="1"/>
  <c r="I1188" i="1"/>
  <c r="I1214" i="1"/>
  <c r="I1252" i="1"/>
  <c r="I1286" i="1"/>
  <c r="I1304" i="1"/>
  <c r="I1325" i="1"/>
  <c r="I1355" i="1"/>
  <c r="I1367" i="1"/>
  <c r="I1389" i="1"/>
  <c r="I1394" i="1"/>
  <c r="I1400" i="1"/>
  <c r="I1416" i="1"/>
  <c r="I1454" i="1"/>
  <c r="I1472" i="1"/>
  <c r="I1511" i="1"/>
  <c r="I1541" i="1"/>
  <c r="I1559" i="1"/>
  <c r="I1567" i="1"/>
  <c r="I1572" i="1"/>
  <c r="I1580" i="1"/>
  <c r="I1588" i="1"/>
  <c r="I1607" i="1"/>
  <c r="I1611" i="1"/>
  <c r="I1626" i="1"/>
  <c r="I1664" i="1"/>
  <c r="I1695" i="1"/>
  <c r="I1715" i="1"/>
  <c r="I1729" i="1"/>
  <c r="I1769" i="1"/>
  <c r="I1793" i="1"/>
  <c r="I1820" i="1"/>
  <c r="I1834" i="1"/>
  <c r="I1870" i="1"/>
  <c r="I1878" i="1"/>
  <c r="I1897" i="1"/>
  <c r="I1919" i="1"/>
  <c r="I1941" i="1"/>
  <c r="I1952" i="1"/>
  <c r="I1957" i="1"/>
  <c r="I1991" i="1"/>
  <c r="I2013" i="1"/>
  <c r="I2019" i="1"/>
  <c r="I2039" i="1"/>
  <c r="I2047" i="1"/>
  <c r="I2076" i="1"/>
  <c r="I2094" i="1"/>
  <c r="I2116" i="1"/>
  <c r="I2139" i="1"/>
  <c r="I2149" i="1"/>
  <c r="I2157" i="1"/>
  <c r="I2165" i="1"/>
  <c r="I2201" i="1"/>
  <c r="I2219" i="1"/>
  <c r="I2225" i="1"/>
  <c r="I2241" i="1"/>
  <c r="I2246" i="1"/>
  <c r="I2256" i="1"/>
  <c r="I2279" i="1"/>
  <c r="I2291" i="1"/>
  <c r="I2307" i="1"/>
  <c r="I2314" i="1"/>
  <c r="I2325" i="1"/>
  <c r="I2337" i="1"/>
  <c r="I2348" i="1"/>
  <c r="I2357" i="1"/>
  <c r="I2371" i="1"/>
  <c r="I2383" i="1"/>
  <c r="I2398" i="1"/>
  <c r="I2406" i="1"/>
  <c r="I2415" i="1"/>
  <c r="I2424" i="1"/>
  <c r="I2432" i="1"/>
  <c r="I2446" i="1"/>
  <c r="I2469" i="1"/>
  <c r="I2483" i="1"/>
  <c r="I2500" i="1"/>
  <c r="I2509" i="1"/>
  <c r="I2517" i="1"/>
  <c r="I2529" i="1"/>
  <c r="I2533" i="1"/>
  <c r="I2550" i="1"/>
  <c r="I2566" i="1"/>
  <c r="I2586" i="1"/>
  <c r="I2593" i="1"/>
  <c r="I2603" i="1"/>
  <c r="I2615" i="1"/>
  <c r="I2631" i="1"/>
  <c r="I2641" i="1"/>
  <c r="I2658" i="1"/>
  <c r="I2666" i="1"/>
  <c r="I2671" i="1"/>
  <c r="I2675" i="1"/>
  <c r="I2682" i="1"/>
  <c r="I2687" i="1"/>
  <c r="I2702" i="1"/>
  <c r="I2722" i="1"/>
  <c r="I2747" i="1"/>
  <c r="I2766" i="1"/>
  <c r="I2773" i="1"/>
  <c r="I2795" i="1"/>
  <c r="I2807" i="1"/>
  <c r="I2818" i="1"/>
  <c r="I2828" i="1"/>
  <c r="I2843" i="1"/>
  <c r="I2848" i="1"/>
  <c r="I2853" i="1"/>
  <c r="I2866" i="1"/>
  <c r="I2873" i="1"/>
  <c r="I2881" i="1"/>
  <c r="I2895" i="1"/>
  <c r="I2900" i="1"/>
  <c r="I2912" i="1"/>
  <c r="I2916" i="1"/>
  <c r="I2923" i="1"/>
  <c r="I2931" i="1"/>
  <c r="I2939" i="1"/>
  <c r="I2943" i="1"/>
  <c r="I2957" i="1"/>
  <c r="I2964" i="1"/>
  <c r="I2987" i="1"/>
  <c r="I3000" i="1"/>
  <c r="I3011" i="1"/>
  <c r="I3025" i="1"/>
  <c r="I3047" i="1"/>
  <c r="I3062" i="1"/>
  <c r="I3068" i="1"/>
  <c r="I3074" i="1"/>
  <c r="I3096" i="1"/>
  <c r="I3104" i="1"/>
  <c r="I3115" i="1"/>
  <c r="I3123" i="1"/>
  <c r="I3133" i="1"/>
  <c r="I3151" i="1"/>
  <c r="I3162" i="1"/>
  <c r="I3168" i="1"/>
  <c r="I3183" i="1"/>
  <c r="I3198" i="1"/>
  <c r="I3211" i="1"/>
  <c r="I3223" i="1"/>
  <c r="I3229" i="1"/>
  <c r="I3233" i="1"/>
  <c r="I3241" i="1"/>
  <c r="I3249" i="1"/>
  <c r="I3264" i="1"/>
  <c r="I3269" i="1"/>
  <c r="I3274" i="1"/>
  <c r="I3279" i="1"/>
  <c r="I3285" i="1"/>
  <c r="I3289" i="1"/>
  <c r="I3300" i="1"/>
  <c r="I3313" i="1"/>
  <c r="I3317" i="1"/>
  <c r="I3322" i="1"/>
  <c r="I3329" i="1"/>
  <c r="I3337" i="1"/>
  <c r="I3346" i="1"/>
  <c r="I3355" i="1"/>
  <c r="I3369" i="1"/>
  <c r="I3380" i="1"/>
  <c r="I3390" i="1"/>
  <c r="I3398" i="1"/>
  <c r="I3407" i="1"/>
  <c r="I3415" i="1"/>
  <c r="I3421" i="1"/>
  <c r="I3425" i="1"/>
  <c r="I3438" i="1"/>
  <c r="I3448" i="1"/>
  <c r="I3457" i="1"/>
  <c r="I3461" i="1"/>
  <c r="I3469" i="1"/>
  <c r="I3475" i="1"/>
  <c r="I3483" i="1"/>
  <c r="I3488" i="1"/>
  <c r="I3493" i="1"/>
  <c r="I3507" i="1"/>
  <c r="I3512" i="1"/>
  <c r="I3523" i="1"/>
  <c r="I3532" i="1"/>
  <c r="I3544" i="1"/>
  <c r="I3549" i="1"/>
  <c r="I3554" i="1"/>
  <c r="I3561" i="1"/>
  <c r="I3567" i="1"/>
  <c r="I3571" i="1"/>
  <c r="I3578" i="1"/>
  <c r="I3586" i="1"/>
  <c r="I3593" i="1"/>
  <c r="I3599" i="1"/>
  <c r="I3605" i="1"/>
  <c r="I3610" i="1"/>
  <c r="I3619" i="1"/>
  <c r="I3627" i="1"/>
  <c r="I3635" i="1"/>
  <c r="I3639" i="1"/>
  <c r="I3644" i="1"/>
  <c r="I3652" i="1"/>
  <c r="I3657" i="1"/>
  <c r="I3675" i="1"/>
  <c r="I3680" i="1"/>
  <c r="I3684" i="1"/>
  <c r="I3692" i="1"/>
  <c r="I3699" i="1"/>
  <c r="I3705" i="1"/>
  <c r="I3710" i="1"/>
  <c r="I3715" i="1"/>
  <c r="I3724" i="1"/>
  <c r="I3728" i="1"/>
  <c r="I3737" i="1"/>
  <c r="I3744" i="1"/>
  <c r="I3749" i="1"/>
  <c r="I3753" i="1"/>
  <c r="I3758" i="1"/>
  <c r="I3773" i="1"/>
  <c r="I3781" i="1"/>
  <c r="I3786" i="1"/>
  <c r="I3793" i="1"/>
  <c r="I3829" i="1"/>
  <c r="I3840" i="1"/>
  <c r="I3850" i="1"/>
  <c r="I3861" i="1"/>
  <c r="I3658" i="1"/>
  <c r="I3608" i="1"/>
  <c r="I379" i="1"/>
  <c r="I527" i="1"/>
  <c r="I706" i="1"/>
  <c r="I796" i="1"/>
  <c r="I998" i="1"/>
  <c r="I1145" i="1"/>
  <c r="I1245" i="1"/>
  <c r="I1457" i="1"/>
  <c r="I1546" i="1"/>
  <c r="I1620" i="1"/>
  <c r="I1698" i="1"/>
  <c r="I1836" i="1"/>
  <c r="I2051" i="1"/>
  <c r="I2080" i="1"/>
  <c r="I2232" i="1"/>
  <c r="I2353" i="1"/>
  <c r="I2535" i="1"/>
  <c r="I2696" i="1"/>
  <c r="I2794" i="1"/>
  <c r="I3048" i="1"/>
  <c r="I3219" i="1"/>
  <c r="I3351" i="1"/>
  <c r="I3437" i="1"/>
  <c r="I3516" i="1"/>
  <c r="I3602" i="1"/>
  <c r="I3687" i="1"/>
  <c r="I3776" i="1"/>
  <c r="I627" i="1"/>
  <c r="I895" i="1"/>
  <c r="I1507" i="1"/>
  <c r="I2087" i="1"/>
  <c r="I2437" i="1"/>
  <c r="I2963" i="1"/>
  <c r="I3244" i="1"/>
  <c r="I3431" i="1"/>
  <c r="I2551" i="1"/>
  <c r="I3298" i="1"/>
  <c r="I1624" i="1"/>
  <c r="I3537" i="1"/>
  <c r="I1833" i="1"/>
  <c r="I2276" i="1"/>
  <c r="I2651" i="1"/>
  <c r="I3326" i="1"/>
  <c r="I3514" i="1"/>
  <c r="I1378" i="1"/>
  <c r="I2147" i="1"/>
  <c r="I2490" i="1"/>
  <c r="I3080" i="1"/>
  <c r="I3195" i="1"/>
  <c r="I3248" i="1"/>
  <c r="I230" i="1"/>
  <c r="I3445" i="1"/>
  <c r="I3572" i="1"/>
  <c r="I238" i="1"/>
  <c r="I240" i="1"/>
  <c r="I3808" i="1"/>
  <c r="I3027" i="1"/>
  <c r="I1909" i="1"/>
  <c r="I3614" i="1"/>
  <c r="I3764" i="1"/>
  <c r="I3819" i="1"/>
  <c r="I3866" i="1"/>
  <c r="I268" i="1"/>
  <c r="I289" i="1"/>
  <c r="I317" i="1"/>
  <c r="I330" i="1"/>
  <c r="I386" i="1"/>
  <c r="I412" i="1"/>
  <c r="I449" i="1"/>
  <c r="I468" i="1"/>
  <c r="I529" i="1"/>
  <c r="I555" i="1"/>
  <c r="I594" i="1"/>
  <c r="I612" i="1"/>
  <c r="I619" i="1"/>
  <c r="I647" i="1"/>
  <c r="I701" i="1"/>
  <c r="I755" i="1"/>
  <c r="I786" i="1"/>
  <c r="I795" i="1"/>
  <c r="I801" i="1"/>
  <c r="I816" i="1"/>
  <c r="I840" i="1"/>
  <c r="I866" i="1"/>
  <c r="I884" i="1"/>
  <c r="I901" i="1"/>
  <c r="I924" i="1"/>
  <c r="I938" i="1"/>
  <c r="I947" i="1"/>
  <c r="I974" i="1"/>
  <c r="I1022" i="1"/>
  <c r="I1060" i="1"/>
  <c r="I1072" i="1"/>
  <c r="I1090" i="1"/>
  <c r="I1122" i="1"/>
  <c r="I1163" i="1"/>
  <c r="I1173" i="1"/>
  <c r="I1193" i="1"/>
  <c r="I1215" i="1"/>
  <c r="I1266" i="1"/>
  <c r="I1289" i="1"/>
  <c r="I1305" i="1"/>
  <c r="I1331" i="1"/>
  <c r="I1356" i="1"/>
  <c r="I1368" i="1"/>
  <c r="I1391" i="1"/>
  <c r="I1396" i="1"/>
  <c r="I1401" i="1"/>
  <c r="I1429" i="1"/>
  <c r="I1459" i="1"/>
  <c r="I1474" i="1"/>
  <c r="I1525" i="1"/>
  <c r="I1552" i="1"/>
  <c r="I1563" i="1"/>
  <c r="I1568" i="1"/>
  <c r="I1573" i="1"/>
  <c r="I1585" i="1"/>
  <c r="I1594" i="1"/>
  <c r="I1608" i="1"/>
  <c r="I1614" i="1"/>
  <c r="I1627" i="1"/>
  <c r="I1675" i="1"/>
  <c r="I1701" i="1"/>
  <c r="I1716" i="1"/>
  <c r="I1731" i="1"/>
  <c r="I1770" i="1"/>
  <c r="I1806" i="1"/>
  <c r="I1827" i="1"/>
  <c r="I1860" i="1"/>
  <c r="I1873" i="1"/>
  <c r="I1881" i="1"/>
  <c r="I1908" i="1"/>
  <c r="I1930" i="1"/>
  <c r="I1942" i="1"/>
  <c r="I1953" i="1"/>
  <c r="I1976" i="1"/>
  <c r="I2002" i="1"/>
  <c r="I2015" i="1"/>
  <c r="I2023" i="1"/>
  <c r="I2041" i="1"/>
  <c r="I2053" i="1"/>
  <c r="I2078" i="1"/>
  <c r="I2098" i="1"/>
  <c r="I2123" i="1"/>
  <c r="I2140" i="1"/>
  <c r="I2150" i="1"/>
  <c r="I2160" i="1"/>
  <c r="I2177" i="1"/>
  <c r="I2207" i="1"/>
  <c r="I2220" i="1"/>
  <c r="I2229" i="1"/>
  <c r="I2243" i="1"/>
  <c r="I2247" i="1"/>
  <c r="I2259" i="1"/>
  <c r="I2283" i="1"/>
  <c r="I2294" i="1"/>
  <c r="I2309" i="1"/>
  <c r="I2320" i="1"/>
  <c r="I2329" i="1"/>
  <c r="I2340" i="1"/>
  <c r="I2350" i="1"/>
  <c r="I2359" i="1"/>
  <c r="I2373" i="1"/>
  <c r="I2385" i="1"/>
  <c r="I2400" i="1"/>
  <c r="I2408" i="1"/>
  <c r="I2421" i="1"/>
  <c r="I2426" i="1"/>
  <c r="I2433" i="1"/>
  <c r="I2447" i="1"/>
  <c r="I2470" i="1"/>
  <c r="I2487" i="1"/>
  <c r="I2501" i="1"/>
  <c r="I2513" i="1"/>
  <c r="I2518" i="1"/>
  <c r="I2530" i="1"/>
  <c r="I2536" i="1"/>
  <c r="I2553" i="1"/>
  <c r="I2569" i="1"/>
  <c r="I2589" i="1"/>
  <c r="I2597" i="1"/>
  <c r="I2604" i="1"/>
  <c r="I2619" i="1"/>
  <c r="I2635" i="1"/>
  <c r="I2642" i="1"/>
  <c r="I2661" i="1"/>
  <c r="I2667" i="1"/>
  <c r="I2672" i="1"/>
  <c r="I2676" i="1"/>
  <c r="I2683" i="1"/>
  <c r="I2689" i="1"/>
  <c r="I2709" i="1"/>
  <c r="I2738" i="1"/>
  <c r="I2748" i="1"/>
  <c r="I2767" i="1"/>
  <c r="I2780" i="1"/>
  <c r="I2797" i="1"/>
  <c r="I2808" i="1"/>
  <c r="I2820" i="1"/>
  <c r="I2829" i="1"/>
  <c r="I2844" i="1"/>
  <c r="I2849" i="1"/>
  <c r="I2854" i="1"/>
  <c r="I2869" i="1"/>
  <c r="I2874" i="1"/>
  <c r="I2886" i="1"/>
  <c r="I2897" i="1"/>
  <c r="I2903" i="1"/>
  <c r="I2913" i="1"/>
  <c r="I2917" i="1"/>
  <c r="I2926" i="1"/>
  <c r="I2935" i="1"/>
  <c r="I2940" i="1"/>
  <c r="I2944" i="1"/>
  <c r="I2960" i="1"/>
  <c r="I2981" i="1"/>
  <c r="I2990" i="1"/>
  <c r="I3006" i="1"/>
  <c r="I3016" i="1"/>
  <c r="I3029" i="1"/>
  <c r="I3051" i="1"/>
  <c r="I3065" i="1"/>
  <c r="I3069" i="1"/>
  <c r="I3077" i="1"/>
  <c r="I3098" i="1"/>
  <c r="I3111" i="1"/>
  <c r="I3119" i="1"/>
  <c r="I3124" i="1"/>
  <c r="I3136" i="1"/>
  <c r="I3153" i="1"/>
  <c r="I3163" i="1"/>
  <c r="I3172" i="1"/>
  <c r="I3185" i="1"/>
  <c r="I3205" i="1"/>
  <c r="I3216" i="1"/>
  <c r="I3224" i="1"/>
  <c r="I3230" i="1"/>
  <c r="I3238" i="1"/>
  <c r="I3243" i="1"/>
  <c r="I3252" i="1"/>
  <c r="I3265" i="1"/>
  <c r="I3271" i="1"/>
  <c r="I3275" i="1"/>
  <c r="I3280" i="1"/>
  <c r="I3286" i="1"/>
  <c r="I3290" i="1"/>
  <c r="I3302" i="1"/>
  <c r="I3314" i="1"/>
  <c r="I3319" i="1"/>
  <c r="I3323" i="1"/>
  <c r="I3330" i="1"/>
  <c r="I3338" i="1"/>
  <c r="I3347" i="1"/>
  <c r="I3357" i="1"/>
  <c r="I3371" i="1"/>
  <c r="I3381" i="1"/>
  <c r="I3391" i="1"/>
  <c r="I3399" i="1"/>
  <c r="I3409" i="1"/>
  <c r="I3417" i="1"/>
  <c r="I3422" i="1"/>
  <c r="I3430" i="1"/>
  <c r="I3440" i="1"/>
  <c r="I3451" i="1"/>
  <c r="I3458" i="1"/>
  <c r="I3463" i="1"/>
  <c r="I3472" i="1"/>
  <c r="I3478" i="1"/>
  <c r="I3484" i="1"/>
  <c r="I3489" i="1"/>
  <c r="I3494" i="1"/>
  <c r="I3509" i="1"/>
  <c r="I3515" i="1"/>
  <c r="I3524" i="1"/>
  <c r="I3536" i="1"/>
  <c r="I3545" i="1"/>
  <c r="I3550" i="1"/>
  <c r="I3555" i="1"/>
  <c r="I3562" i="1"/>
  <c r="I3568" i="1"/>
  <c r="I3573" i="1"/>
  <c r="I3579" i="1"/>
  <c r="I3587" i="1"/>
  <c r="I3594" i="1"/>
  <c r="I3600" i="1"/>
  <c r="I3606" i="1"/>
  <c r="I3611" i="1"/>
  <c r="I3620" i="1"/>
  <c r="I3629" i="1"/>
  <c r="I3636" i="1"/>
  <c r="I3640" i="1"/>
  <c r="I3645" i="1"/>
  <c r="I3653" i="1"/>
  <c r="I3671" i="1"/>
  <c r="I3676" i="1"/>
  <c r="I3681" i="1"/>
  <c r="I3689" i="1"/>
  <c r="I3693" i="1"/>
  <c r="I3700" i="1"/>
  <c r="I3706" i="1"/>
  <c r="I3712" i="1"/>
  <c r="I3720" i="1"/>
  <c r="I3725" i="1"/>
  <c r="I3729" i="1"/>
  <c r="I3738" i="1"/>
  <c r="I3746" i="1"/>
  <c r="I3750" i="1"/>
  <c r="I3755" i="1"/>
  <c r="I3760" i="1"/>
  <c r="I3774" i="1"/>
  <c r="I3783" i="1"/>
  <c r="I3787" i="1"/>
  <c r="I3795" i="1"/>
  <c r="I3806" i="1"/>
  <c r="I3820" i="1"/>
  <c r="I3837" i="1"/>
  <c r="I3841" i="1"/>
  <c r="I3865" i="1"/>
  <c r="I3659" i="1"/>
  <c r="I3504" i="1"/>
  <c r="I399" i="1"/>
  <c r="I577" i="1"/>
  <c r="I753" i="1"/>
  <c r="I818" i="1"/>
  <c r="I1035" i="1"/>
  <c r="I1152" i="1"/>
  <c r="I1302" i="1"/>
  <c r="I1458" i="1"/>
  <c r="I1597" i="1"/>
  <c r="I1630" i="1"/>
  <c r="I1746" i="1"/>
  <c r="I1915" i="1"/>
  <c r="I2062" i="1"/>
  <c r="I2097" i="1"/>
  <c r="I2242" i="1"/>
  <c r="I2360" i="1"/>
  <c r="I2544" i="1"/>
  <c r="I2699" i="1"/>
  <c r="I2838" i="1"/>
  <c r="I3150" i="1"/>
  <c r="I3255" i="1"/>
  <c r="I3384" i="1"/>
  <c r="I3441" i="1"/>
  <c r="I3520" i="1"/>
  <c r="I3617" i="1"/>
  <c r="I3688" i="1"/>
  <c r="I629" i="1"/>
  <c r="I1071" i="1"/>
  <c r="I1538" i="1"/>
  <c r="I2120" i="1"/>
  <c r="I2654" i="1"/>
  <c r="I2967" i="1"/>
  <c r="I3250" i="1"/>
  <c r="I2888" i="1"/>
  <c r="I3305" i="1"/>
  <c r="I725" i="1"/>
  <c r="I1198" i="1"/>
  <c r="I1730" i="1"/>
  <c r="I2064" i="1"/>
  <c r="I2253" i="1"/>
  <c r="I2396" i="1"/>
  <c r="I2416" i="1"/>
  <c r="I2581" i="1"/>
  <c r="I2659" i="1"/>
  <c r="I2717" i="1"/>
  <c r="I2902" i="1"/>
  <c r="I3050" i="1"/>
  <c r="I3194" i="1"/>
  <c r="I3294" i="1"/>
  <c r="I3363" i="1"/>
  <c r="I3393" i="1"/>
  <c r="I3470" i="1"/>
  <c r="I3503" i="1"/>
  <c r="I3589" i="1"/>
  <c r="I3647" i="1"/>
  <c r="I3697" i="1"/>
  <c r="I3761" i="1"/>
  <c r="I3814" i="1"/>
  <c r="I3881" i="1"/>
  <c r="I2317" i="1"/>
  <c r="I1703" i="1"/>
  <c r="I2145" i="1"/>
  <c r="I2821" i="1"/>
  <c r="I261" i="1"/>
  <c r="I286" i="1"/>
  <c r="I327" i="1"/>
  <c r="I336" i="1"/>
  <c r="I359" i="1"/>
  <c r="I378" i="1"/>
  <c r="I408" i="1"/>
  <c r="I428" i="1"/>
  <c r="I438" i="1"/>
  <c r="I493" i="1"/>
  <c r="I551" i="1"/>
  <c r="I565" i="1"/>
  <c r="I584" i="1"/>
  <c r="I645" i="1"/>
  <c r="I658" i="1"/>
  <c r="I695" i="1"/>
  <c r="I730" i="1"/>
  <c r="I737" i="1"/>
  <c r="I782" i="1"/>
  <c r="I812" i="1"/>
  <c r="I839" i="1"/>
  <c r="I859" i="1"/>
  <c r="I914" i="1"/>
  <c r="I965" i="1"/>
  <c r="I992" i="1"/>
  <c r="I1029" i="1"/>
  <c r="I1051" i="1"/>
  <c r="I1085" i="1"/>
  <c r="I1102" i="1"/>
  <c r="I1114" i="1"/>
  <c r="I1129" i="1"/>
  <c r="I1139" i="1"/>
  <c r="I1192" i="1"/>
  <c r="I1218" i="1"/>
  <c r="I1225" i="1"/>
  <c r="I1234" i="1"/>
  <c r="I1263" i="1"/>
  <c r="I1309" i="1"/>
  <c r="I1347" i="1"/>
  <c r="I1385" i="1"/>
  <c r="I1419" i="1"/>
  <c r="I1433" i="1"/>
  <c r="I1439" i="1"/>
  <c r="I1462" i="1"/>
  <c r="I1480" i="1"/>
  <c r="I1488" i="1"/>
  <c r="I1506" i="1"/>
  <c r="I1553" i="1"/>
  <c r="I1646" i="1"/>
  <c r="I1661" i="1"/>
  <c r="I1672" i="1"/>
  <c r="I1687" i="1"/>
  <c r="I1721" i="1"/>
  <c r="I1744" i="1"/>
  <c r="I1790" i="1"/>
  <c r="I1801" i="1"/>
  <c r="I1832" i="1"/>
  <c r="I1855" i="1"/>
  <c r="I1875" i="1"/>
  <c r="I1924" i="1"/>
  <c r="I1956" i="1"/>
  <c r="I1978" i="1"/>
  <c r="I2001" i="1"/>
  <c r="I2037" i="1"/>
  <c r="I2057" i="1"/>
  <c r="I2086" i="1"/>
  <c r="I2093" i="1"/>
  <c r="I2101" i="1"/>
  <c r="I2122" i="1"/>
  <c r="I2153" i="1"/>
  <c r="I2211" i="1"/>
  <c r="I2235" i="1"/>
  <c r="I2261" i="1"/>
  <c r="I2274" i="1"/>
  <c r="I2281" i="1"/>
  <c r="I2299" i="1"/>
  <c r="I2342" i="1"/>
  <c r="I2363" i="1"/>
  <c r="I2414" i="1"/>
  <c r="I2453" i="1"/>
  <c r="I2465" i="1"/>
  <c r="I2485" i="1"/>
  <c r="I2523" i="1"/>
  <c r="I2539" i="1"/>
  <c r="I2563" i="1"/>
  <c r="I2570" i="1"/>
  <c r="I2627" i="1"/>
  <c r="I2645" i="1"/>
  <c r="I2657" i="1"/>
  <c r="I2695" i="1"/>
  <c r="I2723" i="1"/>
  <c r="I2729" i="1"/>
  <c r="I2745" i="1"/>
  <c r="I2764" i="1"/>
  <c r="I2781" i="1"/>
  <c r="I2809" i="1"/>
  <c r="I2826" i="1"/>
  <c r="I2835" i="1"/>
  <c r="I2862" i="1"/>
  <c r="I2922" i="1"/>
  <c r="I2953" i="1"/>
  <c r="I2969" i="1"/>
  <c r="I2993" i="1"/>
  <c r="I3021" i="1"/>
  <c r="I3060" i="1"/>
  <c r="I3139" i="1"/>
  <c r="I3143" i="1"/>
  <c r="I3156" i="1"/>
  <c r="I3173" i="1"/>
  <c r="I3181" i="1"/>
  <c r="I3204" i="1"/>
  <c r="I3254" i="1"/>
  <c r="I3325" i="1"/>
  <c r="I3348" i="1"/>
  <c r="I3471" i="1"/>
  <c r="I3557" i="1"/>
  <c r="I1167" i="1"/>
  <c r="I3176" i="1"/>
  <c r="I2319" i="1"/>
  <c r="I2681" i="1"/>
  <c r="I396" i="1"/>
  <c r="I589" i="1"/>
  <c r="I707" i="1"/>
  <c r="I903" i="1"/>
  <c r="I1024" i="1"/>
  <c r="I1332" i="1"/>
  <c r="I1377" i="1"/>
  <c r="I1452" i="1"/>
  <c r="I1718" i="1"/>
  <c r="I1892" i="1"/>
  <c r="I1935" i="1"/>
  <c r="I2058" i="1"/>
  <c r="I2417" i="1"/>
  <c r="I2449" i="1"/>
  <c r="I2638" i="1"/>
  <c r="I2710" i="1"/>
  <c r="I2859" i="1"/>
  <c r="I2948" i="1"/>
  <c r="I3041" i="1"/>
  <c r="I3095" i="1"/>
  <c r="I3134" i="1"/>
  <c r="I3375" i="1"/>
  <c r="I3621" i="1"/>
  <c r="I263" i="1"/>
  <c r="I312" i="1"/>
  <c r="I343" i="1"/>
  <c r="I375" i="1"/>
  <c r="I403" i="1"/>
  <c r="I419" i="1"/>
  <c r="I432" i="1"/>
  <c r="I72" i="1"/>
  <c r="I460" i="1"/>
  <c r="I482" i="1"/>
  <c r="I495" i="1"/>
  <c r="I511" i="1"/>
  <c r="I541" i="1"/>
  <c r="I575" i="1"/>
  <c r="I623" i="1"/>
  <c r="I643" i="1"/>
  <c r="I667" i="1"/>
  <c r="I693" i="1"/>
  <c r="I81" i="1"/>
  <c r="I729" i="1"/>
  <c r="I766" i="1"/>
  <c r="I838" i="1"/>
  <c r="I843" i="1"/>
  <c r="I852" i="1"/>
  <c r="I893" i="1"/>
  <c r="I913" i="1"/>
  <c r="I985" i="1"/>
  <c r="I1020" i="1"/>
  <c r="I1043" i="1"/>
  <c r="I1096" i="1"/>
  <c r="I1126" i="1"/>
  <c r="I1237" i="1"/>
  <c r="I1254" i="1"/>
  <c r="I96" i="1"/>
  <c r="I1292" i="1"/>
  <c r="I1322" i="1"/>
  <c r="I1353" i="1"/>
  <c r="I1379" i="1"/>
  <c r="I1410" i="1"/>
  <c r="I1424" i="1"/>
  <c r="I1442" i="1"/>
  <c r="I1476" i="1"/>
  <c r="I1512" i="1"/>
  <c r="I1653" i="1"/>
  <c r="I1705" i="1"/>
  <c r="I1713" i="1"/>
  <c r="I1771" i="1"/>
  <c r="I1781" i="1"/>
  <c r="I130" i="1"/>
  <c r="I1822" i="1"/>
  <c r="I1887" i="1"/>
  <c r="I1907" i="1"/>
  <c r="I1979" i="1"/>
  <c r="I2032" i="1"/>
  <c r="I2119" i="1"/>
  <c r="I2161" i="1"/>
  <c r="I2193" i="1"/>
  <c r="I139" i="1"/>
  <c r="I2260" i="1"/>
  <c r="I2270" i="1"/>
  <c r="I2326" i="1"/>
  <c r="I147" i="1"/>
  <c r="I2378" i="1"/>
  <c r="I2397" i="1"/>
  <c r="I2451" i="1"/>
  <c r="I2492" i="1"/>
  <c r="I2507" i="1"/>
  <c r="I2621" i="1"/>
  <c r="I2684" i="1"/>
  <c r="I2814" i="1"/>
  <c r="I2946" i="1"/>
  <c r="I264" i="1"/>
  <c r="I290" i="1"/>
  <c r="I328" i="1"/>
  <c r="I349" i="1"/>
  <c r="I360" i="1"/>
  <c r="I394" i="1"/>
  <c r="I411" i="1"/>
  <c r="I434" i="1"/>
  <c r="I451" i="1"/>
  <c r="I498" i="1"/>
  <c r="I556" i="1"/>
  <c r="I567" i="1"/>
  <c r="I588" i="1"/>
  <c r="I646" i="1"/>
  <c r="I661" i="1"/>
  <c r="I705" i="1"/>
  <c r="I733" i="1"/>
  <c r="I744" i="1"/>
  <c r="I785" i="1"/>
  <c r="I822" i="1"/>
  <c r="I851" i="1"/>
  <c r="I899" i="1"/>
  <c r="I916" i="1"/>
  <c r="I968" i="1"/>
  <c r="I993" i="1"/>
  <c r="I1030" i="1"/>
  <c r="I1053" i="1"/>
  <c r="I1091" i="1"/>
  <c r="I1108" i="1"/>
  <c r="I1116" i="1"/>
  <c r="I1130" i="1"/>
  <c r="I1143" i="1"/>
  <c r="I1197" i="1"/>
  <c r="I1219" i="1"/>
  <c r="I1230" i="1"/>
  <c r="I1243" i="1"/>
  <c r="I1268" i="1"/>
  <c r="I1326" i="1"/>
  <c r="I1359" i="1"/>
  <c r="I1413" i="1"/>
  <c r="I1423" i="1"/>
  <c r="I1435" i="1"/>
  <c r="I1445" i="1"/>
  <c r="I1463" i="1"/>
  <c r="I1482" i="1"/>
  <c r="I1492" i="1"/>
  <c r="I1533" i="1"/>
  <c r="I1558" i="1"/>
  <c r="I1651" i="1"/>
  <c r="I1667" i="1"/>
  <c r="I1676" i="1"/>
  <c r="I1700" i="1"/>
  <c r="I1725" i="1"/>
  <c r="I1777" i="1"/>
  <c r="I1792" i="1"/>
  <c r="I1802" i="1"/>
  <c r="I1894" i="1"/>
  <c r="I1899" i="1"/>
  <c r="I1936" i="1"/>
  <c r="I1963" i="1"/>
  <c r="I1983" i="1"/>
  <c r="I2011" i="1"/>
  <c r="I2042" i="1"/>
  <c r="I2089" i="1"/>
  <c r="I2095" i="1"/>
  <c r="I2102" i="1"/>
  <c r="I2124" i="1"/>
  <c r="I2155" i="1"/>
  <c r="I2187" i="1"/>
  <c r="I2213" i="1"/>
  <c r="I2236" i="1"/>
  <c r="I2293" i="1"/>
  <c r="I2313" i="1"/>
  <c r="I2347" i="1"/>
  <c r="I2365" i="1"/>
  <c r="I2376" i="1"/>
  <c r="I2431" i="1"/>
  <c r="I2456" i="1"/>
  <c r="I2467" i="1"/>
  <c r="I2486" i="1"/>
  <c r="I2524" i="1"/>
  <c r="I2546" i="1"/>
  <c r="I2564" i="1"/>
  <c r="I2571" i="1"/>
  <c r="I2608" i="1"/>
  <c r="I2630" i="1"/>
  <c r="I2660" i="1"/>
  <c r="I2698" i="1"/>
  <c r="I2725" i="1"/>
  <c r="I2739" i="1"/>
  <c r="I2752" i="1"/>
  <c r="I2775" i="1"/>
  <c r="I2783" i="1"/>
  <c r="I2819" i="1"/>
  <c r="I2827" i="1"/>
  <c r="I2841" i="1"/>
  <c r="I2872" i="1"/>
  <c r="I2904" i="1"/>
  <c r="I2927" i="1"/>
  <c r="I2954" i="1"/>
  <c r="I2970" i="1"/>
  <c r="I2998" i="1"/>
  <c r="I3013" i="1"/>
  <c r="I3022" i="1"/>
  <c r="I3049" i="1"/>
  <c r="I3073" i="1"/>
  <c r="I3109" i="1"/>
  <c r="I3140" i="1"/>
  <c r="I3144" i="1"/>
  <c r="I3165" i="1"/>
  <c r="I3209" i="1"/>
  <c r="I3256" i="1"/>
  <c r="I3301" i="1"/>
  <c r="I3352" i="1"/>
  <c r="I3387" i="1"/>
  <c r="I3449" i="1"/>
  <c r="I3476" i="1"/>
  <c r="I3674" i="1"/>
  <c r="I1172" i="1"/>
  <c r="I894" i="1"/>
  <c r="I1971" i="1"/>
  <c r="I2379" i="1"/>
  <c r="I2791" i="1"/>
  <c r="I481" i="1"/>
  <c r="I610" i="1"/>
  <c r="I791" i="1"/>
  <c r="I932" i="1"/>
  <c r="I1107" i="1"/>
  <c r="I1349" i="1"/>
  <c r="I1420" i="1"/>
  <c r="I1464" i="1"/>
  <c r="I1743" i="1"/>
  <c r="I1925" i="1"/>
  <c r="I2008" i="1"/>
  <c r="I2168" i="1"/>
  <c r="I2419" i="1"/>
  <c r="I2463" i="1"/>
  <c r="I269" i="1"/>
  <c r="I325" i="1"/>
  <c r="I351" i="1"/>
  <c r="I380" i="1"/>
  <c r="I415" i="1"/>
  <c r="I423" i="1"/>
  <c r="I65" i="1"/>
  <c r="I452" i="1"/>
  <c r="I471" i="1"/>
  <c r="I483" i="1"/>
  <c r="I496" i="1"/>
  <c r="I515" i="1"/>
  <c r="I78" i="1"/>
  <c r="I587" i="1"/>
  <c r="I625" i="1"/>
  <c r="I644" i="1"/>
  <c r="I675" i="1"/>
  <c r="I685" i="1"/>
  <c r="I702" i="1"/>
  <c r="I709" i="1"/>
  <c r="I738" i="1"/>
  <c r="I83" i="1"/>
  <c r="I845" i="1"/>
  <c r="I858" i="1"/>
  <c r="I908" i="1"/>
  <c r="I918" i="1"/>
  <c r="I987" i="1"/>
  <c r="I1076" i="1"/>
  <c r="I1100" i="1"/>
  <c r="I1169" i="1"/>
  <c r="I1238" i="1"/>
  <c r="I95" i="1"/>
  <c r="I1271" i="1"/>
  <c r="I1296" i="1"/>
  <c r="I1327" i="1"/>
  <c r="I1354" i="1"/>
  <c r="I1395" i="1"/>
  <c r="I102" i="1"/>
  <c r="I1428" i="1"/>
  <c r="I1447" i="1"/>
  <c r="I1491" i="1"/>
  <c r="I1515" i="1"/>
  <c r="I1616" i="1"/>
  <c r="I1660" i="1"/>
  <c r="I1707" i="1"/>
  <c r="I1752" i="1"/>
  <c r="I1775" i="1"/>
  <c r="I132" i="1"/>
  <c r="I1888" i="1"/>
  <c r="I134" i="1"/>
  <c r="I1989" i="1"/>
  <c r="I2069" i="1"/>
  <c r="I2162" i="1"/>
  <c r="I2197" i="1"/>
  <c r="I2223" i="1"/>
  <c r="I2264" i="1"/>
  <c r="I2297" i="1"/>
  <c r="I2327" i="1"/>
  <c r="I2343" i="1"/>
  <c r="I2388" i="1"/>
  <c r="I149" i="1"/>
  <c r="I2454" i="1"/>
  <c r="I2708" i="1"/>
  <c r="I2782" i="1"/>
  <c r="I2798" i="1"/>
  <c r="I2831" i="1"/>
  <c r="I197" i="1"/>
  <c r="I10" i="1"/>
  <c r="I2973" i="1"/>
  <c r="I3026" i="1"/>
  <c r="I3100" i="1"/>
  <c r="I210" i="1"/>
  <c r="I229" i="1"/>
  <c r="I267" i="1"/>
  <c r="I305" i="1"/>
  <c r="I333" i="1"/>
  <c r="I350" i="1"/>
  <c r="I368" i="1"/>
  <c r="I402" i="1"/>
  <c r="I424" i="1"/>
  <c r="I435" i="1"/>
  <c r="I469" i="1"/>
  <c r="I506" i="1"/>
  <c r="I561" i="1"/>
  <c r="I569" i="1"/>
  <c r="I592" i="1"/>
  <c r="I652" i="1"/>
  <c r="I672" i="1"/>
  <c r="I715" i="1"/>
  <c r="I734" i="1"/>
  <c r="I770" i="1"/>
  <c r="I802" i="1"/>
  <c r="I829" i="1"/>
  <c r="I854" i="1"/>
  <c r="I902" i="1"/>
  <c r="I950" i="1"/>
  <c r="I970" i="1"/>
  <c r="I995" i="1"/>
  <c r="I1037" i="1"/>
  <c r="I1064" i="1"/>
  <c r="I1094" i="1"/>
  <c r="I1110" i="1"/>
  <c r="I1117" i="1"/>
  <c r="I1135" i="1"/>
  <c r="I1165" i="1"/>
  <c r="I1204" i="1"/>
  <c r="I1221" i="1"/>
  <c r="I1231" i="1"/>
  <c r="I1247" i="1"/>
  <c r="I1279" i="1"/>
  <c r="I1341" i="1"/>
  <c r="I1366" i="1"/>
  <c r="I1414" i="1"/>
  <c r="I1427" i="1"/>
  <c r="I1436" i="1"/>
  <c r="I1446" i="1"/>
  <c r="I1467" i="1"/>
  <c r="I1483" i="1"/>
  <c r="I1497" i="1"/>
  <c r="I1539" i="1"/>
  <c r="I1579" i="1"/>
  <c r="I1652" i="1"/>
  <c r="I1668" i="1"/>
  <c r="I1678" i="1"/>
  <c r="I1727" i="1"/>
  <c r="I1785" i="1"/>
  <c r="I1794" i="1"/>
  <c r="I1812" i="1"/>
  <c r="I1838" i="1"/>
  <c r="I1859" i="1"/>
  <c r="I1895" i="1"/>
  <c r="I1904" i="1"/>
  <c r="I1944" i="1"/>
  <c r="I1967" i="1"/>
  <c r="I1993" i="1"/>
  <c r="I2020" i="1"/>
  <c r="I2048" i="1"/>
  <c r="I2082" i="1"/>
  <c r="I2090" i="1"/>
  <c r="I2096" i="1"/>
  <c r="I2117" i="1"/>
  <c r="I2170" i="1"/>
  <c r="I2224" i="1"/>
  <c r="I2240" i="1"/>
  <c r="I2267" i="1"/>
  <c r="I2278" i="1"/>
  <c r="I2295" i="1"/>
  <c r="I2315" i="1"/>
  <c r="I2354" i="1"/>
  <c r="I2370" i="1"/>
  <c r="I2384" i="1"/>
  <c r="I2436" i="1"/>
  <c r="I2458" i="1"/>
  <c r="I2471" i="1"/>
  <c r="I2504" i="1"/>
  <c r="I2528" i="1"/>
  <c r="I2549" i="1"/>
  <c r="I2565" i="1"/>
  <c r="I2574" i="1"/>
  <c r="I2611" i="1"/>
  <c r="I2634" i="1"/>
  <c r="I2653" i="1"/>
  <c r="I2679" i="1"/>
  <c r="I2718" i="1"/>
  <c r="I2741" i="1"/>
  <c r="I2755" i="1"/>
  <c r="I2778" i="1"/>
  <c r="I2786" i="1"/>
  <c r="I2832" i="1"/>
  <c r="I2851" i="1"/>
  <c r="I2876" i="1"/>
  <c r="I2910" i="1"/>
  <c r="I2932" i="1"/>
  <c r="I2959" i="1"/>
  <c r="I3002" i="1"/>
  <c r="I3015" i="1"/>
  <c r="I3056" i="1"/>
  <c r="I3076" i="1"/>
  <c r="I3130" i="1"/>
  <c r="I3141" i="1"/>
  <c r="I3147" i="1"/>
  <c r="I3166" i="1"/>
  <c r="I3175" i="1"/>
  <c r="I3199" i="1"/>
  <c r="I3210" i="1"/>
  <c r="I3259" i="1"/>
  <c r="I3306" i="1"/>
  <c r="I3328" i="1"/>
  <c r="I3354" i="1"/>
  <c r="I3395" i="1"/>
  <c r="I3462" i="1"/>
  <c r="I3477" i="1"/>
  <c r="I3525" i="1"/>
  <c r="I3564" i="1"/>
  <c r="I1599" i="1"/>
  <c r="I955" i="1"/>
  <c r="I2071" i="1"/>
  <c r="I2441" i="1"/>
  <c r="I494" i="1"/>
  <c r="I635" i="1"/>
  <c r="I807" i="1"/>
  <c r="I964" i="1"/>
  <c r="I1158" i="1"/>
  <c r="I1374" i="1"/>
  <c r="I1437" i="1"/>
  <c r="I1466" i="1"/>
  <c r="I1819" i="1"/>
  <c r="I1926" i="1"/>
  <c r="I2029" i="1"/>
  <c r="I2218" i="1"/>
  <c r="I2439" i="1"/>
  <c r="I2468" i="1"/>
  <c r="I2606" i="1"/>
  <c r="I2652" i="1"/>
  <c r="I2732" i="1"/>
  <c r="I2793" i="1"/>
  <c r="I2861" i="1"/>
  <c r="I3018" i="1"/>
  <c r="I3075" i="1"/>
  <c r="I3107" i="1"/>
  <c r="I3221" i="1"/>
  <c r="I3428" i="1"/>
  <c r="I3716" i="1"/>
  <c r="I580" i="1"/>
  <c r="I1623" i="1"/>
  <c r="I3" i="1"/>
  <c r="I306" i="1"/>
  <c r="I341" i="1"/>
  <c r="I354" i="1"/>
  <c r="I390" i="1"/>
  <c r="I417" i="1"/>
  <c r="I429" i="1"/>
  <c r="I70" i="1"/>
  <c r="I456" i="1"/>
  <c r="I476" i="1"/>
  <c r="I491" i="1"/>
  <c r="I500" i="1"/>
  <c r="I519" i="1"/>
  <c r="I543" i="1"/>
  <c r="I593" i="1"/>
  <c r="I80" i="1"/>
  <c r="I663" i="1"/>
  <c r="I686" i="1"/>
  <c r="I703" i="1"/>
  <c r="I712" i="1"/>
  <c r="I745" i="1"/>
  <c r="I808" i="1"/>
  <c r="I841" i="1"/>
  <c r="I848" i="1"/>
  <c r="I879" i="1"/>
  <c r="I910" i="1"/>
  <c r="I84" i="1"/>
  <c r="I1001" i="1"/>
  <c r="I1038" i="1"/>
  <c r="I1077" i="1"/>
  <c r="I1123" i="1"/>
  <c r="I1177" i="1"/>
  <c r="I1248" i="1"/>
  <c r="I1255" i="1"/>
  <c r="I1273" i="1"/>
  <c r="I1310" i="1"/>
  <c r="I1340" i="1"/>
  <c r="I1364" i="1"/>
  <c r="I1405" i="1"/>
  <c r="I1417" i="1"/>
  <c r="I1440" i="1"/>
  <c r="I1451" i="1"/>
  <c r="I1495" i="1"/>
  <c r="I1508" i="1"/>
  <c r="I1516" i="1"/>
  <c r="I120" i="1"/>
  <c r="I129" i="1"/>
  <c r="I1711" i="1"/>
  <c r="I1757" i="1"/>
  <c r="I1776" i="1"/>
  <c r="I1784" i="1"/>
  <c r="I1816" i="1"/>
  <c r="I1856" i="1"/>
  <c r="I1889" i="1"/>
  <c r="I1949" i="1"/>
  <c r="I2014" i="1"/>
  <c r="I2073" i="1"/>
  <c r="I2136" i="1"/>
  <c r="I2172" i="1"/>
  <c r="I2198" i="1"/>
  <c r="I141" i="1"/>
  <c r="I146" i="1"/>
  <c r="I2305" i="1"/>
  <c r="I2328" i="1"/>
  <c r="I2344" i="1"/>
  <c r="I2389" i="1"/>
  <c r="I2403" i="1"/>
  <c r="I2496" i="1"/>
  <c r="I2542" i="1"/>
  <c r="I2576" i="1"/>
  <c r="I2596" i="1"/>
  <c r="I2625" i="1"/>
  <c r="I184" i="1"/>
  <c r="I187" i="1"/>
  <c r="I2788" i="1"/>
  <c r="I2846" i="1"/>
  <c r="I2887" i="1"/>
  <c r="I2929" i="1"/>
  <c r="I2974" i="1"/>
  <c r="I2980" i="1"/>
  <c r="I3028" i="1"/>
  <c r="I3053" i="1"/>
  <c r="I3131" i="1"/>
  <c r="I3189" i="1"/>
  <c r="I3367" i="1"/>
  <c r="I2560" i="1"/>
  <c r="I178" i="1"/>
  <c r="I186" i="1"/>
  <c r="I2796" i="1"/>
  <c r="I2907" i="1"/>
  <c r="I2997" i="1"/>
  <c r="I2493" i="1"/>
  <c r="I2511" i="1"/>
  <c r="I163" i="1"/>
  <c r="I2595" i="1"/>
  <c r="I2623" i="1"/>
  <c r="I2947" i="1"/>
  <c r="I2979" i="1"/>
</calcChain>
</file>

<file path=xl/sharedStrings.xml><?xml version="1.0" encoding="utf-8"?>
<sst xmlns="http://schemas.openxmlformats.org/spreadsheetml/2006/main" count="13324" uniqueCount="3402">
  <si>
    <t>Описание изменения</t>
  </si>
  <si>
    <t>Текущий статус изменения</t>
  </si>
  <si>
    <t>Бизнес-решение</t>
  </si>
  <si>
    <t>Дата регистрации ЗНИ</t>
  </si>
  <si>
    <t>Плановая дата выхода из текущего статуса</t>
  </si>
  <si>
    <t>Закрыт</t>
  </si>
  <si>
    <t>ZUP</t>
  </si>
  <si>
    <t>-</t>
  </si>
  <si>
    <t>Отклонен</t>
  </si>
  <si>
    <t xml:space="preserve"> </t>
  </si>
  <si>
    <t>SAP_HR</t>
  </si>
  <si>
    <t>KSU_NSI</t>
  </si>
  <si>
    <t>SBYT_4_7</t>
  </si>
  <si>
    <t>UPP_MB</t>
  </si>
  <si>
    <t>MTO</t>
  </si>
  <si>
    <t>ASB_BRD</t>
  </si>
  <si>
    <t>SAPFIR</t>
  </si>
  <si>
    <t>KP</t>
  </si>
  <si>
    <t>SHAHMATKA</t>
  </si>
  <si>
    <t>SAP_HR_TM</t>
  </si>
  <si>
    <t>UPP_NTC</t>
  </si>
  <si>
    <t>ASBNU</t>
  </si>
  <si>
    <t>OIS_USOI</t>
  </si>
  <si>
    <t>KYURASAO</t>
  </si>
  <si>
    <t>UPP_AERO</t>
  </si>
  <si>
    <t>TC_MSFO</t>
  </si>
  <si>
    <t>SED_DD</t>
  </si>
  <si>
    <t>TORO_NPZ</t>
  </si>
  <si>
    <t>ASKHD</t>
  </si>
  <si>
    <t>NGT_SMART</t>
  </si>
  <si>
    <t>PORTAL_BEF</t>
  </si>
  <si>
    <t>AIS_UZ</t>
  </si>
  <si>
    <t>SOL</t>
  </si>
  <si>
    <t>KSHD</t>
  </si>
  <si>
    <t>SAP_ESS_HR</t>
  </si>
  <si>
    <t>ISPK_GPN_R</t>
  </si>
  <si>
    <t>KHD_BEF</t>
  </si>
  <si>
    <t>SUID</t>
  </si>
  <si>
    <t>SMD</t>
  </si>
  <si>
    <t>SAP_BASIS</t>
  </si>
  <si>
    <t>UPP_NS</t>
  </si>
  <si>
    <t>SABI</t>
  </si>
  <si>
    <t>CONTROL_UZ</t>
  </si>
  <si>
    <t>SAP_SM_7</t>
  </si>
  <si>
    <t>NS_KGN</t>
  </si>
  <si>
    <t>ISUP_GPN</t>
  </si>
  <si>
    <t>SBYT_PLUS</t>
  </si>
  <si>
    <t>PKO</t>
  </si>
  <si>
    <t>Создание новой ПФМ-ой роли</t>
  </si>
  <si>
    <t>PORTAL_DRP</t>
  </si>
  <si>
    <t>EHD</t>
  </si>
  <si>
    <t>SED_AHO</t>
  </si>
  <si>
    <t>AIS_US</t>
  </si>
  <si>
    <t>SABI_PNPO</t>
  </si>
  <si>
    <t>SPO</t>
  </si>
  <si>
    <t>GTM_INVEST</t>
  </si>
  <si>
    <t>KIS_BA</t>
  </si>
  <si>
    <t>Обновление системы</t>
  </si>
  <si>
    <t>CMH</t>
  </si>
  <si>
    <t>Донастройка форм налоговых регистров КГН</t>
  </si>
  <si>
    <t>SED_NMD</t>
  </si>
  <si>
    <t>Доработка документа «Корректировка реали</t>
  </si>
  <si>
    <t>SK_FO</t>
  </si>
  <si>
    <t>KSUIT</t>
  </si>
  <si>
    <t>WEB_TUTOR</t>
  </si>
  <si>
    <t>Корпоративный интранет-портал</t>
  </si>
  <si>
    <t>PO_GPN_NTC</t>
  </si>
  <si>
    <t>EMIS</t>
  </si>
  <si>
    <t>KIS_UKITA</t>
  </si>
  <si>
    <t>SED</t>
  </si>
  <si>
    <t>ASPP</t>
  </si>
  <si>
    <t>SED_HR</t>
  </si>
  <si>
    <t>SRZ</t>
  </si>
  <si>
    <t>OFERTA</t>
  </si>
  <si>
    <t>SED_DITAT</t>
  </si>
  <si>
    <t>ASBU_NPZ</t>
  </si>
  <si>
    <t>SYSTEM_AUT</t>
  </si>
  <si>
    <t>ASPB</t>
  </si>
  <si>
    <t>PORTAL_DIT</t>
  </si>
  <si>
    <t>KKO</t>
  </si>
  <si>
    <t>OIS_PRODUC</t>
  </si>
  <si>
    <t>PORTL_BLPS</t>
  </si>
  <si>
    <t>ISUP_DRP</t>
  </si>
  <si>
    <t>IS_ZAKUPKI</t>
  </si>
  <si>
    <t>SAIT_GPN</t>
  </si>
  <si>
    <t>ASODU</t>
  </si>
  <si>
    <t>SUO_BLPS</t>
  </si>
  <si>
    <t>ARM_DITAT</t>
  </si>
  <si>
    <t>Доработка ролевой модели</t>
  </si>
  <si>
    <t>SMB</t>
  </si>
  <si>
    <t>ORENBRG_PO</t>
  </si>
  <si>
    <t>KSUI</t>
  </si>
  <si>
    <t>ESIS</t>
  </si>
  <si>
    <t>OTCH_DYAR</t>
  </si>
  <si>
    <t>SBYT</t>
  </si>
  <si>
    <t>PORTAL_ZAK</t>
  </si>
  <si>
    <t>MIARMF</t>
  </si>
  <si>
    <t>BALI</t>
  </si>
  <si>
    <t>PORTAL_BB</t>
  </si>
  <si>
    <t>В работе</t>
  </si>
  <si>
    <t>SAYT_GPN</t>
  </si>
  <si>
    <t>SUDIR</t>
  </si>
  <si>
    <t>SUP</t>
  </si>
  <si>
    <t>Расширение функциональности</t>
  </si>
  <si>
    <t>BITRIX24</t>
  </si>
  <si>
    <t>GO_SABI</t>
  </si>
  <si>
    <t>Интеграция данных 6-компонентного анализ</t>
  </si>
  <si>
    <t>Обновление формы СЗВ-М</t>
  </si>
  <si>
    <t>Создание  ролей для осуществления процес</t>
  </si>
  <si>
    <t>SKKD_SAP</t>
  </si>
  <si>
    <t>SNAB_PORT</t>
  </si>
  <si>
    <t>RAP_GRDOB</t>
  </si>
  <si>
    <t>Доработка функционала</t>
  </si>
  <si>
    <t>ASKS_BLPS</t>
  </si>
  <si>
    <t>Согласование оценки Арх ИТ-реш</t>
  </si>
  <si>
    <t>EEA</t>
  </si>
  <si>
    <t>BI_BLPS</t>
  </si>
  <si>
    <t>UPP_ITSK</t>
  </si>
  <si>
    <t>BI_BRD</t>
  </si>
  <si>
    <t>SPROS</t>
  </si>
  <si>
    <t>FKA_IDEY</t>
  </si>
  <si>
    <t>BI_DRP</t>
  </si>
  <si>
    <t>GPN_RAZV_P</t>
  </si>
  <si>
    <t>Автоматическое формирование заданий на п</t>
  </si>
  <si>
    <t>Внесение изменений в роль</t>
  </si>
  <si>
    <t>GO_TORO</t>
  </si>
  <si>
    <t>RAMPE</t>
  </si>
  <si>
    <t>Реализовано</t>
  </si>
  <si>
    <t>AO_MTO</t>
  </si>
  <si>
    <t>CERERA</t>
  </si>
  <si>
    <t>USPP</t>
  </si>
  <si>
    <t>CREPIS</t>
  </si>
  <si>
    <t>OIS_PIPE</t>
  </si>
  <si>
    <t>PORTAL_YUR</t>
  </si>
  <si>
    <t>Доработка функциональности 1С:Предприяти</t>
  </si>
  <si>
    <t>Прошу реализовать веб сервис со стороны</t>
  </si>
  <si>
    <t>UPP_BM</t>
  </si>
  <si>
    <t>Обновление интеграционных технических ро</t>
  </si>
  <si>
    <t>Размещение форм и локальных нормативных</t>
  </si>
  <si>
    <t>GEOBD</t>
  </si>
  <si>
    <t>ESON</t>
  </si>
  <si>
    <t>Обновление формы налоговой декларации по</t>
  </si>
  <si>
    <t>OISPIPE</t>
  </si>
  <si>
    <t>Доработка регламентных отчетов</t>
  </si>
  <si>
    <t>BI_KSUIT</t>
  </si>
  <si>
    <t>PONT</t>
  </si>
  <si>
    <t>IS_UPC</t>
  </si>
  <si>
    <t>NAD_BLPS</t>
  </si>
  <si>
    <t>В разработке ЧТЗ</t>
  </si>
  <si>
    <t>Приемка Сервис Менеджером</t>
  </si>
  <si>
    <t>SYS_FK</t>
  </si>
  <si>
    <t>EP</t>
  </si>
  <si>
    <t>В ожидании акта от подрядчика</t>
  </si>
  <si>
    <t>ERA_ISKRA</t>
  </si>
  <si>
    <t>PORT_GPNVK</t>
  </si>
  <si>
    <t>UPPRE_BRD</t>
  </si>
  <si>
    <t>Доработка системы СБЫТ</t>
  </si>
  <si>
    <t>Автоматизация отражения процесса закупки</t>
  </si>
  <si>
    <t>BI_BEF</t>
  </si>
  <si>
    <t>Расширение интеграционного решения SAP –</t>
  </si>
  <si>
    <t>Функциональное расширение системы отчетн</t>
  </si>
  <si>
    <t>SED_GPNYAM</t>
  </si>
  <si>
    <t>HSE</t>
  </si>
  <si>
    <t>SKIB</t>
  </si>
  <si>
    <t>Тиражирование приложения СЭД НМД в ООО «</t>
  </si>
  <si>
    <t>SPPR_BLPS</t>
  </si>
  <si>
    <t>SUPSD_BLPS</t>
  </si>
  <si>
    <t>SAP_SF_REC</t>
  </si>
  <si>
    <t>RST_ANSDOB</t>
  </si>
  <si>
    <t>GREET_CARD</t>
  </si>
  <si>
    <t>SMA_BRD</t>
  </si>
  <si>
    <t>SERV_AUTOR</t>
  </si>
  <si>
    <t>SUAP_BEF</t>
  </si>
  <si>
    <t>P_GPN_MNG</t>
  </si>
  <si>
    <t>Устранение уязвимостей, выявленных ДКЗ Г</t>
  </si>
  <si>
    <t>VIKTORINI</t>
  </si>
  <si>
    <t>PORT_SUOD</t>
  </si>
  <si>
    <t>NB_ZAKUPKI</t>
  </si>
  <si>
    <t>RESHKONKOM</t>
  </si>
  <si>
    <t>PHOTOSHOOT</t>
  </si>
  <si>
    <t>KONTRAGENT</t>
  </si>
  <si>
    <t>STOIM_ING</t>
  </si>
  <si>
    <t>Изменение пакетного задания Job_CCM_NSIP</t>
  </si>
  <si>
    <t>Система отчетов по ИТ-сервисам «Айсберг»</t>
  </si>
  <si>
    <t>Оценка объема работ</t>
  </si>
  <si>
    <t>PORT_ITSK</t>
  </si>
  <si>
    <t>FOTOKONKRS</t>
  </si>
  <si>
    <t>OCO_HR</t>
  </si>
  <si>
    <t>Развертывание серверов приложений для SA</t>
  </si>
  <si>
    <t>ZAP_MED</t>
  </si>
  <si>
    <t>FORMS</t>
  </si>
  <si>
    <t>DIGEST</t>
  </si>
  <si>
    <t>Создание ролей для RPA-роботов</t>
  </si>
  <si>
    <t>EKR_CUE</t>
  </si>
  <si>
    <t>SUPRID</t>
  </si>
  <si>
    <t>Добавление полномочий в роль</t>
  </si>
  <si>
    <t>MOPS</t>
  </si>
  <si>
    <t>PORTGPNYAM</t>
  </si>
  <si>
    <t>Создание ролей P2P в рамках новых ГЗ</t>
  </si>
  <si>
    <t>Развитие функциональности/обновление реш</t>
  </si>
  <si>
    <t>KOR_CEN</t>
  </si>
  <si>
    <t>PRIZN_LUCH</t>
  </si>
  <si>
    <t>AUKCION</t>
  </si>
  <si>
    <t>VOLONT_PRJ</t>
  </si>
  <si>
    <t>Приемка Архитектором ИТ-решени</t>
  </si>
  <si>
    <t>RESH_KON_K</t>
  </si>
  <si>
    <t>KONRS_DRIS</t>
  </si>
  <si>
    <t>SKEIB</t>
  </si>
  <si>
    <t>NKT_NSH</t>
  </si>
  <si>
    <t>UPP_MZSM</t>
  </si>
  <si>
    <t>OIS_PLUS</t>
  </si>
  <si>
    <t>СПО Добавление элементов в измерение Acc</t>
  </si>
  <si>
    <t>Доработка системы СБЫТ+</t>
  </si>
  <si>
    <t>Автоматизация проводок в ИС SAP и настро</t>
  </si>
  <si>
    <t>SED_UT</t>
  </si>
  <si>
    <t>TOIR_AERO</t>
  </si>
  <si>
    <t>MO</t>
  </si>
  <si>
    <t>ARM_CDU</t>
  </si>
  <si>
    <t>SED_EIP</t>
  </si>
  <si>
    <t>ATLAS</t>
  </si>
  <si>
    <t>MBA_DRP</t>
  </si>
  <si>
    <t>Обеспечение передачи данных между систем</t>
  </si>
  <si>
    <t>PORT_NNGGF</t>
  </si>
  <si>
    <t>PORTALSELF</t>
  </si>
  <si>
    <t>Корректировка механизма передачи информа</t>
  </si>
  <si>
    <t>BI_DVA</t>
  </si>
  <si>
    <t>Реализация в «Системе Мониторинга Бурени</t>
  </si>
  <si>
    <t>ERA_REM</t>
  </si>
  <si>
    <t>Согласование ЧТЗ Инициатором</t>
  </si>
  <si>
    <t>Обновление сервиса «Обратная связь» на с</t>
  </si>
  <si>
    <t>Создание функционала в СУД БЛПС (Битрикс</t>
  </si>
  <si>
    <t>SUD_BLPS</t>
  </si>
  <si>
    <t>Формирование витрин данных SAP BW 7.5 on</t>
  </si>
  <si>
    <t>Расчет и проверка стоимости услуг ПЛУ</t>
  </si>
  <si>
    <t>PORTGPNGEO</t>
  </si>
  <si>
    <t>ASU_NPKHIM</t>
  </si>
  <si>
    <t>MSPPS_MB</t>
  </si>
  <si>
    <t>Доработка функциональности аналитической</t>
  </si>
  <si>
    <t>Синхронизация справочников системы ИСУП</t>
  </si>
  <si>
    <t>STAT_POS</t>
  </si>
  <si>
    <t>SAP Portal: доработка ЛК Поставщика (под</t>
  </si>
  <si>
    <t>Согласование ЧТЗ ВБР</t>
  </si>
  <si>
    <t>Доработки для массового обновления истор</t>
  </si>
  <si>
    <t>Заполнение комментариев к позициям плано</t>
  </si>
  <si>
    <t>Настройка портального решения МТО для пе</t>
  </si>
  <si>
    <t>PORTALMNPZ</t>
  </si>
  <si>
    <t>Расширение аналитик транзакции ZUNI_OSDK</t>
  </si>
  <si>
    <t>SED_ERMSEP</t>
  </si>
  <si>
    <t>Доработки транзакции ZINMM772 позиции с\</t>
  </si>
  <si>
    <t>SBP</t>
  </si>
  <si>
    <t>Расширение и настройка функциональности</t>
  </si>
  <si>
    <t>PORT_DPSP</t>
  </si>
  <si>
    <t>P_NTC_2019</t>
  </si>
  <si>
    <t>Автоматизация изменения состояния динами</t>
  </si>
  <si>
    <t>Загрузка транзакционных данных бухгалтер</t>
  </si>
  <si>
    <t>SED_GPNNNG</t>
  </si>
  <si>
    <t>SAIT_MNG</t>
  </si>
  <si>
    <t>ERP_KFSCH</t>
  </si>
  <si>
    <t>ARM_IMUSH</t>
  </si>
  <si>
    <t>Добавление поля «БЕ SAP» в справочник КТ</t>
  </si>
  <si>
    <t>Проверка Координатором</t>
  </si>
  <si>
    <t>Доработка Портала ЮС в части автоматизац</t>
  </si>
  <si>
    <t>INTSPACEZA</t>
  </si>
  <si>
    <t>BIG_FESTIV</t>
  </si>
  <si>
    <t>RAVNODEIST</t>
  </si>
  <si>
    <t>Расширение атрибутного состава КЕ в КСУИ</t>
  </si>
  <si>
    <t>SHINA_BB</t>
  </si>
  <si>
    <t>S_FORUM_GN</t>
  </si>
  <si>
    <t>Автоматическое заполнения поля ссылочный</t>
  </si>
  <si>
    <t>Доработка транзакции ZINMM542</t>
  </si>
  <si>
    <t>MERAK_PEEP</t>
  </si>
  <si>
    <t>PLAS</t>
  </si>
  <si>
    <t>Организация экспорта данных из СПО-1 и С</t>
  </si>
  <si>
    <t>Автоматическая выгрузка отчётов 1С УПП (</t>
  </si>
  <si>
    <t>PORTAL_NEN</t>
  </si>
  <si>
    <t>Программа «УСОИ»</t>
  </si>
  <si>
    <t>TOIR_LOGIC</t>
  </si>
  <si>
    <t>Согласование ИТ БП</t>
  </si>
  <si>
    <t>KOMMUCHGPN</t>
  </si>
  <si>
    <t>Вывод из эксплуатации SAP SM701</t>
  </si>
  <si>
    <t>POGPNSHELF</t>
  </si>
  <si>
    <t>Доработки СФК раздела СУФИ – добавление</t>
  </si>
  <si>
    <t>SED_SH_PER</t>
  </si>
  <si>
    <t>Изменение аналитической отчетности АО МТ</t>
  </si>
  <si>
    <t>Корректировка формы 57-Т</t>
  </si>
  <si>
    <t>MESSOYAHA</t>
  </si>
  <si>
    <t>PRAKTIKIRM</t>
  </si>
  <si>
    <t>Создание витрины данных в информационной</t>
  </si>
  <si>
    <t>SARP</t>
  </si>
  <si>
    <t>Доработка веб-сервиса SKIB_DataEmployees</t>
  </si>
  <si>
    <t>SEDMDPRETR</t>
  </si>
  <si>
    <t>Доработка ZINMM014</t>
  </si>
  <si>
    <t>MICROFILM</t>
  </si>
  <si>
    <t>Добавления меппинга исключений КПС=&gt;СПО</t>
  </si>
  <si>
    <t>Расширение всех потоков данных КХД БЭФ (</t>
  </si>
  <si>
    <t>MTR</t>
  </si>
  <si>
    <t>Доработка приложения по аналитической от</t>
  </si>
  <si>
    <t>Согласование Менеджером проц-а</t>
  </si>
  <si>
    <t>Расширение полномочий для роли НСИ</t>
  </si>
  <si>
    <t>Дополнение информацией ответов из ЕСУ НС</t>
  </si>
  <si>
    <t>PO_GPNHATS</t>
  </si>
  <si>
    <t>Активация СУС</t>
  </si>
  <si>
    <t>SBNP</t>
  </si>
  <si>
    <t>PORTALCPAR</t>
  </si>
  <si>
    <t>Система управления деятельностью на плат</t>
  </si>
  <si>
    <t>ASBULOGIST</t>
  </si>
  <si>
    <t>AO_KZU</t>
  </si>
  <si>
    <t>Маршрутизация ЧТЗ</t>
  </si>
  <si>
    <t>Внесение изменений в файл «Анализ заявок</t>
  </si>
  <si>
    <t>IB_SAP</t>
  </si>
  <si>
    <t>Автоматическая рассылка актов сверки вза</t>
  </si>
  <si>
    <t>Модернизация модуля СЭД «Должностные инс</t>
  </si>
  <si>
    <t>Регламентная выгрузка из КСУ НСИ</t>
  </si>
  <si>
    <t>Расширение на АСУС новых складов</t>
  </si>
  <si>
    <t>CUP_GPN</t>
  </si>
  <si>
    <t>В профиле сотрудника на корп.портале НТЦ</t>
  </si>
  <si>
    <t>Доработка системы аутентификации ISSO</t>
  </si>
  <si>
    <t>Доработка карточки учета выдачи СИЗ в ча</t>
  </si>
  <si>
    <t>Доработка отчетов ZINQM501 «Инспекционны</t>
  </si>
  <si>
    <t>Загрузка данных по инклинометрии из ГЕО</t>
  </si>
  <si>
    <t>Заполнение кадастровой стоимости в карто</t>
  </si>
  <si>
    <t>Изменение способ передачи справочника не</t>
  </si>
  <si>
    <t>Унификация обезличенных материалов для п</t>
  </si>
  <si>
    <t>NEW_SED</t>
  </si>
  <si>
    <t>Тиражирование модуля СЭД «Должностные ин</t>
  </si>
  <si>
    <t>В согласовании.Менеджер процесса</t>
  </si>
  <si>
    <t>KGN_SEARCH</t>
  </si>
  <si>
    <t>ASOKPCHBOT</t>
  </si>
  <si>
    <t>В согласовании.Дополн. участник согласования</t>
  </si>
  <si>
    <t>KLAD</t>
  </si>
  <si>
    <t>Создание бизнес-ролей по налоговой стати</t>
  </si>
  <si>
    <t>PORTAL_HSE</t>
  </si>
  <si>
    <t>PORT_GPNZA</t>
  </si>
  <si>
    <t>SUPNASHELF</t>
  </si>
  <si>
    <t>В отчете выводимой системой SAP в транза</t>
  </si>
  <si>
    <t>TOIR_BUNKE</t>
  </si>
  <si>
    <t>Настройка сервиса по самостоятельному сб</t>
  </si>
  <si>
    <t>Управление запасами: доработки в системе</t>
  </si>
  <si>
    <t>Доработка функционала восстановления пар</t>
  </si>
  <si>
    <t>Разработка двусторонней интеграции систе</t>
  </si>
  <si>
    <t>Доработка функционала ввода ЛСР и формир</t>
  </si>
  <si>
    <t>Разработать подсистему «Управление досту</t>
  </si>
  <si>
    <t>Добавление опции мобильного согласования</t>
  </si>
  <si>
    <t>Автоматизация процесса регистрации/созда</t>
  </si>
  <si>
    <t>Интеграция результатов выполнения контро</t>
  </si>
  <si>
    <t>Витрины данных по запасам БРД</t>
  </si>
  <si>
    <t>Перенос базовых функций модуля СЭД «Эксп</t>
  </si>
  <si>
    <t>EKUZ</t>
  </si>
  <si>
    <t>KPAUTOSERV</t>
  </si>
  <si>
    <t>Разработка потока загрузки показателей к</t>
  </si>
  <si>
    <t>Создание RPA-робота</t>
  </si>
  <si>
    <t>Расширение перечня контролируемых параме</t>
  </si>
  <si>
    <t>KOMN_DANN</t>
  </si>
  <si>
    <t>Система администрирования премии из фонд</t>
  </si>
  <si>
    <t>Суточная добыча в КХД БЭФ</t>
  </si>
  <si>
    <t>Интеграция проекта U190001536 АИСКЗ с КС</t>
  </si>
  <si>
    <t>Настройка интеграции СЭД Tessa с SAP ERP</t>
  </si>
  <si>
    <t>Доработка ЕКП в части отправки поздравле</t>
  </si>
  <si>
    <t>Модернизация интеграции СУИД - AD</t>
  </si>
  <si>
    <t>Кросс-функциональный турнир «Лига профес</t>
  </si>
  <si>
    <t>Интеграция хранилища данных БЛПС с 1С КС</t>
  </si>
  <si>
    <t>Согласование ЧТЗ ДЗКСУ</t>
  </si>
  <si>
    <t>Создание отчета для проверки претензий П</t>
  </si>
  <si>
    <t>Доработать обработки по загрузке мэппинг</t>
  </si>
  <si>
    <t>Загрузка новых видов деклараций</t>
  </si>
  <si>
    <t>Обучение сотрудников с использованием ПЭ</t>
  </si>
  <si>
    <t>Создать транзакцию ведения связи  МТР и</t>
  </si>
  <si>
    <t>Создание роли для RPA-робота</t>
  </si>
  <si>
    <t>Определение источников данных и наполнен</t>
  </si>
  <si>
    <t>Реализация доработки АСУЗ по инициации и</t>
  </si>
  <si>
    <t>Система управления инцидентами качества</t>
  </si>
  <si>
    <t>SMA_BLPS</t>
  </si>
  <si>
    <t>KHD_HR</t>
  </si>
  <si>
    <t>Добавление проверки при создании новой К</t>
  </si>
  <si>
    <t>Настройка автоматического заполнения БА</t>
  </si>
  <si>
    <t>WEBSITEPOZ</t>
  </si>
  <si>
    <t>Разработка интеграции между хранилищем д</t>
  </si>
  <si>
    <t>RHD_KC</t>
  </si>
  <si>
    <t>Разработка электронного отчета по сервис</t>
  </si>
  <si>
    <t>Автоматическая выгрузка протокола доступ</t>
  </si>
  <si>
    <t>Расширение функционала транзакции ZUKS02</t>
  </si>
  <si>
    <t>Передача в работу</t>
  </si>
  <si>
    <t>EPKK</t>
  </si>
  <si>
    <t>WEBSITEDRP</t>
  </si>
  <si>
    <t>Автоматизация отчета по ЭДО</t>
  </si>
  <si>
    <t>KEYPROJ_HR</t>
  </si>
  <si>
    <t>KONK_PR_PB</t>
  </si>
  <si>
    <t>Доработка транзакции ZINMM505</t>
  </si>
  <si>
    <t>Модернизация функционала ведения парамет</t>
  </si>
  <si>
    <t>Доработка модуля «ПиНТ» (портал «СРЗ»)</t>
  </si>
  <si>
    <t>Формы Росстат (приказ от 24.07.2020 №412</t>
  </si>
  <si>
    <t>HEALTH_ENV</t>
  </si>
  <si>
    <t>Доработка функционала по таможенной деят</t>
  </si>
  <si>
    <t>Доработка правил СПО-1 в разделе 03.00 «</t>
  </si>
  <si>
    <t>Наследование аналитик (ПФМ, ФП, ФОНД) пр</t>
  </si>
  <si>
    <t>Необходимо создать интеграцию ЕССТ с 1С</t>
  </si>
  <si>
    <t>Доработка функционала по ведению таможен</t>
  </si>
  <si>
    <t>Разработка и согласование ЧТЗ</t>
  </si>
  <si>
    <t>Интеграция УПП НЭН с SAP Шаблон МТО</t>
  </si>
  <si>
    <t>Согласование ЧТЗ Архитектором</t>
  </si>
  <si>
    <t>NSI_ESMUR</t>
  </si>
  <si>
    <t>Расширение объема</t>
  </si>
  <si>
    <t>Автомат-е коп-е влож-й ДД в ДМС тр.ME32K</t>
  </si>
  <si>
    <t>Доработка витрин данных закупочных проце</t>
  </si>
  <si>
    <t>изменения в т/а ZINMM519</t>
  </si>
  <si>
    <t>Необходимы новые атрибуты в системах для</t>
  </si>
  <si>
    <t>Автоматическое подтверждение ТЗ при заве</t>
  </si>
  <si>
    <t>Доработка системы Sap Portal в части соз</t>
  </si>
  <si>
    <t>Доработка системы Sap САПФИР в части авт</t>
  </si>
  <si>
    <t>Отчет SAP для ЦИМП</t>
  </si>
  <si>
    <t>Подключение ООО "Меретояханефтегаз" к СУ</t>
  </si>
  <si>
    <t>Автоматическое формирование М-11 (SAP PO</t>
  </si>
  <si>
    <t>Обеспечение передачи данных по оборудова</t>
  </si>
  <si>
    <t>Ведение договоров НТЦ для ОЭДК в SAP ERP</t>
  </si>
  <si>
    <t>ESON_SHD</t>
  </si>
  <si>
    <t>Доработка витрины данных ИСУП ГПН (expor</t>
  </si>
  <si>
    <t>Доработка витрины данных по передаче инф</t>
  </si>
  <si>
    <t>SOL_NEW</t>
  </si>
  <si>
    <t>Доработка функционала в системах SAP СБЫ</t>
  </si>
  <si>
    <t>Доработка «ЕСОН-АРМ» АТ МЦОН для возможн</t>
  </si>
  <si>
    <t>Обновление рег.отчета Декларации по нало</t>
  </si>
  <si>
    <t>Тираж  АС ПКО ДО БЛПС (категория PIR, ка</t>
  </si>
  <si>
    <t>Автоматическое расширение МТР на ракурс</t>
  </si>
  <si>
    <t>ALM</t>
  </si>
  <si>
    <t>Создание роли RPA-робота «Проверка перви</t>
  </si>
  <si>
    <t>Интеграция ЕСАИН и ИСУП</t>
  </si>
  <si>
    <t>Интеграция ИС СМБ с корпоративным хранил</t>
  </si>
  <si>
    <t>Расширение интеграции УПП БМ – ЕСУ НСИ Б</t>
  </si>
  <si>
    <t>Интеграция справочников ПБ системы QlikV</t>
  </si>
  <si>
    <t>Передача справочных данных ЕССТ из систе</t>
  </si>
  <si>
    <t>Требуется реализовать управление доступо</t>
  </si>
  <si>
    <t>Интеграция СЭД Tessa с НСИ Аэро в чати с</t>
  </si>
  <si>
    <t>Изменение формы CЗВ-ТД</t>
  </si>
  <si>
    <t>Обновление формы декларации по НДС</t>
  </si>
  <si>
    <t>Интеграция справочников ПБ системы 1С ТО</t>
  </si>
  <si>
    <t>Отчет по таможенным декларациям для МСФО</t>
  </si>
  <si>
    <t>Доработка обработки Клиент-банк в УС МБ,</t>
  </si>
  <si>
    <t>UPP_AS</t>
  </si>
  <si>
    <t>Создание инструмента «Оценка обращения»</t>
  </si>
  <si>
    <t>Выгрузка единого реестра в АО ГПБ банк п</t>
  </si>
  <si>
    <t>Создание рабочего процесса для сбора инф</t>
  </si>
  <si>
    <t>Разработать отчет по неопубликованным об</t>
  </si>
  <si>
    <t>Доработка и запуск ресурса «Конкуср детс</t>
  </si>
  <si>
    <t>AXO_NEWSED</t>
  </si>
  <si>
    <t>Добавить параметр скважины</t>
  </si>
  <si>
    <t>в справочник "Номенклатурные группы" доб</t>
  </si>
  <si>
    <t>Доработка Отчета по плановым и фактическ</t>
  </si>
  <si>
    <t>В рамках проекта U180000997 «Reporting H</t>
  </si>
  <si>
    <t>В согласовании.Владелец шаблона</t>
  </si>
  <si>
    <t>Создание ИБ 1С ЗУП для АНО «ИНТИ»</t>
  </si>
  <si>
    <t>Интеграция ЕСАИН и ЕСИС</t>
  </si>
  <si>
    <t>Доработка печатной формы  М-11, М-15, ТТ</t>
  </si>
  <si>
    <t>MOBILENTA</t>
  </si>
  <si>
    <t>Интеграциия БС DevOps-ALM –  БС 1С КСУ Н</t>
  </si>
  <si>
    <t>Перенос данных по физлицам при миграции</t>
  </si>
  <si>
    <t>ZFI_REESTR - Реестры -Добавить дополните</t>
  </si>
  <si>
    <t>(ШМТО) Доработка транзакции ZINMM018</t>
  </si>
  <si>
    <t>Реализация сводного отчета процедур ОП</t>
  </si>
  <si>
    <t>GPNITOPORT</t>
  </si>
  <si>
    <t>DASH_BKK</t>
  </si>
  <si>
    <t>GPN25YEARS</t>
  </si>
  <si>
    <t>KONKPROFMA</t>
  </si>
  <si>
    <t>Доработка ГПЗ для возможности формирован</t>
  </si>
  <si>
    <t>Обеспечение передачи данных по желаемым</t>
  </si>
  <si>
    <t>Полномочия для просмотра очередей в SAP</t>
  </si>
  <si>
    <t>Проработать требования интеграции АСХД с</t>
  </si>
  <si>
    <t>1CPM_UPRPR</t>
  </si>
  <si>
    <t>Расширение структуры транзакционных данн</t>
  </si>
  <si>
    <t>(ШУЗ) Доработка функционала смены класса</t>
  </si>
  <si>
    <t>В профиле сотрудника на корп.портале ПАО</t>
  </si>
  <si>
    <t>PORTASNMNG</t>
  </si>
  <si>
    <t>Корректировка проверок полномочий, реали</t>
  </si>
  <si>
    <t>НДФЛ 15% (C-5373116)</t>
  </si>
  <si>
    <t>ОЭДК (СУП)</t>
  </si>
  <si>
    <t>Внесение данных в SAP 6.0 HR Награждения</t>
  </si>
  <si>
    <t>NSI_ESST</t>
  </si>
  <si>
    <t>Создание обезличенного идентификатора фи</t>
  </si>
  <si>
    <t>Создание нового сайта-визитки ООО «Газпр</t>
  </si>
  <si>
    <t>Интеграция информационной системы АСУ НП</t>
  </si>
  <si>
    <t>CHECK_IP</t>
  </si>
  <si>
    <t>Разработать справочника «Виды работ на с</t>
  </si>
  <si>
    <t>Создание фонового задания в системе  SAP</t>
  </si>
  <si>
    <t>Оптимизация структуры хранения  данных и</t>
  </si>
  <si>
    <t>Постановка задач по оптимизации 1С ЗУП 2</t>
  </si>
  <si>
    <t>Адаптировать новый КТ-777 к текущим реше</t>
  </si>
  <si>
    <t>Создание нового кода ГС и ролей</t>
  </si>
  <si>
    <t>Доработка функционала ТОРО ОНПЗ</t>
  </si>
  <si>
    <t>Доработка печатных форм в Сбыт</t>
  </si>
  <si>
    <t>Единый источник данных для Форм 1 и 2 РС</t>
  </si>
  <si>
    <t>Настройка режимов работы системы ИнтелПл</t>
  </si>
  <si>
    <t>Расчет уровня страховых запасов для синт</t>
  </si>
  <si>
    <t>Формирование плана перемещений сверхзапа</t>
  </si>
  <si>
    <t>Формирование товарной матрицы в системе</t>
  </si>
  <si>
    <t>Настройка даты действия Групп МТР в Набо</t>
  </si>
  <si>
    <t>Увелечение размерности кода элемента в с</t>
  </si>
  <si>
    <t>Реализация отчета: Технологический селек</t>
  </si>
  <si>
    <t>Изменения на портале СФК раздел КЛЗ</t>
  </si>
  <si>
    <t>Миграция функциональности сервиса «Отчет</t>
  </si>
  <si>
    <t>Актуализация группы отчетности ГПН «Отче</t>
  </si>
  <si>
    <t>Интеграция FriendWork Recruiter и SAP HR</t>
  </si>
  <si>
    <t>Печатные формы для Увольнения из организ</t>
  </si>
  <si>
    <t>Обновление признаков</t>
  </si>
  <si>
    <t>Контроль качества данных АО МТО</t>
  </si>
  <si>
    <t>Скорректировать работу КСУИТ</t>
  </si>
  <si>
    <t>Необходима доработка развертки сметы в ч</t>
  </si>
  <si>
    <t>Добавить «Журнал ошибок ЭЭ МП» в отчеты</t>
  </si>
  <si>
    <t>Релиз вендора 2.5.158</t>
  </si>
  <si>
    <t>Изменения в СЗВ-ТД (релиз вендора)</t>
  </si>
  <si>
    <t>Разработка инструмента для создания доку</t>
  </si>
  <si>
    <t>Разработка инструмента для создания сбыт</t>
  </si>
  <si>
    <t>Необходимо создать функциональный справо</t>
  </si>
  <si>
    <t>Настройки КСУ НСИ ПД через КШД для интег</t>
  </si>
  <si>
    <t>Корректировка расчета эскалаций в Наряда</t>
  </si>
  <si>
    <t>Доработка платежного поручения реквизит</t>
  </si>
  <si>
    <t>реинициализация бюджета</t>
  </si>
  <si>
    <t>Обновление формы налоговой деклрации по</t>
  </si>
  <si>
    <t>Отображение данных о тех. поддержке в ин</t>
  </si>
  <si>
    <t>Отключение регламентных заданий</t>
  </si>
  <si>
    <t>Реестры для подтверждения ставки НДС 0%</t>
  </si>
  <si>
    <t>Изменения в шаблон "Изменение ВМ"</t>
  </si>
  <si>
    <t>Создание новой технической роли в АСХД д</t>
  </si>
  <si>
    <t>Выгрузка графиков ЭПБ транзакции</t>
  </si>
  <si>
    <t>Доработка АС «Планирование»</t>
  </si>
  <si>
    <t>АСУЗ (база цен): Доработка функционала б</t>
  </si>
  <si>
    <t>Доработка zinmm097 и zinmm550 (в дополне</t>
  </si>
  <si>
    <t>Новые грейды и шкалы с 01.04.2021</t>
  </si>
  <si>
    <t>Дополнительная доработка по методике, ре</t>
  </si>
  <si>
    <t>Внесение ТФД в SAP</t>
  </si>
  <si>
    <t>Оборачивамость по данным учета SAP BPC</t>
  </si>
  <si>
    <t>Новый отчёт по штатному расписанию</t>
  </si>
  <si>
    <t>автоматическое согласование ведомости ма</t>
  </si>
  <si>
    <t>(ШУЗ) Доработка функционала оприходовани</t>
  </si>
  <si>
    <t>Роботизация шага согласования Администра</t>
  </si>
  <si>
    <t>Интеграция FW Recruiter с SAP PO (ontarg</t>
  </si>
  <si>
    <t>Доработка транзакции ZINMM519 - Счета-фа</t>
  </si>
  <si>
    <t>Расширение  программы  ZUNIINV_LOAD_PRPS</t>
  </si>
  <si>
    <t>Подключение ООО "АНО ИНТИ" к СУИД</t>
  </si>
  <si>
    <t>Формирование JSON-запросов из КСУ НСИ</t>
  </si>
  <si>
    <t>Добавление аналитики табельный/условный</t>
  </si>
  <si>
    <t>Разработка инструмента для оценки необхо</t>
  </si>
  <si>
    <t>SEVBB</t>
  </si>
  <si>
    <t>Организовать подключение систем SAP ERP</t>
  </si>
  <si>
    <t>Использование таблиц соответствия ЕССПС</t>
  </si>
  <si>
    <t>Реализация сбора информации для проведен</t>
  </si>
  <si>
    <t>Отчет ZINMM525</t>
  </si>
  <si>
    <t>Отчет ZINMM526</t>
  </si>
  <si>
    <t>Отчет ZINMM030</t>
  </si>
  <si>
    <t>Отчет ZBARCODE_01</t>
  </si>
  <si>
    <t>Добавление поля «Статус поставки (коммен</t>
  </si>
  <si>
    <t>Доработка формы налоговой декларации по</t>
  </si>
  <si>
    <t>Автоматическая регистрация к обмену элем</t>
  </si>
  <si>
    <t>581 ОБНОВЛЕНИЕ форм реестров НДС и КСФ</t>
  </si>
  <si>
    <t>Исключение из плоского файла данных, кот</t>
  </si>
  <si>
    <t>Необходимо выполнять передачу SAP ЕСК в</t>
  </si>
  <si>
    <t>АСУЗ: Доработка протокола инициирования,</t>
  </si>
  <si>
    <t>ИС «ЭРА-Мехфонд», ИС «OIS-Production», И</t>
  </si>
  <si>
    <t>Автоматическая инвентаризация резервов (</t>
  </si>
  <si>
    <t>изменения в селекц. экране т/а ZINMM509</t>
  </si>
  <si>
    <t>Реализация лендинга по программам кадров</t>
  </si>
  <si>
    <t>Создать роль для БЕ 1240 для выполнения</t>
  </si>
  <si>
    <t>Расширение для ООО «Газпромнефть-Заполяр</t>
  </si>
  <si>
    <t>Загрузка квалификаций - обучений для S</t>
  </si>
  <si>
    <t>При формировании печатной формы счета на</t>
  </si>
  <si>
    <t>Контроль актуальности документов поставщ</t>
  </si>
  <si>
    <t>Внесение изменений в схему маскирования</t>
  </si>
  <si>
    <t>Ведение признака возможности повторного</t>
  </si>
  <si>
    <t>Доработка транзакции J3RFSELB (Книга про</t>
  </si>
  <si>
    <t>Открытие блока инициации заявки на измен</t>
  </si>
  <si>
    <t>Активация СУС на складе Г242</t>
  </si>
  <si>
    <t>Корректировка роли для администрирования</t>
  </si>
  <si>
    <t>Интеграция 1С НСИ UPSTREAM, iChart Desig</t>
  </si>
  <si>
    <t>Добавление полей в справочник «Период бы</t>
  </si>
  <si>
    <t>Тр. ZINMM773 – доработка вывода данных в</t>
  </si>
  <si>
    <t>Автоматическое заполнение расчетной базы</t>
  </si>
  <si>
    <t>Ограничение на ввод недопустимых символо</t>
  </si>
  <si>
    <t>Выполнить доработку существующего алгори</t>
  </si>
  <si>
    <t>Массовая привязка</t>
  </si>
  <si>
    <t>Проверка шаблона рассылки смс о КИ</t>
  </si>
  <si>
    <t>Доработка нормы проживания форме ИКП</t>
  </si>
  <si>
    <t>Интерфейс самостоятельной подачи докумен</t>
  </si>
  <si>
    <t>Разработка расширенной интеграции СЭВ ББ</t>
  </si>
  <si>
    <t>Необходимо внести изменения  в схему кап</t>
  </si>
  <si>
    <t>Процеесс реализации в валюте: доработки</t>
  </si>
  <si>
    <t>Вывод показаний уставки напряжения отпай</t>
  </si>
  <si>
    <t>Добавление раздела ООО «ГПН-ТП» (Томск)</t>
  </si>
  <si>
    <t>Доработка транзакций ZFICOSTSCALC (Расче</t>
  </si>
  <si>
    <t>Для всего периметра SAP ERP необходимо р</t>
  </si>
  <si>
    <t>Доработка отчетности по системе планиров</t>
  </si>
  <si>
    <t>Аналитические признаки по позициям заявк</t>
  </si>
  <si>
    <t>Доработка справочника сотрудников на кор</t>
  </si>
  <si>
    <t>Тр. ZUKS027 – Согласование позиций ведом</t>
  </si>
  <si>
    <t>Разработка универсальной печатной формы</t>
  </si>
  <si>
    <t>Интеграция 1С НСИ Upstream, ТОРО БРД</t>
  </si>
  <si>
    <t>Добавление полей в alv отчет ZINPLZ010 -</t>
  </si>
  <si>
    <t>Передача справочников из КСУ НСИ ПД (ЕСС</t>
  </si>
  <si>
    <t>Применение правил СВД в ИС «Шахматка и Т</t>
  </si>
  <si>
    <t>Роль начальника ГЗ 446</t>
  </si>
  <si>
    <t>СМ Добавление реквизитов в документе Реа</t>
  </si>
  <si>
    <t>Создание ИБ 1С ЗУП для специализированно</t>
  </si>
  <si>
    <t>Доработка создания проводок по шаблону E</t>
  </si>
  <si>
    <t>Доработка расчета земельного налога при</t>
  </si>
  <si>
    <t>Дополнить форму Акта ОС-15 аналитикой в</t>
  </si>
  <si>
    <t>TORO_BRD</t>
  </si>
  <si>
    <t>Доработка транзакций ZINMM773, ZITSKMM13</t>
  </si>
  <si>
    <t>Ввод в состав ИС «Портал самообслуживани</t>
  </si>
  <si>
    <t>Выделение скважин с осложняющими фактора</t>
  </si>
  <si>
    <t>Автоматизированный отчет по поступлению</t>
  </si>
  <si>
    <t>Доработка транзакций ZUNI_STRDECL_01 (Ра</t>
  </si>
  <si>
    <t>Создание новых кодов амортизации для 10%</t>
  </si>
  <si>
    <t>Доработка механизма публикации на контро</t>
  </si>
  <si>
    <t>Загрузка данных на сотрудников в ИТ 9015</t>
  </si>
  <si>
    <t>Учет ТОиР выполняемых собственными силам</t>
  </si>
  <si>
    <t>Массовая загрузка данных по продаже имущ</t>
  </si>
  <si>
    <t>Создание в СУИД функциональности управле</t>
  </si>
  <si>
    <t>Отчетность по Невидимому Сервису</t>
  </si>
  <si>
    <t>Формирование документа ЗИС в ИКП</t>
  </si>
  <si>
    <t>Ознакомление сотрудников с результатами</t>
  </si>
  <si>
    <t>Внесение изменений в SAP</t>
  </si>
  <si>
    <t>Обновление SAP DM для IR</t>
  </si>
  <si>
    <t>Проведение оптимизации кода КСУ НСИ при</t>
  </si>
  <si>
    <t>NSI_BEF</t>
  </si>
  <si>
    <t>Настройка в SPRO параметра конфигурации</t>
  </si>
  <si>
    <t>Реализация отчета: Анализ давлений</t>
  </si>
  <si>
    <t>Добавление показателя Добыча газа попутн</t>
  </si>
  <si>
    <t>Исключить право на открытие внешний обра</t>
  </si>
  <si>
    <t>Добавление прав доступа к обработке "ИТ_</t>
  </si>
  <si>
    <t>Реализация функционала Random-coffee на</t>
  </si>
  <si>
    <t>Обновление портала Газпромнефть-Востока</t>
  </si>
  <si>
    <t>Привязка инцидента к проблеме</t>
  </si>
  <si>
    <t>Отчет для проверки наличия базы распреде</t>
  </si>
  <si>
    <t>Разработка страницы и функционала факуль</t>
  </si>
  <si>
    <t>Доработка процесса ведения ВР</t>
  </si>
  <si>
    <t>Реализация функционала ГПЗ в части прове</t>
  </si>
  <si>
    <t>Отчет CSI</t>
  </si>
  <si>
    <t>Лендинг программ по наставничеству</t>
  </si>
  <si>
    <t>Расширение прав на виджет статистики уче</t>
  </si>
  <si>
    <t>Новый показель на ДБ кафедры</t>
  </si>
  <si>
    <t>Доработка интеграции систем КСУ НСИ и СА</t>
  </si>
  <si>
    <t>Передача информации об информационных си</t>
  </si>
  <si>
    <t>Передача справочников из 1С КСУ НСИ (ЕСМ</t>
  </si>
  <si>
    <t>Передача информации о проектах и стоимос</t>
  </si>
  <si>
    <t>Корректировка оповещений КСУИТ (Конфигур</t>
  </si>
  <si>
    <t>Интеграция 1С НСИ Upstream, ОТМ</t>
  </si>
  <si>
    <t>Интеграция 1С НСИ Upstream, ЭРА-Ремонты</t>
  </si>
  <si>
    <t>Интеграция 1С НСИ Upstream, САПФИР (SAP</t>
  </si>
  <si>
    <t>Валидация бизнес-решений в СУИД</t>
  </si>
  <si>
    <t>Реализация функциональности осуществлени</t>
  </si>
  <si>
    <t>Вынесение на ЗК итогов тех. оценки для Д</t>
  </si>
  <si>
    <t>Доработка АСУЗ в части возможностей рабо</t>
  </si>
  <si>
    <t>Доработка АСУЗ в части настройки дополни</t>
  </si>
  <si>
    <t>Газовый фактор по ГПН-Ямал.</t>
  </si>
  <si>
    <t>Доработка экспертного сообщества ПБ</t>
  </si>
  <si>
    <t>Изменение порядка косвенного (расчетного</t>
  </si>
  <si>
    <t>Ведение фактических потерь в ИС «АРМ-Дис</t>
  </si>
  <si>
    <t>Перенос срока хранения/МСГ из SAP-портал</t>
  </si>
  <si>
    <t>Добавление полей в тр. ZUNI_OSDK и VA03</t>
  </si>
  <si>
    <t>Доработка транзакции S_EBS_44000565 (Жур</t>
  </si>
  <si>
    <t>Модернизация отчета по использованию мат</t>
  </si>
  <si>
    <t>Установка нот для корректировки отчетов</t>
  </si>
  <si>
    <t>Создание роли КСУИТ «Администратор ОЦО»,</t>
  </si>
  <si>
    <t>Новый формат представления реестра докум</t>
  </si>
  <si>
    <t>Создание ИБ 1С ЗУП для Ассоциация «Искус</t>
  </si>
  <si>
    <t>Создание ИБ 1С ЗУП для МКООО «Звезда»</t>
  </si>
  <si>
    <t>Для функционала АС «Планирование» (транз</t>
  </si>
  <si>
    <t>Администратор НСИ по направлению ОЦО</t>
  </si>
  <si>
    <t>Корректировка транзакции передачи данных</t>
  </si>
  <si>
    <t>ZINMM082</t>
  </si>
  <si>
    <t>MIGO</t>
  </si>
  <si>
    <t>Настройка отчета П4 по кодам ОКПО</t>
  </si>
  <si>
    <t>Разработка печатной формы ИНВ-3 на основ</t>
  </si>
  <si>
    <t>Публикация виджета чат-бот</t>
  </si>
  <si>
    <t>Размещение интерактивной карты 2.0</t>
  </si>
  <si>
    <t>Добавление индивидуального ограничения з</t>
  </si>
  <si>
    <t>Модернизация функционала КСУ НСИ, исправ</t>
  </si>
  <si>
    <t>Выделение информации о дате поступления</t>
  </si>
  <si>
    <t>Модернизация переклассификации и перемар</t>
  </si>
  <si>
    <t>Предупреждение пользователя о заблокиров</t>
  </si>
  <si>
    <t>ШУЗ) Доработка функционала изменения кла</t>
  </si>
  <si>
    <t>ШУЗ) Доработка логики сохранения заказа</t>
  </si>
  <si>
    <t>Аудит регламентных заданий в КСУ НСИ ПД</t>
  </si>
  <si>
    <t>Интеграция информации по оплатам из сист</t>
  </si>
  <si>
    <t>Работы SAP базис для бизнес решения КХД</t>
  </si>
  <si>
    <t>Автоматический пересчёт суточного ТР с д</t>
  </si>
  <si>
    <t>ZINMM010</t>
  </si>
  <si>
    <t>Добавление поля в ДМС-карточку для автом</t>
  </si>
  <si>
    <t>Распределение запасов группы Ошибка по н</t>
  </si>
  <si>
    <t>Изменения в веб-сервисе в части поиска п</t>
  </si>
  <si>
    <t>Настройка логирования процедуры отборов</t>
  </si>
  <si>
    <t>SKDP</t>
  </si>
  <si>
    <t>Управление запасами: загрузочный файл</t>
  </si>
  <si>
    <t>Управление запасами – создание истории к</t>
  </si>
  <si>
    <t>Информационная панель для WITSML-сервера</t>
  </si>
  <si>
    <t>Отчет по поступлениям и платежам</t>
  </si>
  <si>
    <t>605 НСИ: Доработка правил обмена с КСУ Н</t>
  </si>
  <si>
    <t>598 СМ Загрузка данных (энергоресурсы, п</t>
  </si>
  <si>
    <t>599 СМ Формирование мат.баланса ежедневн</t>
  </si>
  <si>
    <t>600 СМ Выгрузка данных (ресур.специф. и</t>
  </si>
  <si>
    <t>497 СМ Включение счетов-фактур, поступив</t>
  </si>
  <si>
    <t>595 СМ обеспечить передачу информации из</t>
  </si>
  <si>
    <t>596 СМ Обеспечить передачу информации из</t>
  </si>
  <si>
    <t>597 СМ печатные формы по резерва по сомн</t>
  </si>
  <si>
    <t>586 СМ Интеграция WMS - 2 очередь</t>
  </si>
  <si>
    <t>601 СМ МТО_Требуется реализовать автомат</t>
  </si>
  <si>
    <t>602 СМ Интеграция 1С:ERP &lt;-&gt; АСУЗ (Догов</t>
  </si>
  <si>
    <t>603СМ Расчет цены без НДС в «Заявка на п</t>
  </si>
  <si>
    <t>604 СМ МТО_Требуется реализовать создани</t>
  </si>
  <si>
    <t>587 СМ Акциз на нефтяное сырье</t>
  </si>
  <si>
    <t>588 СМ Автоматизировать подтверждение фа</t>
  </si>
  <si>
    <t>589 СМ Автоматизировать подтверждения фа</t>
  </si>
  <si>
    <t>590СМ Автоматизация формирования налогов</t>
  </si>
  <si>
    <t>591 СМ Автоматизировать формирование нал</t>
  </si>
  <si>
    <t>592СМ Перечень заявлений о ввозе.</t>
  </si>
  <si>
    <t>593 СМ Реестр по таможенным декларациям</t>
  </si>
  <si>
    <t>594 СМ Реестр по таможенным декларациям</t>
  </si>
  <si>
    <t>Создание фильтров в отчетах Lumira</t>
  </si>
  <si>
    <t>Требуется исправить ошибку вследствие ко</t>
  </si>
  <si>
    <t>Расширение символов в транзакции ZINMM11</t>
  </si>
  <si>
    <t>Доработка функционала по актированию в S</t>
  </si>
  <si>
    <t>Улучшение процесса Претензий и Благодарн</t>
  </si>
  <si>
    <t>Заполнение полей «Фактическое начало» и</t>
  </si>
  <si>
    <t>Обновление процесса распределения расход</t>
  </si>
  <si>
    <t>Формирование паспортов качества на товар</t>
  </si>
  <si>
    <t>Доработка дэшборда по KPI SoD</t>
  </si>
  <si>
    <t>Создание ролей для работы в АС «Планиров</t>
  </si>
  <si>
    <t>AS_PLANZAK</t>
  </si>
  <si>
    <t>Доработка функционала в системах SAP САП</t>
  </si>
  <si>
    <t>Интеграция 1С НСИ Upstream, КЛАД платфор</t>
  </si>
  <si>
    <t>Интеграция 1С НСИ Upstream, УППРЭ</t>
  </si>
  <si>
    <t>Настроить печать счет-фактуры вида YF2,Y</t>
  </si>
  <si>
    <t>Обновление портала ООО «Газпромнефть-Хан</t>
  </si>
  <si>
    <t>Интеграция 1С НСИ Upstream, ИСДР</t>
  </si>
  <si>
    <t>Обновление рег.отчета Налоговый расчет о</t>
  </si>
  <si>
    <t>Доработка документа Начисление налогов (</t>
  </si>
  <si>
    <t>Создание просмотровой роли для сотрудник</t>
  </si>
  <si>
    <t>Напоминания о необходимости оценки обращ</t>
  </si>
  <si>
    <t>Создание отчета в системе GRС для просмо</t>
  </si>
  <si>
    <t>608 Заполнение субконто 3 на счете 76.17</t>
  </si>
  <si>
    <t>В системе OIS+ необходимо добавить возмо</t>
  </si>
  <si>
    <t>Новая капча для саморегистрации сотрудни</t>
  </si>
  <si>
    <t>Проверки востребованности МТР при перево</t>
  </si>
  <si>
    <t>Усовершенствование програмного модуля АС</t>
  </si>
  <si>
    <t>Оптимизация заполнения полей</t>
  </si>
  <si>
    <t>Добавление/корректировка полей в формы/ф</t>
  </si>
  <si>
    <t>Применение правил СВД (№ 61, 62 и 120) в</t>
  </si>
  <si>
    <t>Вывести дополнительное окно  с наименова</t>
  </si>
  <si>
    <t>Для устранения проблемы по агентской схе</t>
  </si>
  <si>
    <t>Выгрузка проводок по резервам, не входящ</t>
  </si>
  <si>
    <t>Интеграция ИСУП и Р2Р</t>
  </si>
  <si>
    <t>Реализация отправки уведомления по функц</t>
  </si>
  <si>
    <t>Группировка по местам хранения для Junch</t>
  </si>
  <si>
    <t>Формирование плоского отчета в разрезе а</t>
  </si>
  <si>
    <t>Уведомление от системы на электронную по</t>
  </si>
  <si>
    <t>Корректировка печатных форм перечней обо</t>
  </si>
  <si>
    <t>622 СМ Правки ролевой модели по реестру</t>
  </si>
  <si>
    <t>Создание страниц конкурса и голосования</t>
  </si>
  <si>
    <t>Разработка новых интерфейса в SAP СБЫТ д</t>
  </si>
  <si>
    <t>Реестр для подтверждения вычета по акциз</t>
  </si>
  <si>
    <t>Инвентаризация резервов по СПП элементам</t>
  </si>
  <si>
    <t>Расширение периметра КХД</t>
  </si>
  <si>
    <t>Доработка паспорта мероприятия</t>
  </si>
  <si>
    <t>Проверка поля «Закупка в электроннном фо</t>
  </si>
  <si>
    <t>Функционал согласования в КСУ НСИ модуль</t>
  </si>
  <si>
    <t>Изменение критериев формирования показат</t>
  </si>
  <si>
    <t>Создание роли для пользователя на редакт</t>
  </si>
  <si>
    <t>Формы Росстат (приказ от от 27.01.2021 №</t>
  </si>
  <si>
    <t>Реализация в АСУ НПХ изменения алгорит</t>
  </si>
  <si>
    <t>Требуется создать новые типы складов 100</t>
  </si>
  <si>
    <t>Реализация функционала авторизации через</t>
  </si>
  <si>
    <t>Налоговые платежи с новым полем ЕКС</t>
  </si>
  <si>
    <t>Доработка справочника Основания увольнен</t>
  </si>
  <si>
    <t>Создание новых 90* счетов в соответствии</t>
  </si>
  <si>
    <t>ZINDAC001 плановая цена МТР в БЕИ</t>
  </si>
  <si>
    <t>Доработка СККД в объеме ППДН-3</t>
  </si>
  <si>
    <t>СЗВ –СТАЖ (код ДЛОТПУСК)</t>
  </si>
  <si>
    <t>Переименование Блока. Новый маршрут согл</t>
  </si>
  <si>
    <t>Разработка нового вида ГТД - ПДЗ</t>
  </si>
  <si>
    <t>Необходимо добавить проверки на соответс</t>
  </si>
  <si>
    <t>Реализация Интеграции АСУЗ с  MS Lync,</t>
  </si>
  <si>
    <t>Доработка справочника «Контрагенты КПС»</t>
  </si>
  <si>
    <t>Подготовка документации для системы АК Д</t>
  </si>
  <si>
    <t>Изменение расчета потока по реализации L</t>
  </si>
  <si>
    <t>Настроить разграничение на уровне записе</t>
  </si>
  <si>
    <t>Соответствие классификаторов по Директив</t>
  </si>
  <si>
    <t>387 ПБУ 18/02 Корректировка движений док</t>
  </si>
  <si>
    <t>Создание роли SAP ERP для сотрудников се</t>
  </si>
  <si>
    <t>Обновить подсистему «Управление доступом</t>
  </si>
  <si>
    <t>Фронтенд поздравительного сервиса к 8 ма</t>
  </si>
  <si>
    <t>1201 Доработка ТД и ДС для дистанционной</t>
  </si>
  <si>
    <t>1201 Доработка ТД и ДС в соответствии с</t>
  </si>
  <si>
    <t>1201 Заявление на подключение к СМС инфо</t>
  </si>
  <si>
    <t>Статус ЭДО в ZINMM519</t>
  </si>
  <si>
    <t>611 СМ Формирование движений в РТиУ по с</t>
  </si>
  <si>
    <t>В документе 1с УПП "Поступление товаров</t>
  </si>
  <si>
    <t>Создание роли и УЗ в SAP ERP система PHR</t>
  </si>
  <si>
    <t>Интеграция 1С НСИ Upstream, OIS Pipe</t>
  </si>
  <si>
    <t>Доработка алгоритмов АСБУ Логистика</t>
  </si>
  <si>
    <t>Интеграция данных из ИСУП в КХД HR</t>
  </si>
  <si>
    <t>Отправление «Соглашений об ЭДО» и «Согла</t>
  </si>
  <si>
    <t>H2H создание НСО/МНО/депоз/конверс.Валют</t>
  </si>
  <si>
    <t>Обновление решения «Викторины» для теста</t>
  </si>
  <si>
    <t>Проведенеи анализа результата  НТ АСХД и</t>
  </si>
  <si>
    <t>Расчет командировочных расходов (C-56252</t>
  </si>
  <si>
    <t>Настройка показателя – ССЧ в формах отче</t>
  </si>
  <si>
    <t>Добавить новый тип сотрудника, уведомляе</t>
  </si>
  <si>
    <t>Необходимо доработать форму ИКП, выводим</t>
  </si>
  <si>
    <t>Доработка интеграции с ФНС РФ</t>
  </si>
  <si>
    <t>Дополнить загрузочный файл Excel SAP HR</t>
  </si>
  <si>
    <t>Изменение алгоритма списания и перемещен</t>
  </si>
  <si>
    <t>Расшир.поля "Сумма договора" в карт.DMS</t>
  </si>
  <si>
    <t>Автоматичекое заполнение поля «Наименова</t>
  </si>
  <si>
    <t>1.ПФ «Приказ об оплате часов сверхурочн</t>
  </si>
  <si>
    <t>учет НВИ, включённых в заказ на реализац</t>
  </si>
  <si>
    <t>Отчет КП для отчета 37 ГАЗ</t>
  </si>
  <si>
    <t>Изменение расчета Недоработки при СУРВ</t>
  </si>
  <si>
    <t>Дополнить роли поддержки и тех. пользова</t>
  </si>
  <si>
    <t>Введение национальной системы прослежива</t>
  </si>
  <si>
    <t>Алгоритм формирования базы капитализации</t>
  </si>
  <si>
    <t>Доработка системы   1С ЕРП КШ обязательн</t>
  </si>
  <si>
    <t>Интеграция КСУИТ и 1С ERP PM по реализац</t>
  </si>
  <si>
    <t>Необходимо реализовать api для межсистем</t>
  </si>
  <si>
    <t>изменения в СЭД (Тесса) в части настройк</t>
  </si>
  <si>
    <t>Интеграция данных из СЭД НМД в КХД HR</t>
  </si>
  <si>
    <t>Миграция данных сервиса «Налоговые декла</t>
  </si>
  <si>
    <t>SAP ERP</t>
  </si>
  <si>
    <t>Создание новой группы: Управление закупк</t>
  </si>
  <si>
    <t>Продажа лицензий - отражение в ERP</t>
  </si>
  <si>
    <t>Статус по срокам годности в ZINMM010</t>
  </si>
  <si>
    <t>Доработка транзакций ИС SAP по прикрепле</t>
  </si>
  <si>
    <t>Cмена пользователя портала</t>
  </si>
  <si>
    <t>Изменения на Портале самообслуживания</t>
  </si>
  <si>
    <t>Реализация интеграции с системой 1С СПАЭ</t>
  </si>
  <si>
    <t>SMAP</t>
  </si>
  <si>
    <t>Добавление полей «Шаблон ЗНО/Изменения»</t>
  </si>
  <si>
    <t>Настроить счета для ОЭО: по МПА; НПА до</t>
  </si>
  <si>
    <t>Реализация оценки коммерческих предложен</t>
  </si>
  <si>
    <t>Реализовать сохранение истории изменений</t>
  </si>
  <si>
    <t>Добавление проверки УЗ пользователя в КЕ</t>
  </si>
  <si>
    <t>Тр. ZINSOF001,  указание стоимости МТР д</t>
  </si>
  <si>
    <t>Тр. ZINMM523 - Автор создания сбытового</t>
  </si>
  <si>
    <t>Изменить проверку на ДЕБЛокирование зака</t>
  </si>
  <si>
    <t>Модернизация справочника ОКПД2 по автома</t>
  </si>
  <si>
    <t>Доработка реестра исх СФ Y_DPN_51000008</t>
  </si>
  <si>
    <t>АСУЗ: Реализация интеграции АСУЗ и Tessa</t>
  </si>
  <si>
    <t>Доработка расчета данных транспортных ра</t>
  </si>
  <si>
    <t>Расширение интеграции между DWH БЛПС и К</t>
  </si>
  <si>
    <t>Доработка дэшборда по KPI 1C SoD</t>
  </si>
  <si>
    <t>Расширение  «Дополнительных Параметры за</t>
  </si>
  <si>
    <t>Тр. ZUKS027 – добавление поля G-Класса и</t>
  </si>
  <si>
    <t>Реализация возможности анализа всех верс</t>
  </si>
  <si>
    <t>485 Необходимо доработать механизм запо</t>
  </si>
  <si>
    <t>609 СМ Печатная форма МХ-1 из Приобретен</t>
  </si>
  <si>
    <t>610 СМ Печатная форма М-4 для документа</t>
  </si>
  <si>
    <t>Контроль соблюдения правил добавления по</t>
  </si>
  <si>
    <t>Доработка справочника «Группы видов начи</t>
  </si>
  <si>
    <t>Реализация в АСУ НПХ правок по пакету из</t>
  </si>
  <si>
    <t>Добавление справочника Код КСПД в 1С КСУ</t>
  </si>
  <si>
    <t>Интеграция ЕРП-ДО 2.1. Внесение изменени</t>
  </si>
  <si>
    <t>1CDOC2X</t>
  </si>
  <si>
    <t>Прошу взять в работу проблему по некорре</t>
  </si>
  <si>
    <t>При добавлении связи из ПУД в ХО не созд</t>
  </si>
  <si>
    <t>Вывод отчета «Роль исполнителя – ФИО пол</t>
  </si>
  <si>
    <t>Вывод обработки группового изменения рек</t>
  </si>
  <si>
    <t>Закрыть доступность корректировки наимен</t>
  </si>
  <si>
    <t>"Склеивание" документов формата pdf при</t>
  </si>
  <si>
    <t>Не отправлять на связку с SAP док-ты, не</t>
  </si>
  <si>
    <t>Запрет на редактирование чужих вариантов</t>
  </si>
  <si>
    <t>Не учитывать помеченные на удаление зада</t>
  </si>
  <si>
    <t>Учитывать только последний процесс в отч</t>
  </si>
  <si>
    <t>Расчет копий в Статистике восстановления</t>
  </si>
  <si>
    <t>Расчет количества объектов в Оперативнос</t>
  </si>
  <si>
    <t>Ограничить права к шаблонам процессов дл</t>
  </si>
  <si>
    <t>Расширение потока загрузки данных по кре</t>
  </si>
  <si>
    <t>Изменение в отчетах Z_FSCM_CM_01 и ZINFM</t>
  </si>
  <si>
    <t>Перевод ЗНИ по инфраструктуре на следующ</t>
  </si>
  <si>
    <t>Изменения в систему КСУИТ по Добавлению/</t>
  </si>
  <si>
    <t>Интеграция оборудования из системы «АРМ</t>
  </si>
  <si>
    <t>Оповещение о сроках подписания заказа на</t>
  </si>
  <si>
    <t>Разработка инструмента контроля сроков с</t>
  </si>
  <si>
    <t>Доработка карточки проекта</t>
  </si>
  <si>
    <t>Доработка процесса</t>
  </si>
  <si>
    <t>Экспертиза ИБ ДРП</t>
  </si>
  <si>
    <t>Доработка программы ZDAC_OPT_WAY_H_EDITO</t>
  </si>
  <si>
    <t>Активация СУС: Меретояханефтегаз</t>
  </si>
  <si>
    <t>Формирование пробегов оборудования в SAP</t>
  </si>
  <si>
    <t>Необходимо скорректировать справочник пр</t>
  </si>
  <si>
    <t>М11</t>
  </si>
  <si>
    <t>1201 Разработка печатной формы графика о</t>
  </si>
  <si>
    <t>1201 Изменение печатной формы приказа о</t>
  </si>
  <si>
    <t>Повышение качества данных, консолидируем</t>
  </si>
  <si>
    <t>Разработка загрузчика оценки рисков в SA</t>
  </si>
  <si>
    <t>Управление по персоналу и организационно</t>
  </si>
  <si>
    <t>Доработка отчетов «Данные видов оплаты»</t>
  </si>
  <si>
    <t>Подключение ООО «Звезда» к СУИД</t>
  </si>
  <si>
    <t>Подключение ООО «ГАЗПРОМНЕФТЬ – ЭКСПЕРТН</t>
  </si>
  <si>
    <t>Увеличить окно вввода номера ПУД</t>
  </si>
  <si>
    <t>1201 Доработка уведомления о приеме быв.</t>
  </si>
  <si>
    <t>Проверка функционала Qlikview SAP SQL Co</t>
  </si>
  <si>
    <t>1201 Реализация в SAP HR формы ТД для ге</t>
  </si>
  <si>
    <t>1201 Внедренить процесс рассылки уведомл</t>
  </si>
  <si>
    <t>Изменение Приказов о приеме на работу и</t>
  </si>
  <si>
    <t>Доработка отчетности на базе Qlik «Repor</t>
  </si>
  <si>
    <t>евод отборов портальных ДО на 90 статус</t>
  </si>
  <si>
    <t>Корректировка алгоритма расчета остатков</t>
  </si>
  <si>
    <t>ZHR_T3R - Штатная расстановка (C-5756522</t>
  </si>
  <si>
    <t>Рассылка пользователям при изменении ВО</t>
  </si>
  <si>
    <t>625 ERP-ДО. Реализация обмена статусами</t>
  </si>
  <si>
    <t>Доработка контрольных ссотношений налого</t>
  </si>
  <si>
    <t>BINALMONIT</t>
  </si>
  <si>
    <t>Интеграия тестового Web Dispatcher с сис</t>
  </si>
  <si>
    <t>Отображение данных сотрудника в пользова</t>
  </si>
  <si>
    <t>Расширение для ООО «Меретояханефтегаз»</t>
  </si>
  <si>
    <t>Корректировка ролей ПАО «СН-МНГ»</t>
  </si>
  <si>
    <t>Расширение роли администратора BW БР СКФ</t>
  </si>
  <si>
    <t>Доработки по автоматическому формировани</t>
  </si>
  <si>
    <t>Автоматический контроль ИТ299 (C-5658346</t>
  </si>
  <si>
    <t>Устранение избыточных полномочий в просм</t>
  </si>
  <si>
    <t>Апробация Форсайт.Мобильной платформы на</t>
  </si>
  <si>
    <t>EMP</t>
  </si>
  <si>
    <t>Доработка дэшборда по KPI SoD - 2</t>
  </si>
  <si>
    <t>Выдача статуса внутреннего тренера после</t>
  </si>
  <si>
    <t>Автоматическая смена статуса в транзакци</t>
  </si>
  <si>
    <t>Автоматимзация перекладки транспортных р</t>
  </si>
  <si>
    <t>Внесение данных в инфо-тип 27: информаци</t>
  </si>
  <si>
    <t>Загрузка данных после обновления QHR</t>
  </si>
  <si>
    <t>Актуализация технической документации</t>
  </si>
  <si>
    <t>Реализовать интеграцию СЭД Tessa и КИБ S</t>
  </si>
  <si>
    <t>SMFR</t>
  </si>
  <si>
    <t>Комплексная проверка настроек СУБД</t>
  </si>
  <si>
    <t>Автоматизация согласования и создание пр</t>
  </si>
  <si>
    <t>Добавление автоматического пересчета заб</t>
  </si>
  <si>
    <t>Фразы шаблонного заполнения на Портале</t>
  </si>
  <si>
    <t>Подсказки на форме ОЦО</t>
  </si>
  <si>
    <t>Доработка функционала «Сервиса авторизац</t>
  </si>
  <si>
    <t>Уведомление бухгалтеру. Командировки (C-</t>
  </si>
  <si>
    <t>Интеграия SAP Solution Manager 7.2 и ЕСИ</t>
  </si>
  <si>
    <t>В QlikSense (https://qs/) в поток DITAT,</t>
  </si>
  <si>
    <t>Установка дополнений для SAP Lumira 2.0</t>
  </si>
  <si>
    <t>Выгрузка полного наименования предлагаем</t>
  </si>
  <si>
    <t>Выгрузка вложений и истории изменения эл</t>
  </si>
  <si>
    <t>Реализация отчетности ППДН в ИС OIS УСОИ</t>
  </si>
  <si>
    <t>073 Справка к ИНВ-17</t>
  </si>
  <si>
    <t>018 Корректировка приобретения: по опера</t>
  </si>
  <si>
    <t>043 Корректировка приобретения: доработк</t>
  </si>
  <si>
    <t>Автоматическая выгрузка даты поступления</t>
  </si>
  <si>
    <t>Перенос миграции статуса заявкок на РДС</t>
  </si>
  <si>
    <t>Перенос контрольных процедур (состав ТЧ,</t>
  </si>
  <si>
    <t>Обновление HANA на хостах SAP САПФИР</t>
  </si>
  <si>
    <t>Проверка при блокировке Группы согласова</t>
  </si>
  <si>
    <t>АСУЗ. Доработка механизма интеграции (ра</t>
  </si>
  <si>
    <t>Доработка в связи с изменением структуры</t>
  </si>
  <si>
    <t>Доработка реквизитов РК и СН. Закладка «</t>
  </si>
  <si>
    <t>Актуализация отчета «42 ГАЗ» в ИС OIS УС</t>
  </si>
  <si>
    <t>Установка DAE SAP Netweaver 7.4 тестовой</t>
  </si>
  <si>
    <t>Установка DAE SAP Netweaver 7.4 продукти</t>
  </si>
  <si>
    <t>BO DS КЛЧ</t>
  </si>
  <si>
    <t>Обновление BI 4.2, Lumira 2.3</t>
  </si>
  <si>
    <t>Отключение нетехнических ролей в КСУ НСИ</t>
  </si>
  <si>
    <t>Доработка СЭД Tessa для интеграции с Еди</t>
  </si>
  <si>
    <t>Доработка механизма развертывания КЮРАСА</t>
  </si>
  <si>
    <t>Сборный 1_2021 Доработка функциональност</t>
  </si>
  <si>
    <t>Создание страницы Дирекции критичных про</t>
  </si>
  <si>
    <t>Сборный 2_2021 Доработка интеграции с УП</t>
  </si>
  <si>
    <t>Исключение администраторов файловых ресу</t>
  </si>
  <si>
    <t>Установка SP 12 на SAP SM 7.2</t>
  </si>
  <si>
    <t>изменения в ZINMM519 - Счета-фактуры к д</t>
  </si>
  <si>
    <t>Интеграция программы ТОРО с ПО Шахмат</t>
  </si>
  <si>
    <t>Консолидация и визуализация данных, с во</t>
  </si>
  <si>
    <t>Добавления автора создания заявки UB в т</t>
  </si>
  <si>
    <t>Подписание инвентаризационных описей в T</t>
  </si>
  <si>
    <t>Установка стека SPS 15 в системе SAP ERP</t>
  </si>
  <si>
    <t>Создание отчета о вакансиях</t>
  </si>
  <si>
    <t>Доработка выгрузки данных из КСУ НСИ  в</t>
  </si>
  <si>
    <t>Обновление MF LoadRunner для SAP</t>
  </si>
  <si>
    <t>Подключение ГПН-Пальян к СУИД</t>
  </si>
  <si>
    <t>Доработка КЮРАСАО по усовершенстованию о</t>
  </si>
  <si>
    <t>Методика закрытия месячных эксплуатацион</t>
  </si>
  <si>
    <t>Изменения форм АДВ (релиз вендора)</t>
  </si>
  <si>
    <t>Применение правил СВД (№ 148) в ИС «Шахм</t>
  </si>
  <si>
    <t>Изменение дашбордов Qlik-СМА БРД</t>
  </si>
  <si>
    <t>Тиражирование настроек системы SAP-HR</t>
  </si>
  <si>
    <t>СБНП-СПО Мелкооптовые цены</t>
  </si>
  <si>
    <t>Добавление в т/а ZINMM519 столбца с указ</t>
  </si>
  <si>
    <t>Формирование отчета по статусу</t>
  </si>
  <si>
    <t>Подключение ООО «Газпромнефть-Ярсале» к</t>
  </si>
  <si>
    <t>Внедрение общих утвержденных ПКК в модул</t>
  </si>
  <si>
    <t>Формирование Технического акта для закры</t>
  </si>
  <si>
    <t>Доработка поставки реестром ЖДН, в форма</t>
  </si>
  <si>
    <t>Подключение раздела OpenBox к ЕССПС</t>
  </si>
  <si>
    <t>Актуализация расчета норматива срока для</t>
  </si>
  <si>
    <t>Доработка сервиса новости</t>
  </si>
  <si>
    <t>Доработка раздела «Экономика и инвестици</t>
  </si>
  <si>
    <t>Тип источника закачки в нагнетательном Т</t>
  </si>
  <si>
    <t>Доработка сервиса «Информеры»</t>
  </si>
  <si>
    <t>Доработки транзакции ZINPLAT003</t>
  </si>
  <si>
    <t>Интеграция с системой "Формирование прог</t>
  </si>
  <si>
    <t>Согласование Арх-ом ИТ-решения</t>
  </si>
  <si>
    <t>TOIR_BLPS</t>
  </si>
  <si>
    <t>Проверка соответствия организаций в связ</t>
  </si>
  <si>
    <t>Интеграция СЭД Tessa-КШД-АСБНУ в чати сп</t>
  </si>
  <si>
    <t>Интеграция СЭД Tessa-КШД-1C УПП НЭН в ча</t>
  </si>
  <si>
    <t>Оповещение инициатора заявки на закупку</t>
  </si>
  <si>
    <t>Изменение перехода в Базу знаний</t>
  </si>
  <si>
    <t>Изменения Личный кабинет</t>
  </si>
  <si>
    <t>Изменения перехода в «Другой вопрос»</t>
  </si>
  <si>
    <t>Изменения логики отображения ШЗнО</t>
  </si>
  <si>
    <t>Поиск на портале</t>
  </si>
  <si>
    <t>Рефакторинг логирования</t>
  </si>
  <si>
    <t>Раскрыть свободную форму</t>
  </si>
  <si>
    <t>SAIT_ORENB</t>
  </si>
  <si>
    <t>Изменение представлений</t>
  </si>
  <si>
    <t>SAP ERP: 1. Необходимо получение доступа</t>
  </si>
  <si>
    <t>Разработка пакетов брендирования для пор</t>
  </si>
  <si>
    <t>Обновление сайта конкурса «Читалкин»</t>
  </si>
  <si>
    <t>Обновление сайта конкурса «Люди прогресс</t>
  </si>
  <si>
    <t>Обновление сайта «Фотосессии»</t>
  </si>
  <si>
    <t>Темп падения</t>
  </si>
  <si>
    <t>Добавить в перечень причин начала/оконча</t>
  </si>
  <si>
    <t>Премия из фонда руководителя, расширение</t>
  </si>
  <si>
    <t>Годовая премия УПЦ, доработка функционал</t>
  </si>
  <si>
    <t>Доработка КСУ НСИ для обработки групповы</t>
  </si>
  <si>
    <t>Автоматическая выгрузка Форма 2</t>
  </si>
  <si>
    <t>Витрины данных по Форме 1 и Форме 2 РСБУ</t>
  </si>
  <si>
    <t>Активация работы со справочником "Событи</t>
  </si>
  <si>
    <t>Провести интеграционное тестирование сис</t>
  </si>
  <si>
    <t>Новая форма 4-ФСС (C-6023577)</t>
  </si>
  <si>
    <t>Разработка механизма автоматизированного</t>
  </si>
  <si>
    <t>Планирование расходов на бункерное топли</t>
  </si>
  <si>
    <t>Детализированная информация по планирова</t>
  </si>
  <si>
    <t>Доработка интеграцонного модуля ИС «РПК</t>
  </si>
  <si>
    <t>Реализация функционала «Планирование» в</t>
  </si>
  <si>
    <t>Внешний контур внутренних отгрузок в сис</t>
  </si>
  <si>
    <t>Сохранение пользовательских настроек в В</t>
  </si>
  <si>
    <t>Организация доступа к дашбордам Qlik чер</t>
  </si>
  <si>
    <t>Реализация изменений в связи с реализова</t>
  </si>
  <si>
    <t>Разработка перечня вентиляторов градирен</t>
  </si>
  <si>
    <t>Доработка транзакции ZINDAC001</t>
  </si>
  <si>
    <t>Не регистрировать документы на планах об</t>
  </si>
  <si>
    <t>Доработка сервиса общей функциональности</t>
  </si>
  <si>
    <t>ZVHR_BANK_VED - Настройка текста (C-5922</t>
  </si>
  <si>
    <t>Ограничение ввода значения районного коэ</t>
  </si>
  <si>
    <t>Доработка интеграции между ПАО «ГПН» и П</t>
  </si>
  <si>
    <t>АСУЗ: доработка функционала e-mail голос</t>
  </si>
  <si>
    <t>Доработка функционала закупок для исключ</t>
  </si>
  <si>
    <t>Настройка сериализации сообщений для пер</t>
  </si>
  <si>
    <t>Рамочный договор</t>
  </si>
  <si>
    <t>Создание песочницы системы SAP HR с тест</t>
  </si>
  <si>
    <t>Изменение формы 6-НДФЛ (релиз вендора)</t>
  </si>
  <si>
    <t>Актуализация Даты доставки (пл) в ZINMM5</t>
  </si>
  <si>
    <t>Добавление элемента в "Виды НМА". Измене</t>
  </si>
  <si>
    <t>Добавление элемента в "Виды активов и об</t>
  </si>
  <si>
    <t>614 СМ Автомат. заполнение ГТД (экспорт)</t>
  </si>
  <si>
    <t>Изменение схемы авторизации робота FI-02</t>
  </si>
  <si>
    <t>Заведение второй кассовой книги в САПФИР</t>
  </si>
  <si>
    <t>Применение правила СВД № 58 в ИС «Шахмат</t>
  </si>
  <si>
    <t>Подсистема заказа транспорта и управлени</t>
  </si>
  <si>
    <t>Создание ЛК для размещения ЛНД</t>
  </si>
  <si>
    <t>Устранение избыточных у бизнес пользоват</t>
  </si>
  <si>
    <t>448 Доработка журнала выданных сч-фактур</t>
  </si>
  <si>
    <t>Привязка обучения к должности/профессии</t>
  </si>
  <si>
    <t>Доработка программы для целей расчета до</t>
  </si>
  <si>
    <t>Вывод данных по полному наименованию МТР</t>
  </si>
  <si>
    <t>Сайт HR-Demo</t>
  </si>
  <si>
    <t>HRDEMO</t>
  </si>
  <si>
    <t>Доработка системы учета статистики посещ</t>
  </si>
  <si>
    <t>Кастомизированная форма записи на катани</t>
  </si>
  <si>
    <t>Реализация загрузки по каждому контраген</t>
  </si>
  <si>
    <t>Добавление нового поля «Плановая цена Ин</t>
  </si>
  <si>
    <t>Поле «Код Upstream» в CO-заказах</t>
  </si>
  <si>
    <t>Перевод пользователей на беспарольную ау</t>
  </si>
  <si>
    <t>Кастомизированная форма записи на вакцин</t>
  </si>
  <si>
    <t>Информирование об увольнении при выплате</t>
  </si>
  <si>
    <t>Обновление форм реестров по экспорту</t>
  </si>
  <si>
    <t>Изменение функц. ZINMM014</t>
  </si>
  <si>
    <t>Доп. условия расчета по контракту, если</t>
  </si>
  <si>
    <t>Учет услуг по агентской схеме по заявке</t>
  </si>
  <si>
    <t>Изменение учета окончания периодов превы</t>
  </si>
  <si>
    <t>Повышение точности фиксации качества вож</t>
  </si>
  <si>
    <t>Массовый вывод справок-расчетов по БЛ</t>
  </si>
  <si>
    <t>Создание ВО "Премия к юбил дате без СВ"</t>
  </si>
  <si>
    <t>Прошу реализовать веб-сервис со стороны</t>
  </si>
  <si>
    <t>Возможность выбора ТФД при инициировании</t>
  </si>
  <si>
    <t>Процесс расчета зарплаты по расписанию</t>
  </si>
  <si>
    <t>Тираж ОЭДК на Меретояханефтегаз</t>
  </si>
  <si>
    <t>Обмен между АСУ ТОИР и КСУИТ</t>
  </si>
  <si>
    <t>Приказ Минздрава РФ № 29Н от 28.01.2021</t>
  </si>
  <si>
    <t>Техническое проектирование интеграции си</t>
  </si>
  <si>
    <t>Реализация услуг процессинга - доработка</t>
  </si>
  <si>
    <t>Корректировка отчёта «Хал.6К».</t>
  </si>
  <si>
    <t>передача имущества в УК</t>
  </si>
  <si>
    <t>Назначение групп CL* на основе таблицы I</t>
  </si>
  <si>
    <t>Разработка отчета в BI-Publisher по дост</t>
  </si>
  <si>
    <t>Настроить передачу аналитики контрагент</t>
  </si>
  <si>
    <t>Синтезгруппа в отчётах SAP: в транзакция</t>
  </si>
  <si>
    <t>При подготовке конкурсной документации (</t>
  </si>
  <si>
    <t>1201_ Дополнительное соглашение о возмещ</t>
  </si>
  <si>
    <t>1201_Дополнительное соглашение о поручен</t>
  </si>
  <si>
    <t>MTO_DRP</t>
  </si>
  <si>
    <t>Доработка Портала HSE в части применения</t>
  </si>
  <si>
    <t>Доработка КЮРАСАО по нормализации сумм с</t>
  </si>
  <si>
    <t>Электронный документооборот смет (дополн</t>
  </si>
  <si>
    <t>Отображать объекты обслуживания на вклад</t>
  </si>
  <si>
    <t>Создание подзаказа с пустыми полями ЕО и</t>
  </si>
  <si>
    <t>Добавление поля Заводской номер в процес</t>
  </si>
  <si>
    <t>Создание ВО "Компенсация мобильной связи</t>
  </si>
  <si>
    <t>Интеграция FW Recruiter с WebTutor</t>
  </si>
  <si>
    <t>Автоматический вывод из статуса  «Ожидае</t>
  </si>
  <si>
    <t>Комментарий Архитектора SAP для бланка З</t>
  </si>
  <si>
    <t>Перенос кнопки «Прикрепление документов</t>
  </si>
  <si>
    <t>Реализация СК-03.06.06 версия 1.0 в сист</t>
  </si>
  <si>
    <t>Создание отчетности на базе Qlik «Операт</t>
  </si>
  <si>
    <t>Доработка панели Бюджет решения АРМ ДИТА</t>
  </si>
  <si>
    <t>Доработка панели Техническая Политика</t>
  </si>
  <si>
    <t>Доработка панели Проектная деятельность</t>
  </si>
  <si>
    <t>Модернизация функций в СЭД НМД</t>
  </si>
  <si>
    <t>Доработка модуля экспертизы СРЗ для разн</t>
  </si>
  <si>
    <t>Пропускать шаг Владельца в заявках на из</t>
  </si>
  <si>
    <t>Доработка транзакции ZNPORDER (Ведение р</t>
  </si>
  <si>
    <t>Реализация прямой интеграции между ИС ДП</t>
  </si>
  <si>
    <t>Доработка системы 1С БСП САБИ (Договор о</t>
  </si>
  <si>
    <t>Доработка веб итерфейса, модификация отч</t>
  </si>
  <si>
    <t>СППР 210</t>
  </si>
  <si>
    <t>SAP-ДО 2.1: досвязывание ШК</t>
  </si>
  <si>
    <t>Отправка уведомлений на инициатора «Заме</t>
  </si>
  <si>
    <t>ЮЗЭДО: Передавать данные из реквизита "К</t>
  </si>
  <si>
    <t>Конвертация Физ.лиц в справочник Пользов</t>
  </si>
  <si>
    <t>Ограничение редактирования справочников</t>
  </si>
  <si>
    <t>Корректировка механизма формирования и о</t>
  </si>
  <si>
    <t>Обеспечение передачи данных о графике от</t>
  </si>
  <si>
    <t>Автоматизация расчетов норм управляемост</t>
  </si>
  <si>
    <t>Разработка нового каталога «Навигатор об</t>
  </si>
  <si>
    <t>Обновление решения «Формы» для записи на</t>
  </si>
  <si>
    <t>Изучение причины и цели формирования зад</t>
  </si>
  <si>
    <t>Загрузка транзакционных данных налоговог</t>
  </si>
  <si>
    <t>Загрузка вложений ZINDAC001 (нескольких</t>
  </si>
  <si>
    <t>Housekeeping для процессов BPM SAP PO</t>
  </si>
  <si>
    <t>Интеграция между КСУИТ и OTRS</t>
  </si>
  <si>
    <t>Разработка механизмов по автоматической</t>
  </si>
  <si>
    <t>Доработка  роли для RPA-робота «Аккредит</t>
  </si>
  <si>
    <t>Разработка отчета по количеству запросов</t>
  </si>
  <si>
    <t>Тр. ZUKS026 – добавление поля «Комментар</t>
  </si>
  <si>
    <t>«Главная книга»</t>
  </si>
  <si>
    <t>Портал Закупок. Реализация объединения о</t>
  </si>
  <si>
    <t>Автоматизация контроля сверки Матбаланса</t>
  </si>
  <si>
    <t>Оптимизация подсистем и объектов</t>
  </si>
  <si>
    <t>Доработка раздела «Управление доступом»</t>
  </si>
  <si>
    <t>Совершенствование системы учета параметр</t>
  </si>
  <si>
    <t>Разработка страниц-отчетов по ценности и</t>
  </si>
  <si>
    <t>Документ «Совмещение должностей» в ЗУП 3</t>
  </si>
  <si>
    <t>Добавить ограничения для параметров ИС «</t>
  </si>
  <si>
    <t>Формирование реестра по экспорту по ТЭУ</t>
  </si>
  <si>
    <t>Новый реквизит "Отражать в п. 5.1 ТД/ДС"</t>
  </si>
  <si>
    <t>Корректировка  расчета НМЦ в ZINMM509, Z</t>
  </si>
  <si>
    <t>Корректировка  дефицитной ведомости в ZI</t>
  </si>
  <si>
    <t>Дополнительные аналитики в выгрузке Свод</t>
  </si>
  <si>
    <t>СЭД Tessa/Lotus:</t>
  </si>
  <si>
    <t>WellConnect</t>
  </si>
  <si>
    <t>Изменения в части формирования деклараци</t>
  </si>
  <si>
    <t>Подготовка документации по разделу "Витр</t>
  </si>
  <si>
    <t>Доработка тр. ZINMM017</t>
  </si>
  <si>
    <t>Реализация шаблона загрузки по малостоящ</t>
  </si>
  <si>
    <t>Доработка интеграции с КСУ НСИ на переда</t>
  </si>
  <si>
    <t>Верификация реестра нарушений</t>
  </si>
  <si>
    <t>Разработка интеграции данных системы СМО</t>
  </si>
  <si>
    <t>Добавление в 1С УПП печатной формы "Типо</t>
  </si>
  <si>
    <t>Доработки СФК (доработка процесса: измен</t>
  </si>
  <si>
    <t>Прототипирование интерфейса сайта УИДО</t>
  </si>
  <si>
    <t>SAIT_UIDO</t>
  </si>
  <si>
    <t>638 ERP-ДО. Оптимизация процедуры получе</t>
  </si>
  <si>
    <t>Измерение эффективности использования ли</t>
  </si>
  <si>
    <t>Интеграция FriendWork Recruiter и SAP BW</t>
  </si>
  <si>
    <t>Автоматизация назначения владельцев новы</t>
  </si>
  <si>
    <t>Реестр на выпуск и перевыпуск карт ГПБ (</t>
  </si>
  <si>
    <t>Автоматизировать процесс обновления прив</t>
  </si>
  <si>
    <t>Создать Z*- транакцию на стандартную про</t>
  </si>
  <si>
    <t>Планирование объемов СОиСИЗ в системе Ин</t>
  </si>
  <si>
    <t>Индикатор ОЗМ (основной записи материала</t>
  </si>
  <si>
    <t>ИндДобавление обезличенных материалов, н</t>
  </si>
  <si>
    <t>Доработка «ЕСОН-АРМ»  ЦБ в части распред</t>
  </si>
  <si>
    <t>прошу создать роли по БЕ 3000 и 2020 для</t>
  </si>
  <si>
    <t>Доработка УС нормы времени (част. зан)</t>
  </si>
  <si>
    <t>Дашборд НД. Страница «Сальдо переплат по</t>
  </si>
  <si>
    <t>Дашборд НД. Страница «Налоговые убытки»</t>
  </si>
  <si>
    <t>Дашборд НД. Страница «КГН»</t>
  </si>
  <si>
    <t>Загрузка данных в SAP HR</t>
  </si>
  <si>
    <t>Изменение справочников раздела «Управлен</t>
  </si>
  <si>
    <t>Добавить ТЭП «Скидка от продаж нефтепрод</t>
  </si>
  <si>
    <t>Уведомления о возможности использования</t>
  </si>
  <si>
    <t>Реализация отчета Databook «Разработка м</t>
  </si>
  <si>
    <t>Изменение организационно-правовой формы</t>
  </si>
  <si>
    <t>Роль для робота ЮЗЭДО</t>
  </si>
  <si>
    <t>Контроль ЛВО в ZINDAC501</t>
  </si>
  <si>
    <t>Доработка правил обмена ЗУП-ERP для выгр</t>
  </si>
  <si>
    <t>Добавление дополнительного поля «ППЗ ГОД</t>
  </si>
  <si>
    <t>Интеграция ИС Церера с корпоративным х</t>
  </si>
  <si>
    <t>Запись в журнал SLG1 при удалении ЭД</t>
  </si>
  <si>
    <t>ФТ к реализации ЮЗЭДО в ЕРП-ДО 3 очередь</t>
  </si>
  <si>
    <t>Автоматическая выгрузка в личном кабинет</t>
  </si>
  <si>
    <t>1201 Изменение Приказа об освобождении о</t>
  </si>
  <si>
    <t>Добавить Наименование SAP в заявку</t>
  </si>
  <si>
    <t>Разработка новых форматов СВНК отчетност</t>
  </si>
  <si>
    <t>Оценка времени до конца мес. в период БЗ</t>
  </si>
  <si>
    <t>Маршрутизация согласований по выбранным</t>
  </si>
  <si>
    <t>При отсутствии достпа реализовать информ</t>
  </si>
  <si>
    <t>Оптимизация транзакции MIRO. Метод READ_</t>
  </si>
  <si>
    <t>Канбан доска</t>
  </si>
  <si>
    <t>Включение полнотекстового поиска в КСУ Н</t>
  </si>
  <si>
    <t>Вывод поля "Договор" в отчет "Контроль с</t>
  </si>
  <si>
    <t>Отчет о выполненных настройках по хоз.оп</t>
  </si>
  <si>
    <t>Устранение дефектов КСУИТ</t>
  </si>
  <si>
    <t>Обновление портала ООО «Газпромнефть-Вос</t>
  </si>
  <si>
    <t>Автоматизация процесса согласования корр</t>
  </si>
  <si>
    <t>Добавление новых полей в интерфейс обращ</t>
  </si>
  <si>
    <t>Вывод данных по статусам обработки тех.</t>
  </si>
  <si>
    <t>Доработка функции получения и анализа да</t>
  </si>
  <si>
    <t>Совершенствование Справочника синтезгруп</t>
  </si>
  <si>
    <t>Создание загрузчика для ввода данных в с</t>
  </si>
  <si>
    <t>Ростат форма N1, формат xml</t>
  </si>
  <si>
    <t>Доступы HR BP и C&amp;B по БЛПС БРД БКФ к зп</t>
  </si>
  <si>
    <t>Функционал массовой загрузки заявок ЕСМУ</t>
  </si>
  <si>
    <t>Заведение субсчетов по кассовой книги в</t>
  </si>
  <si>
    <t>Отображение данных по нескольким скважин</t>
  </si>
  <si>
    <t>Пакетное занесение целевой приемистости</t>
  </si>
  <si>
    <t>Перманентные примечания</t>
  </si>
  <si>
    <t>Создание роли для 343-344 ВДв</t>
  </si>
  <si>
    <t>Загрузка на штатные должности новых окла</t>
  </si>
  <si>
    <t>Доработать отчеты:</t>
  </si>
  <si>
    <t>Реестры запрещенных сочетаний символов и</t>
  </si>
  <si>
    <t>БИК другого банка для ЕР Сбербанка (ЗУП</t>
  </si>
  <si>
    <t>Добавление аналитической вкладки по Ключ</t>
  </si>
  <si>
    <t>Корректировка конфигуратора и ролей на о</t>
  </si>
  <si>
    <t>1201 Реализация  массового уведомления д</t>
  </si>
  <si>
    <t>Проведение ГЭП-анализа по функционалу «О</t>
  </si>
  <si>
    <t>Структурные изменения</t>
  </si>
  <si>
    <t>Создание шаблона на вынос/внос ноутбука</t>
  </si>
  <si>
    <t>Доработка процедуры по ЭЛН</t>
  </si>
  <si>
    <t>Обеспечение ведения скважин предприятия</t>
  </si>
  <si>
    <t>Вывод множественных присвоений значений</t>
  </si>
  <si>
    <t>Вывод данных по дате перевода позиции МТ</t>
  </si>
  <si>
    <t>Автоматизация обработки информации по со</t>
  </si>
  <si>
    <t>Рассылка статуса (увольнение /перевод со</t>
  </si>
  <si>
    <t>В рамках проекта «U180001003» Электронно</t>
  </si>
  <si>
    <t>МФР=&gt;СПО-2</t>
  </si>
  <si>
    <t>Проектирование и реализация количественн</t>
  </si>
  <si>
    <t>Униф-я справочника Док-ты удостовер.личн</t>
  </si>
  <si>
    <t>Униф-я справочника Виды док-в образован.</t>
  </si>
  <si>
    <t>Униф-я справочника Основания Увольнения</t>
  </si>
  <si>
    <t>Доработка тенанта HSE</t>
  </si>
  <si>
    <t>Обеспечение передачи данных об отгрузках</t>
  </si>
  <si>
    <t>Создание Формы ввода "Бенчмаркинг ВИНК"</t>
  </si>
  <si>
    <t>520 НСИ: Включение в функционал Блокиров</t>
  </si>
  <si>
    <t>Обработка ВО2020 Надб за профессионализм</t>
  </si>
  <si>
    <t>Уведомления при создании нарядов</t>
  </si>
  <si>
    <t>Обеспечение обмена данных по бункеровщик</t>
  </si>
  <si>
    <t>Униф-я справочника Причины награждений</t>
  </si>
  <si>
    <t>Создание дополнительной стадии «Согласов</t>
  </si>
  <si>
    <t>СРПО - доработка интеграции с СУП в ч</t>
  </si>
  <si>
    <t>SRPO</t>
  </si>
  <si>
    <t>Обновление модуля классификации</t>
  </si>
  <si>
    <t>Добавление поля в карточку Бизнес-систем</t>
  </si>
  <si>
    <t>Интеграция СЭД Tessa-КШД-1C УПП ЦР в чат</t>
  </si>
  <si>
    <t>При создании заказов на закупку услуг (т</t>
  </si>
  <si>
    <t>(ШУЗ) Доработка функционала замены парти</t>
  </si>
  <si>
    <t>Автоматический перевод МТР на центральны</t>
  </si>
  <si>
    <t>Акт технической аттестации</t>
  </si>
  <si>
    <t>Доработка Заявки НСИ (Виды оплаты)</t>
  </si>
  <si>
    <t>Доработка системы СБЫТ+ на предмет отмен</t>
  </si>
  <si>
    <t>Информирование о закрытии Проблемы</t>
  </si>
  <si>
    <t>Добавление вложений из статьи Базы</t>
  </si>
  <si>
    <t>Верстка портала</t>
  </si>
  <si>
    <t>Новые контрольные соотношения по НДС с 0</t>
  </si>
  <si>
    <t>Разработка WEB-сервиса для выгрузки данн</t>
  </si>
  <si>
    <t>Добавить подразделы Программы и Сегменты</t>
  </si>
  <si>
    <t>Настройка ведения ПДС при смене СПП</t>
  </si>
  <si>
    <t>Преобразование ссылки в верхний регистр</t>
  </si>
  <si>
    <t>Доработка планирования отпусков с ПЭП (C</t>
  </si>
  <si>
    <t>Построение S-Кривых по СМР</t>
  </si>
  <si>
    <t>Доработка скрипта «Проверка корректности</t>
  </si>
  <si>
    <t>Форма CЗВ-ТД с кодами ОКЗ (C-5915948)</t>
  </si>
  <si>
    <t>Настройка проверок часов сверх.работы C-</t>
  </si>
  <si>
    <t>Создание обезличенного усиленного иденти</t>
  </si>
  <si>
    <t>Адаптация расчета НДФЛ с включ. TAXDT</t>
  </si>
  <si>
    <t>Доработка ОСВ в разрезе аналитических да</t>
  </si>
  <si>
    <t>Требуется выполнить перевод БЕ 1240 на э</t>
  </si>
  <si>
    <t>Доработка «ЕСОН-АРМ» ОЦОН ЖД в части вне</t>
  </si>
  <si>
    <t>Реализация выгрузки PDF-форм спецификац</t>
  </si>
  <si>
    <t>Автоматизация 4П. Представление данных н</t>
  </si>
  <si>
    <t>Расширение функциональности скрипта «Про</t>
  </si>
  <si>
    <t>Дополнить модуль приложением для предост</t>
  </si>
  <si>
    <t>ОЭДК (СУП) изменение логики расчета квар</t>
  </si>
  <si>
    <t>ОЭДК (СУП) выгрузка ОЛ по договору с нак</t>
  </si>
  <si>
    <t>ОЭДК (СУП) доработка иерархии критериев</t>
  </si>
  <si>
    <t>Список отложенной рассылки по простоям А</t>
  </si>
  <si>
    <t>Инструмент для самостоятельной загрузке</t>
  </si>
  <si>
    <t>Адаптация функционала блока Мониторинг к</t>
  </si>
  <si>
    <t>Функционал запуска планирования целей УП</t>
  </si>
  <si>
    <t>Доработка процесса изменения команды ФОП</t>
  </si>
  <si>
    <t>Реализация  дашборда по текущим конкурен</t>
  </si>
  <si>
    <t>Добавление пользовательских дашбордов ИС</t>
  </si>
  <si>
    <t>Открытие роли для кода организатора 471</t>
  </si>
  <si>
    <t>Доработать ЛК 1С ЗУП 2.5</t>
  </si>
  <si>
    <t>Изменение ролей для RPA-роботов</t>
  </si>
  <si>
    <t>Реализация страницы системы УИДО на корп</t>
  </si>
  <si>
    <t>Интеграция КСУИТ и SCCM (сервер Ноябрьск</t>
  </si>
  <si>
    <t>Доработка завершения заявки в КСУ НСИ ПД</t>
  </si>
  <si>
    <t>Разработка отчета Фактические трудозатра</t>
  </si>
  <si>
    <t>Реализация скрипта импорта справочников</t>
  </si>
  <si>
    <t>Интеграция ИС ИСУП ГПН с КЛАД в рамках п</t>
  </si>
  <si>
    <t>Оптимизация схемы потоков данных</t>
  </si>
  <si>
    <t>Доработка тр. ZINMM002 поле «Дата подпис</t>
  </si>
  <si>
    <t>(АИС УС) Выполнение работ при миграции с</t>
  </si>
  <si>
    <t>Модернизация СЭД АХО</t>
  </si>
  <si>
    <t>Обновление портала SAP до версии 7.5</t>
  </si>
  <si>
    <t>Данные корректировочных фактур (кредитов</t>
  </si>
  <si>
    <t>Необходимо произвести настройку интеграц</t>
  </si>
  <si>
    <t>Добработка оповещений в заявках ЕКИ НСИ</t>
  </si>
  <si>
    <t>Создание ролей для работы с ведомостью м</t>
  </si>
  <si>
    <t>Написание документации по порталу HSE</t>
  </si>
  <si>
    <t>Автоматизация отправки уведомлений сотру</t>
  </si>
  <si>
    <t>Редизайн функционала учета фактов пройде</t>
  </si>
  <si>
    <t>Реализация интеграции 1С ЗУП 3 с ЕРП КФШ</t>
  </si>
  <si>
    <t>Добавление дополнительных строк выбора д</t>
  </si>
  <si>
    <t>Возможность просмотра сторнированной цеп</t>
  </si>
  <si>
    <t>Добавление новых условий в работу функци</t>
  </si>
  <si>
    <t>Необходимо изменить алгоритм расчета сре</t>
  </si>
  <si>
    <t>Необходимо изменить алгоритм применения</t>
  </si>
  <si>
    <t>Автоматизация в системе САП процесса уче</t>
  </si>
  <si>
    <t>Доработка функционала в части открытия/з</t>
  </si>
  <si>
    <t>Добавить новое поле в АС Отчетность (эко</t>
  </si>
  <si>
    <t>Анализ бизнес процессов в системе Celoni</t>
  </si>
  <si>
    <t>Внесение изменений в типовые формы догов</t>
  </si>
  <si>
    <t>Автоматизировать учет кодов провозной пл</t>
  </si>
  <si>
    <t>(ШУЗ) Доработка функционала создания зак</t>
  </si>
  <si>
    <t>Поставить контроль во входящей поставке</t>
  </si>
  <si>
    <t>Корректировка фактической добычи ПНГ ООО</t>
  </si>
  <si>
    <t>414 Ограничение корректировки Категории</t>
  </si>
  <si>
    <t>Признак специальной таможенной процедуры</t>
  </si>
  <si>
    <t>На экране поиска заявок необходимо поста</t>
  </si>
  <si>
    <t>Разработка макетов страниц по функционал</t>
  </si>
  <si>
    <t>ТА Поставщиков МТР: корректировка функци</t>
  </si>
  <si>
    <t>Периодичность 3 года для ОО по ПДМ и ПДМ</t>
  </si>
  <si>
    <t>Планирование при запуске сообщения D1/D2</t>
  </si>
  <si>
    <t>Автоматизировать процесс обновления ИС «</t>
  </si>
  <si>
    <t>Создание песочницы под управлением СУБД</t>
  </si>
  <si>
    <t>Доработка решения SAP TORO</t>
  </si>
  <si>
    <t>Создание печатных форм при присоединении</t>
  </si>
  <si>
    <t>Настройка интеграции с ARIS ДРП и BI ДРП</t>
  </si>
  <si>
    <t>Развитие интеграции PM и MM</t>
  </si>
  <si>
    <t>1201 Доработка приказа о переводе. Оформ</t>
  </si>
  <si>
    <t>Доработка ZPMR</t>
  </si>
  <si>
    <t>Расширение на склад СУС</t>
  </si>
  <si>
    <t>Отчет по срокам согласования технически</t>
  </si>
  <si>
    <t>Доработка механизмов системы для целей с</t>
  </si>
  <si>
    <t>Автоматизация поставки данных в КЛАД</t>
  </si>
  <si>
    <t>добавление класса ОС в справочник ТОУ</t>
  </si>
  <si>
    <t>Реализовать добавление новых аналитик, н</t>
  </si>
  <si>
    <t>Расширение аналитики ОСВ ZUNI_OSDK БС 96</t>
  </si>
  <si>
    <t>Доработка  отчета ZBARCODE_01 в части ФИ</t>
  </si>
  <si>
    <t>Автоматизированный отчет по оборачиваемо</t>
  </si>
  <si>
    <t>Автоматизация выравнивания</t>
  </si>
  <si>
    <t>Автоматизация процесса распределения зат</t>
  </si>
  <si>
    <t>Доработка интеграционного интерфейса Tes</t>
  </si>
  <si>
    <t>Миграция данных из СЭД  Lotus в Tessa Ар</t>
  </si>
  <si>
    <t>Разработка интеграции данных системы «от</t>
  </si>
  <si>
    <t>Добавление тр. SE16 в роль ZTGPN_MTO_030</t>
  </si>
  <si>
    <t>Выделение НДС с долгосрочной части получ</t>
  </si>
  <si>
    <t>Доработка Тр. ZUKS027 – добавление столб</t>
  </si>
  <si>
    <t>Оптимизация времени работы Формы 4</t>
  </si>
  <si>
    <t>Изменения иерархии в SAP BW переходят в</t>
  </si>
  <si>
    <t>Установка cистемы разработки SAP Process</t>
  </si>
  <si>
    <t>Установка cистемы качества SAP Process O</t>
  </si>
  <si>
    <t>Установка cистемы тестирования SAP Proce</t>
  </si>
  <si>
    <t>Установка продуктивной cистемы SAP Proce</t>
  </si>
  <si>
    <t>Актуализация комплекта документов на СЗП</t>
  </si>
  <si>
    <t>Доработка Тр. ZUKS545 – добавление столб</t>
  </si>
  <si>
    <t>Вывод карты МИР в заявление и реестр ФСС</t>
  </si>
  <si>
    <t>Необходимо доработать отчет ZFIAA_ACT_IN</t>
  </si>
  <si>
    <t>Обновление формы счета-фактуры, книги пр</t>
  </si>
  <si>
    <t>615 Доработка отчета "Контроль остатков</t>
  </si>
  <si>
    <t>626 Техническое задание для 1С ERP НТЦ R</t>
  </si>
  <si>
    <t>Исключение лишних соединений в запросе д</t>
  </si>
  <si>
    <t>Оптимизация функционала "Панель поиска"</t>
  </si>
  <si>
    <t>Создание новых реквизитов  «Наименование</t>
  </si>
  <si>
    <t>Подписание инвентаризационных описей (и</t>
  </si>
  <si>
    <t>Расширение учитываемых для НУ расходов</t>
  </si>
  <si>
    <t>Необходимо реализовать механизм передачи</t>
  </si>
  <si>
    <t>Разработка макетов интерфейса типовых фо</t>
  </si>
  <si>
    <t>LKK_BLPS</t>
  </si>
  <si>
    <t>Разработка html-верстки интерфейса опрос</t>
  </si>
  <si>
    <t>Интеграия SAP SM 7.2 и  Terrasoft Creati</t>
  </si>
  <si>
    <t>Интеграия SAP SM 7.2 и  HPE SM(КСУИТ</t>
  </si>
  <si>
    <t>Отразить информацию о линейном и функцио</t>
  </si>
  <si>
    <t>Обновление ПО SAP EPM+Analysis</t>
  </si>
  <si>
    <t>Доработка экранов подтипов 3273 ИТ (C-59</t>
  </si>
  <si>
    <t>1201 Изменение Мероприятий и приказов об</t>
  </si>
  <si>
    <t>Скорректировать логику проверки заполнен</t>
  </si>
  <si>
    <t>Реализация настраиваемых уведомлений в</t>
  </si>
  <si>
    <t>Дублирование сч/ф  к одному ПУД, что вле</t>
  </si>
  <si>
    <t>Добавление в СУИД дополнительного маршру</t>
  </si>
  <si>
    <t>Разработать передачу плановых начислений</t>
  </si>
  <si>
    <t>Приведение механизма обмена «ЕСОН-АРМ» А</t>
  </si>
  <si>
    <t>Доработка «ЕСОН-АРМ» ЖД в части передачи</t>
  </si>
  <si>
    <t>Расчет НДФЛ 15% по совместителям и ГПХ</t>
  </si>
  <si>
    <t>1.В печатной форме Приложения к форме ИН</t>
  </si>
  <si>
    <t>Необходимо изменить алгоритм расчета  НД</t>
  </si>
  <si>
    <t>Необходимо изменить алгоритм расчета вып</t>
  </si>
  <si>
    <t>Добавление в шаблон ZINMM509 Дефицитная</t>
  </si>
  <si>
    <t>Доработка ЕСОН АРМ в части Транспортной</t>
  </si>
  <si>
    <t>Перемещении НВИ в транзакции ZINMM010</t>
  </si>
  <si>
    <t>Проектирование количественного учёта пер</t>
  </si>
  <si>
    <t>Доработка потока данных основных средств</t>
  </si>
  <si>
    <t>Автоматизация 4П. Разграничение доступов</t>
  </si>
  <si>
    <t>Предоставление доступа пользователям ДО</t>
  </si>
  <si>
    <t>Формирование и проведение транспортных з</t>
  </si>
  <si>
    <t>Уведомления по сроку хранения</t>
  </si>
  <si>
    <t>Согласование ЧТЗ ДКЗ</t>
  </si>
  <si>
    <t>Сервис записи на мероприятие</t>
  </si>
  <si>
    <t>Доработка отчёта «Показатели доступности</t>
  </si>
  <si>
    <t>Аналитика фонда CV-19 в авансовых отчета</t>
  </si>
  <si>
    <t>До настройка отчета "Командировочные рас</t>
  </si>
  <si>
    <t>Снятие ограничений по банку</t>
  </si>
  <si>
    <t>Обновление решения Статистика посещаемос</t>
  </si>
  <si>
    <t>Реализация доработко по созданию инструм</t>
  </si>
  <si>
    <t>Добавления информационых полей в тр. SBW</t>
  </si>
  <si>
    <t>Интеграция данных из СЭД НМД (Lotus Note</t>
  </si>
  <si>
    <t>Изменение маршрута согласования ГПН-ТП</t>
  </si>
  <si>
    <t>Обеспечение обмена данных по НСИ, заявка</t>
  </si>
  <si>
    <t>Обеспечение обмена данных по НСИ и паспо</t>
  </si>
  <si>
    <t>Обеспечение передачи данных по остаткам</t>
  </si>
  <si>
    <t>ASMU</t>
  </si>
  <si>
    <t>Доработка тр. ZITSKMM501 «Отчет по неопр</t>
  </si>
  <si>
    <t>Заполнение строк 131-132 НД по налогу на</t>
  </si>
  <si>
    <t>634Доработка ПФ ПП при оплате в руб в ад</t>
  </si>
  <si>
    <t>СПО-2 закрытие периода для корректировок</t>
  </si>
  <si>
    <t>631Наследование инфо из ЗРДС при создани</t>
  </si>
  <si>
    <t>725Ограничение функции руной очистки, ко</t>
  </si>
  <si>
    <t>Реестр на выплату ЗП Сбербанк (C-6011422</t>
  </si>
  <si>
    <t>В ПФ «Заявление о выплате (перерасчет) п</t>
  </si>
  <si>
    <t>Проверка формирования ракурсов в заявках</t>
  </si>
  <si>
    <t>Изменение роли ГПН_Т_ АСУМТО_ОбменПоЗаяв</t>
  </si>
  <si>
    <t>Подключение ландшафта тестирования инфор</t>
  </si>
  <si>
    <t>Доработка функциональности транзакции ZM</t>
  </si>
  <si>
    <t>Доработка транзакции ZINMM936 – справочн</t>
  </si>
  <si>
    <t>Автоматизация расчёта инвестиционного вы</t>
  </si>
  <si>
    <t>Отчетность в QlikSense Системы юридическ</t>
  </si>
  <si>
    <t>Добавление ВСЕХ сценариев ZCHECK_RESERV</t>
  </si>
  <si>
    <t>Создание новых реквизитов  «дата изменен</t>
  </si>
  <si>
    <t>Анализ действий по ограниченным полномоч</t>
  </si>
  <si>
    <t>Разработать раздел "Сториз", разработать</t>
  </si>
  <si>
    <t>Обновить веб-часть "Новости", разработат</t>
  </si>
  <si>
    <t>АСУЗ. Доработка механизма интеграции с п</t>
  </si>
  <si>
    <t>Обновление портала «Корпоративный портал</t>
  </si>
  <si>
    <t>Исправление ошибки с flash в отчетах SAP</t>
  </si>
  <si>
    <t>Доработка транзакции ZINMM521 – Журнал п</t>
  </si>
  <si>
    <t>Отчет по Оборачиваемости в BI в разрезе</t>
  </si>
  <si>
    <t>Входящая поставка, транзакция ZINMM020</t>
  </si>
  <si>
    <t>Печать формы по ШЗнО</t>
  </si>
  <si>
    <t>Регистрация обращений</t>
  </si>
  <si>
    <t>Доработка в части форм «Оценки уровня ка</t>
  </si>
  <si>
    <t>Calculation оптимизация работы выборки д</t>
  </si>
  <si>
    <t>Удаление галки «Неверная классификация»</t>
  </si>
  <si>
    <t>Расширение транзакции ZINMM509</t>
  </si>
  <si>
    <t>Изменение способа ведения индексов к дог</t>
  </si>
  <si>
    <t>Доработка процесса удаления позиций из з</t>
  </si>
  <si>
    <t>Перенос отпуска на портале на будущий го</t>
  </si>
  <si>
    <t>Анализ и устранение проблемы копирования</t>
  </si>
  <si>
    <t>Автоматизация расчета показателей КТ-687</t>
  </si>
  <si>
    <t>Добавление функционала в виде отчета со</t>
  </si>
  <si>
    <t>Доработки КСУИТ на selfservice</t>
  </si>
  <si>
    <t>Регистрация обращений специалистом</t>
  </si>
  <si>
    <t>Возврат обращений на переклассификацию</t>
  </si>
  <si>
    <t>Уведомления и мониторинг финансовых опер</t>
  </si>
  <si>
    <t>Модернизация отчёта и доработка запроса</t>
  </si>
  <si>
    <t>Анализ возможности отображения казахских</t>
  </si>
  <si>
    <t>Проверка механизмов переноса функционала</t>
  </si>
  <si>
    <t>Доработка функционала по регистрации вне</t>
  </si>
  <si>
    <t>628 Обновление конфигурации Шаблона 1С д</t>
  </si>
  <si>
    <t>Изменение представлений и форм блока «Мо</t>
  </si>
  <si>
    <t>Дополнение транзакции ZINMM014 - Обработ</t>
  </si>
  <si>
    <t>650 Ограничить передачу объектов НСИ из</t>
  </si>
  <si>
    <t>Зеркалирование отражения операций</t>
  </si>
  <si>
    <t>Доработка Тр. ZUKS026 /  ZUKS027– схема</t>
  </si>
  <si>
    <t>Автоматизация формирования 94 счета</t>
  </si>
  <si>
    <t>Доработка функционала по автоматическому</t>
  </si>
  <si>
    <t>MB90</t>
  </si>
  <si>
    <t>создание ролей ВК для БЕ 5680</t>
  </si>
  <si>
    <t>Cоздание ролей специалистов ИБ SAP с раз</t>
  </si>
  <si>
    <t>Обеспечить вывод информационного сообщен</t>
  </si>
  <si>
    <t>Актуализация отчета «ППДН_УПКиЭБ» в ИС O</t>
  </si>
  <si>
    <t>Новые грейды и шкалы с 01.07.2021</t>
  </si>
  <si>
    <t>Доработка алгоритма формирования поля «С</t>
  </si>
  <si>
    <t>Проверка связи строки ГПЗ (ZINPLZ010) и</t>
  </si>
  <si>
    <t>Подробное описание методологии изменений</t>
  </si>
  <si>
    <t>Формирование заявки UB из Операционного</t>
  </si>
  <si>
    <t>Интеграция Системы управления ИТ-активам</t>
  </si>
  <si>
    <t>Изменение формы и формата декларации по</t>
  </si>
  <si>
    <t>Расширить источник данных 0FI_GL_4, и</t>
  </si>
  <si>
    <t>ЭДО: корректировка текста исходящего соо</t>
  </si>
  <si>
    <t>Доработка транзакции ZINMM027 «Поступлен</t>
  </si>
  <si>
    <t>Необходимо создать интеграцию 1С ЗУП 3.1</t>
  </si>
  <si>
    <t>Актуализация представления «Моё оборудов</t>
  </si>
  <si>
    <t>Отключение модерации в форме «Форум» на</t>
  </si>
  <si>
    <t>Стабилизация входа в EPM SAP BPC</t>
  </si>
  <si>
    <t>Доработка витрины B4 ЦУЭ</t>
  </si>
  <si>
    <t>Валюта заявки на участие ZINSOF001,SAP P</t>
  </si>
  <si>
    <t>Отображение комментариев для Портальных</t>
  </si>
  <si>
    <t>522Бюджетирование: НТЦ_создание произвол</t>
  </si>
  <si>
    <t>Выгрузка единого реестра в ГПБ в exl</t>
  </si>
  <si>
    <t>Удержание алиментов в период отпуска</t>
  </si>
  <si>
    <t>СЗВ-ТД вывод вахтового метода работы</t>
  </si>
  <si>
    <t>Изменение процесса делегирования входяще</t>
  </si>
  <si>
    <t>Создание ПФМ-ной роли (ПФМ 399020600) дл</t>
  </si>
  <si>
    <t>Доработка дашборда СКЭИБ (на базе Qlik)</t>
  </si>
  <si>
    <t>Создание витрины данных в КЛАД по 1С БСП</t>
  </si>
  <si>
    <t>Создание витрины данных в КЛАД по 1С ЗУП</t>
  </si>
  <si>
    <t>Реализация переноса данных результатов п</t>
  </si>
  <si>
    <t>При создании заявки UB добавить проверку</t>
  </si>
  <si>
    <t>Витрина данных в ИС «Шахматка»</t>
  </si>
  <si>
    <t>Сохранение даты срока хранения партии пр</t>
  </si>
  <si>
    <t>Реализация режимного листа УОГ-2 по УКПГ</t>
  </si>
  <si>
    <t>Расширение функциональности по управлени</t>
  </si>
  <si>
    <t>Проверочный отчет 1С ДО2.1 - SAP</t>
  </si>
  <si>
    <t>Формирование реквизита "Дело"</t>
  </si>
  <si>
    <t>Создание роли ГПН_Р_Сверка_ЮЗЭДО</t>
  </si>
  <si>
    <t>Реализация параллельной обработки произо</t>
  </si>
  <si>
    <t>Флаг Учитывать долг на начало месяца</t>
  </si>
  <si>
    <t>Расширение программы загрузки в ИТ 0027</t>
  </si>
  <si>
    <t>1201 Приказ о снижении норм выработки/но</t>
  </si>
  <si>
    <t>Документ Премия через сервис Перерасчеты</t>
  </si>
  <si>
    <t>Настройка автопоставки пакетов ИС УПЦ</t>
  </si>
  <si>
    <t>Разработка сценариев автоматического тес</t>
  </si>
  <si>
    <t>Перечень транзакций, ИТ для составления</t>
  </si>
  <si>
    <t>Разработка административных ролей</t>
  </si>
  <si>
    <t>Доработка источника данных BW «Форма2»</t>
  </si>
  <si>
    <t>Расширение интеграции ЭРА-Ремонты и КЛАД</t>
  </si>
  <si>
    <t>Внесение единичных расценок с помощью ex</t>
  </si>
  <si>
    <t>Дашборд KPI Мониторинк ФК (изменение виз</t>
  </si>
  <si>
    <t>623_Переделать выгрузку трудозатрат в ER</t>
  </si>
  <si>
    <t>691_В данных реестра «Распределение рабо</t>
  </si>
  <si>
    <t>716_При загрузке плановых и фактических</t>
  </si>
  <si>
    <t>Передача данных в модуль ПиНТ портала СР</t>
  </si>
  <si>
    <t>Признак прослеживаемости в ОЗМ ЕСМУР</t>
  </si>
  <si>
    <t>Доработка инетграционного механизма «ЕСО</t>
  </si>
  <si>
    <t>Доработка отчетных текстовых файлов п</t>
  </si>
  <si>
    <t>Доработка «ЕСОН-АРМ»  ЦБ в части обмена</t>
  </si>
  <si>
    <t>Доработка ТД и ДС для дистанционной рабо</t>
  </si>
  <si>
    <t>Реализовать на СПП-элементах КВ возможно</t>
  </si>
  <si>
    <t>Создание раздела по рискам в корпоративн</t>
  </si>
  <si>
    <t>SURNSH</t>
  </si>
  <si>
    <t>Подключение ООО ГПН-Аэро, включая филиал</t>
  </si>
  <si>
    <t>Разработка сервиса выгрузки договорных д</t>
  </si>
  <si>
    <t>Интеграция данных из КСУ НСИ в КХД HR</t>
  </si>
  <si>
    <t>Передача заявок на платеж по разным КБК</t>
  </si>
  <si>
    <t>При отсутствии прав доступа в модуль Ана</t>
  </si>
  <si>
    <t>Доработка отчета «График бурения»</t>
  </si>
  <si>
    <t>Доработка  реестра на выпуск и перевыпус</t>
  </si>
  <si>
    <t>Отражение зарплаты в бухгалтерском учете</t>
  </si>
  <si>
    <t>Алгоритм отнесения годовой премии, РК и</t>
  </si>
  <si>
    <t>орректировка веб-сервиса КСУ НСИ для Web</t>
  </si>
  <si>
    <t>Расширенный поиск номера договора вх ЭД</t>
  </si>
  <si>
    <t>узка с ЗУП  - единый отчет по подоходном</t>
  </si>
  <si>
    <t>Интеграция ИС ШТР с системой КЛАД DW (Ar</t>
  </si>
  <si>
    <t>Создание витрины данных в КЛАД по QlikVi</t>
  </si>
  <si>
    <t>Создание витрины данных в КЛАД по .NET С</t>
  </si>
  <si>
    <t>1C СКИБ: Витрина в КЛАД для БР СУФИТУ</t>
  </si>
  <si>
    <t>Создание витрины данных в КЛАД по GeoMat</t>
  </si>
  <si>
    <t>ERAGEOMEIT</t>
  </si>
  <si>
    <t>Создание витрины данных в КЛАД по NGT-Sm</t>
  </si>
  <si>
    <t>Создание витрины данных в КЛАД по OISPip</t>
  </si>
  <si>
    <t>Создание витрины данных в КЛАД по OIS Pr</t>
  </si>
  <si>
    <t>Создание витрины данных в КЛАД по OIS УС</t>
  </si>
  <si>
    <t>Создание витрины данных в КЛАД по OIS+ д</t>
  </si>
  <si>
    <t>Создание витрины данных в КЛАД по OPEX д</t>
  </si>
  <si>
    <t>Создание витрины данных в КЛАД по Oracle</t>
  </si>
  <si>
    <t>ASBU_SNAB</t>
  </si>
  <si>
    <t>Согласование заявки на статус U1 в транз</t>
  </si>
  <si>
    <t>Интеграция Единого справочника контраген</t>
  </si>
  <si>
    <t>Адрес в отчетах для военкомата</t>
  </si>
  <si>
    <t>1201 Предложение о переводе (мед.заключ)</t>
  </si>
  <si>
    <t>Доработка «ЕСОН-АРМ» в части внесения до</t>
  </si>
  <si>
    <t>Траназакция для массового удаления файло</t>
  </si>
  <si>
    <t>Отчет по логистическим потокам складов</t>
  </si>
  <si>
    <t>Создание витрины данных в КЛАД по Расчет</t>
  </si>
  <si>
    <t>TNavigator: Витрина для БР СУФИТУ(FM)</t>
  </si>
  <si>
    <t>TNAVIGATOR</t>
  </si>
  <si>
    <t>Создание витрины данных в КЛАД по Носовк</t>
  </si>
  <si>
    <t>Создание витрины данных в КЛАД по 1С УХ</t>
  </si>
  <si>
    <t>АСУ НПХ: Витрина данных в КЛАД для БР СУ</t>
  </si>
  <si>
    <t>Создание витрины данных в КЛАД по АСУПНГ</t>
  </si>
  <si>
    <t>Создание витрины данных в КЛАД по 1С АСХ</t>
  </si>
  <si>
    <t>Создание витрины данных в КЛАД по ИС АТЛ</t>
  </si>
  <si>
    <t>Создание витрины данных в КЛАД по ГТМ Ин</t>
  </si>
  <si>
    <t>Создание витрины данных в КЛАД по информ</t>
  </si>
  <si>
    <t>Создание витрины данных в КЛАД по ГИС дл</t>
  </si>
  <si>
    <t>KGISGPNTIT</t>
  </si>
  <si>
    <t>Создание витрины данных в КЛАД по Подбор</t>
  </si>
  <si>
    <t>PODNASAGR</t>
  </si>
  <si>
    <t>Создание витрины данных в КЛАД по Progno</t>
  </si>
  <si>
    <t>Создание витрины данных в КЛАД по MOSS Е</t>
  </si>
  <si>
    <t>Создание витрины данных в КЛАД по Meridi</t>
  </si>
  <si>
    <t>Создание витрины данных в КЛАД по ИС «Мо</t>
  </si>
  <si>
    <t>Создание витрины данных в КЛАД по Повыше</t>
  </si>
  <si>
    <t>Создание витрины данных в КЛАД по СУ ПСД</t>
  </si>
  <si>
    <t>Создание витрины данных в КЛАД по Kasper</t>
  </si>
  <si>
    <t>SAVZ</t>
  </si>
  <si>
    <t>Создание витрины данных в КЛАД по Стоимо</t>
  </si>
  <si>
    <t>Создание витрины данных в КЛАД по Систем</t>
  </si>
  <si>
    <t>SKVT</t>
  </si>
  <si>
    <t>Создание витрины данных в КЛАД по СМА БЛ</t>
  </si>
  <si>
    <t>Создание витрины данных в КЛАД по СМБ дл</t>
  </si>
  <si>
    <t>Создание витрины данных в КЛАД по Maxpat</t>
  </si>
  <si>
    <t>SMZIS</t>
  </si>
  <si>
    <t>Создание витрины данных в КЛАД по СМН дл</t>
  </si>
  <si>
    <t>Создание витрины данных в КЛАД по MOSS С</t>
  </si>
  <si>
    <t>СУДИР 2.0 :Витрина данных в КЛАД для БР</t>
  </si>
  <si>
    <t>Создание витрины данных в КЛАД по GIT СУ</t>
  </si>
  <si>
    <t>Портал СФК: изменение раздела «КАП/КЛЗ»</t>
  </si>
  <si>
    <t>Интеграция СЭД Tessa-КШД-1C УПП БМ в чат</t>
  </si>
  <si>
    <t>нтеграция СЭД Tessa-КШД-1C УПП МБ в чати</t>
  </si>
  <si>
    <t>735Доработка по обменам статусами ЗнРДС</t>
  </si>
  <si>
    <t>Интеграция Terrasoft Creatio BPM HR и SA</t>
  </si>
  <si>
    <t>Изменения в формирование отчета ZFI_RMMO</t>
  </si>
  <si>
    <t>Некорректный алгоритм расчета в части «С</t>
  </si>
  <si>
    <t>Развертывание системы APM в рамках проек</t>
  </si>
  <si>
    <t>Интеграция SAP BW on HANA 7.5 и ПиБ HR А</t>
  </si>
  <si>
    <t>Выравнивание компонентов на системах лан</t>
  </si>
  <si>
    <t>715 Обновление конфигурации Шаблона 1С д</t>
  </si>
  <si>
    <t>Обеспечение передачи документов изменени</t>
  </si>
  <si>
    <t>Добавить возможность поиска в форме спис</t>
  </si>
  <si>
    <t>Разработка отчета «НПВ по буровподрядчик</t>
  </si>
  <si>
    <t>Изменения в части проверок по Арму БК</t>
  </si>
  <si>
    <t>Разработка автоматической сверки данных</t>
  </si>
  <si>
    <t>Доработка ЕССТ в рамках миграции КРЕПИС</t>
  </si>
  <si>
    <t>Добавить участника согласования ролей</t>
  </si>
  <si>
    <t>АСУЗ НКЗ: Обеспечение возможности провед</t>
  </si>
  <si>
    <t>Реализация  дашборда по текущим неконкур</t>
  </si>
  <si>
    <t>Интеграция информационной системы КХД БЭ</t>
  </si>
  <si>
    <t>Изменение функциональности в шаблоне заг</t>
  </si>
  <si>
    <t>Тиржирование решения SAP ЮЗЭДО МТО ЛОТ 2</t>
  </si>
  <si>
    <t>КП и автоматические проверки ЭД в систем</t>
  </si>
  <si>
    <t>Исключение ошибок при расчете оборачивае</t>
  </si>
  <si>
    <t>Подключение филиалов ООО ГПН-Аэро: филиа</t>
  </si>
  <si>
    <t>Разработка моделей инфраструктры для БС</t>
  </si>
  <si>
    <t>Информационный блок БЛПС на форме Критич</t>
  </si>
  <si>
    <t>Доработка экранов подтипов 3273 ИТ</t>
  </si>
  <si>
    <t>Добавление параметров межколонных давлен</t>
  </si>
  <si>
    <t>Доработка для отчета по ШЕ</t>
  </si>
  <si>
    <t>Загрузка данных в zinmm509</t>
  </si>
  <si>
    <t>Выведение признака «Условия поставки» в</t>
  </si>
  <si>
    <t>Добавление временных переводов в 294ИТ</t>
  </si>
  <si>
    <t>Изменения в СЗВ-М (релиз вендора)</t>
  </si>
  <si>
    <t>Командировки Меретояханефтегаз (C-604810</t>
  </si>
  <si>
    <t>Доработка функционала автоматизированный</t>
  </si>
  <si>
    <t>Подписка на оповещение о днях рождения</t>
  </si>
  <si>
    <t>Модернизация поиска материалов и заявки</t>
  </si>
  <si>
    <t>ОЭДК (СУП) адаптация сценария ПИР</t>
  </si>
  <si>
    <t>Добавление столбца в карту вывода на реж</t>
  </si>
  <si>
    <t>Определение источника обводнения скважин</t>
  </si>
  <si>
    <t>Передача данных о конфигурациях 1С из 1С</t>
  </si>
  <si>
    <t>Отчет на 25 лет</t>
  </si>
  <si>
    <t>Доработка транзакции ZUNI_OSV_OS_V2 для</t>
  </si>
  <si>
    <t>Разработка фиксированного справочника за</t>
  </si>
  <si>
    <t>Доработка интерфейса поиска МТР в ИС Пар</t>
  </si>
  <si>
    <t>Доработка шаблона загрузки спецификации</t>
  </si>
  <si>
    <t>Доработка экрана Листа коллективной пров</t>
  </si>
  <si>
    <t>Разработка приложений по просмотру истор</t>
  </si>
  <si>
    <t>Доработка отчета о присвоении норм СОиСИ</t>
  </si>
  <si>
    <t>Ограничение Документа прогнозной потребн</t>
  </si>
  <si>
    <t>Перенести копию БД с СУБД тестовой зоны</t>
  </si>
  <si>
    <t>Убрать логотип из Личной карточки Т-2</t>
  </si>
  <si>
    <t>Доработка ввода подтверждения операций з</t>
  </si>
  <si>
    <t>Доработка ZPMS электронного согласования</t>
  </si>
  <si>
    <t>Маршрут согласования актов КС-2 (ZPM_ACT</t>
  </si>
  <si>
    <t>Запуск планов ТОРО</t>
  </si>
  <si>
    <t>Доработка ZPM_NOTIF</t>
  </si>
  <si>
    <t>Вывод информационного сообщения для МТР</t>
  </si>
  <si>
    <t>Автосохранение заказа ТОРО</t>
  </si>
  <si>
    <t>Настройка системы Celonis</t>
  </si>
  <si>
    <t>Настройка нового дочернего общества для</t>
  </si>
  <si>
    <t>Доработать интеграционный механизм между</t>
  </si>
  <si>
    <t>Изменение заполнения бюджетных полей ЗП</t>
  </si>
  <si>
    <t>Доработка «ЕСОН-АРМ» АТ МЦОН в части рас</t>
  </si>
  <si>
    <t>Реализация ведения «Разрядки» в ИС «АРМ-</t>
  </si>
  <si>
    <t>Дефект КСУИТ: Компания инициатора</t>
  </si>
  <si>
    <t>Корректировка печатных форм итогового пр</t>
  </si>
  <si>
    <t>760 КП Требуется   возможность оформлени</t>
  </si>
  <si>
    <t>443 КП Учет полученных в аренду малоценн</t>
  </si>
  <si>
    <t>Добавление столбца в Дефицитную ведомост</t>
  </si>
  <si>
    <t>доработка транзакции ZITSK_AA_ENV_PROV.</t>
  </si>
  <si>
    <t>Реализация механизма согласования компет</t>
  </si>
  <si>
    <t>Расширение интеграции СМА БРД и КЛАД в о</t>
  </si>
  <si>
    <t>Обновление портала ООО "Меретояханефтега</t>
  </si>
  <si>
    <t>PORTAL_MNG</t>
  </si>
  <si>
    <t>добавление поля ТОРО в  монитор ЭС</t>
  </si>
  <si>
    <t>База цен (АСУЗ): Реализация ведения доп.</t>
  </si>
  <si>
    <t>База цен (АСУЗ): Расширение в части веде</t>
  </si>
  <si>
    <t>Параметры устьевой арматуры и колонной</t>
  </si>
  <si>
    <t>Создание ролей для УЗ робота</t>
  </si>
  <si>
    <t>Доработка и тираж отчета «ППДН-05»</t>
  </si>
  <si>
    <t>Создание ролей для работы в SAP ERP АС «</t>
  </si>
  <si>
    <t>Расширение интеграции WebTutor и КЛАД в</t>
  </si>
  <si>
    <t>добавление поля ТОРО в zinmm509</t>
  </si>
  <si>
    <t>Доработка КЮРАСАО по автоматизации перед</t>
  </si>
  <si>
    <t>ЗНИ Лендинг программы «Бизнес-мышление в</t>
  </si>
  <si>
    <t>Необходимо отдельной транзакцией реализо</t>
  </si>
  <si>
    <t>Ноты по 736 приказу и визуализация РНТП</t>
  </si>
  <si>
    <t>Автоматическое создание ШК по кнопке ОК</t>
  </si>
  <si>
    <t>Расширение дашборда «Анализ корпоративны</t>
  </si>
  <si>
    <t>Тираж и адаптация 1 фазы ИТ-решения «Циф</t>
  </si>
  <si>
    <t>Классификация PSE Tier 1-3 в ЭЖС Meridiu</t>
  </si>
  <si>
    <t>Доработка схемы согласования технически</t>
  </si>
  <si>
    <t>Доработать регистр накопления «Себестоим</t>
  </si>
  <si>
    <t>Корректировка в   FEBAN   проверки на на</t>
  </si>
  <si>
    <t>Справки о доходе</t>
  </si>
  <si>
    <t>764 БАГ релиза вендора_Правки ролевой мо</t>
  </si>
  <si>
    <t>762 ОБНОВЛЕНИЕ реестров документов для п</t>
  </si>
  <si>
    <t>Создавать автоматически до подписания ЭД</t>
  </si>
  <si>
    <t>Доступы для HR BP блоков</t>
  </si>
  <si>
    <t>Доступы для C&amp;B</t>
  </si>
  <si>
    <t>Доступы для HR BP дирекции</t>
  </si>
  <si>
    <t>Разработка автоматической генерации спос</t>
  </si>
  <si>
    <t>Доработка заполнения Подразделения в док</t>
  </si>
  <si>
    <t>Доработка интеграции КФШ ЕРП и ЗУП 3.1.</t>
  </si>
  <si>
    <t>Создание роли RPA-робота «Ежемесячная по</t>
  </si>
  <si>
    <t>Списание благотворительности и страхован</t>
  </si>
  <si>
    <t>Добавление счетов в ЕПС БУ</t>
  </si>
  <si>
    <t>Создание роли RPA-робота «Формирование о</t>
  </si>
  <si>
    <t>Создание роли RPA-робота «Защита потребн</t>
  </si>
  <si>
    <t>Отчет соответствия подрядных работ для д</t>
  </si>
  <si>
    <t>Изменение сайта challenge2021</t>
  </si>
  <si>
    <t>CHALLENGE</t>
  </si>
  <si>
    <t>Разработка викторины</t>
  </si>
  <si>
    <t>Изменение сайта</t>
  </si>
  <si>
    <t>YARM_US_PR</t>
  </si>
  <si>
    <t>АСУЗ НКЗ: Выполнение настроек и создание</t>
  </si>
  <si>
    <t>АСУЗ НКЗ: Расширение функционала для воз</t>
  </si>
  <si>
    <t>Отправка уведомлений о зарегистрированны</t>
  </si>
  <si>
    <t>Поле "Официальная компания" в обращениях</t>
  </si>
  <si>
    <t>Изменения в настройках автообработки обр</t>
  </si>
  <si>
    <t>КХД БЭФ–АСБУ Л:доработка маппинга(Отдел</t>
  </si>
  <si>
    <t>SSL для ландшафта SAP BI</t>
  </si>
  <si>
    <t>Формулы расчета и настройка приоритетов</t>
  </si>
  <si>
    <t>Режим обработки данных интеграции 1С:ERP</t>
  </si>
  <si>
    <t>добавление поля заказ ТОРО в доп аналити</t>
  </si>
  <si>
    <t>Настройка интеграции СЭД Tessa модуль До</t>
  </si>
  <si>
    <t>Настройка bgRFC</t>
  </si>
  <si>
    <t>Управление закупками МТР: доработки в си</t>
  </si>
  <si>
    <t>Формирование отчета по заказам (исполнен</t>
  </si>
  <si>
    <t>Дизайн и верстка сайта ООО «Газпромнефть</t>
  </si>
  <si>
    <t>Изменение процесса блокировки УЗ внешнег</t>
  </si>
  <si>
    <t>Переработка логики определения статуса</t>
  </si>
  <si>
    <t>Реализовать функционал отражения в БУ на</t>
  </si>
  <si>
    <t>Корректное формирование ОСВ</t>
  </si>
  <si>
    <t>Отражение в учёте операций по ОС, исполь</t>
  </si>
  <si>
    <t>SAP_PO_модальный диалог скачивания файла</t>
  </si>
  <si>
    <t>758 КП Разработать печатную форму Личная</t>
  </si>
  <si>
    <t>751КП Обеспечить порядок расчета агентск</t>
  </si>
  <si>
    <t>Сроки для коммерческой деятельности</t>
  </si>
  <si>
    <t>Возможность установки пороговых значений</t>
  </si>
  <si>
    <t>НСИ ЕССТ ДР сотрудников</t>
  </si>
  <si>
    <t>757КП Обеспечить возможность хранения в</t>
  </si>
  <si>
    <t>740 КП_Реализовать функционал по учету к</t>
  </si>
  <si>
    <t>742КП_Необходимо обеспечить возможность</t>
  </si>
  <si>
    <t>761КП Обеспечить аналитику учета ОС при</t>
  </si>
  <si>
    <t>Доплата до оклада по больничному ВО 5061</t>
  </si>
  <si>
    <t>Создание форм «Справка» и «Отчет по меро</t>
  </si>
  <si>
    <t>автоматизация процесса реализации имущес</t>
  </si>
  <si>
    <t>Номер карты МИР для ФСС</t>
  </si>
  <si>
    <t>Сокращение затрат на сотовую связь</t>
  </si>
  <si>
    <t>Получение в СКК данных о курсах валют из</t>
  </si>
  <si>
    <t>Изменение настроек в части НДФЛ в SAP BP</t>
  </si>
  <si>
    <t>Доработка в транзакции ZRESERVE_NU Резер</t>
  </si>
  <si>
    <t>763Изменения в заполнении реквизитов для</t>
  </si>
  <si>
    <t>767Доработки по Приказу Минфина №199</t>
  </si>
  <si>
    <t>Автозаполнение поля «Категория работ» дл</t>
  </si>
  <si>
    <t>Корректировка формы заключения о ТС в SA</t>
  </si>
  <si>
    <t>Тираж Logrocon TimeCollector ч.2</t>
  </si>
  <si>
    <t>Тираж Logrocon TimeCollector ч.1</t>
  </si>
  <si>
    <t>Миграция ALM ГПН на Azure DevOps Server</t>
  </si>
  <si>
    <t>Витрина данных для дэшборда «Динамика пе</t>
  </si>
  <si>
    <t>Тираж 1С ЗУП 3.1 для ООО «Газпромнефть –</t>
  </si>
  <si>
    <t>Изменение форм счета-фактуры, книги поку</t>
  </si>
  <si>
    <t>Доступ Контрагентов к структуре НД в ИС</t>
  </si>
  <si>
    <t>Обеспечить ручной ввод версий в ИС Партн</t>
  </si>
  <si>
    <t>ASK_LEGAL</t>
  </si>
  <si>
    <t>SBU</t>
  </si>
  <si>
    <t>Контроль и оптимизация согласования ППЗ</t>
  </si>
  <si>
    <t>Выполнить доработки для определения и ра</t>
  </si>
  <si>
    <t>Реализовать ЗНИ по доработкам по трубе (</t>
  </si>
  <si>
    <t>Реализовать новые модели для покупателя</t>
  </si>
  <si>
    <t>Реализовать доработки (транзакция ZNP_CA</t>
  </si>
  <si>
    <t>Обеспечить хранение загружаемых данных д</t>
  </si>
  <si>
    <t>Исправление ошибки в системе при формиро</t>
  </si>
  <si>
    <t>Настройка дашбордов АРМ ДИТАТ (QlikView)</t>
  </si>
  <si>
    <t>Перенос счетчика регистрационного номера</t>
  </si>
  <si>
    <t>Контроль актуализации ИС 1С</t>
  </si>
  <si>
    <t>Просмотр ЭД в формате xml на маршруте со</t>
  </si>
  <si>
    <t>формирование корректировок к планам МТО</t>
  </si>
  <si>
    <t>Проработка требований к реализации на ба</t>
  </si>
  <si>
    <t>Добавление права для роли «ГПН_Т_НСИБЭФ_</t>
  </si>
  <si>
    <t>Доработка Портала HSE в части создания н</t>
  </si>
  <si>
    <t>Создание отдельной роли для выгрузки фай</t>
  </si>
  <si>
    <t>Изменить файл в который пишется fingerpr</t>
  </si>
  <si>
    <t>Разработка механизма интеграции данных п</t>
  </si>
  <si>
    <t>Добавление параметра позиции АГЗУ на кус</t>
  </si>
  <si>
    <t>1201_ Проверка соответствия ИНН</t>
  </si>
  <si>
    <t>Обновление ролей RPA-робота «Перераспред</t>
  </si>
  <si>
    <t>Перерасчет крайнего срока в обращениях</t>
  </si>
  <si>
    <t>SmartSel АЗС</t>
  </si>
  <si>
    <t>Отправка Viber-оповещений по простоям АЗ</t>
  </si>
  <si>
    <t>Формирование корректной суточной замерно</t>
  </si>
  <si>
    <t>Создание отчета с заявками на SAP HR</t>
  </si>
  <si>
    <t>Интеграция ОЭДК (СУП) с СМБ</t>
  </si>
  <si>
    <t>Развитие бизнес-решения SAP СККД и тираж</t>
  </si>
  <si>
    <t>1201 Доработка унифицированной формы Т2</t>
  </si>
  <si>
    <t>Сборный 3_2021 Обновление версии подсист</t>
  </si>
  <si>
    <t>Использование статьи расходов по НДС по</t>
  </si>
  <si>
    <t>Изменение роли ГПН_АдминистраторКонфигур</t>
  </si>
  <si>
    <t>Витрина СМБ для интеграции с ОЭДК (СУП)</t>
  </si>
  <si>
    <t>Настройка вида движения для выбытия стои</t>
  </si>
  <si>
    <t>Правила автообработки входящего сообщени</t>
  </si>
  <si>
    <t>Справочник Рабочая группа в меню ОЦО</t>
  </si>
  <si>
    <t>Карточка организационного/стратегическог</t>
  </si>
  <si>
    <t>Функциональность смарт-паузы технологиче</t>
  </si>
  <si>
    <t>Изменение бюджетных форм технологических</t>
  </si>
  <si>
    <t>Перенос текущих данных на новые формы те</t>
  </si>
  <si>
    <t>Доработка карточек Итат-проектов: Роль "</t>
  </si>
  <si>
    <t>Необходимо выполнить обновление систем л</t>
  </si>
  <si>
    <t>Поставка дополнительных аналитик ДЗ и КЗ</t>
  </si>
  <si>
    <t>Выгрузка КРОД в 1С ЕСУ НСИ БЛПС. Выгрузк</t>
  </si>
  <si>
    <t>Доработка КЮРАСАО по добавлению новых по</t>
  </si>
  <si>
    <t>Создание SAP Content Server для быстрора</t>
  </si>
  <si>
    <t>Формирование дат в документах в УС САП</t>
  </si>
  <si>
    <t>Доработка аналитических отчетов по УЗ в</t>
  </si>
  <si>
    <t>Сводка по бурению</t>
  </si>
  <si>
    <t>1201 Уведом об отсутствии вакант должн</t>
  </si>
  <si>
    <t>Необходимо внести следующие изменения в</t>
  </si>
  <si>
    <t>694_Базовые аналитики-1 (ФД 40,43)- Обес</t>
  </si>
  <si>
    <t>Создание отчёта по видам перепаспортизац</t>
  </si>
  <si>
    <t>СУпрИД: Витрина данных в КЛАД для БР СУФ</t>
  </si>
  <si>
    <t>IBM Lotus Domino: Витрина данных в КЛАД</t>
  </si>
  <si>
    <t>Tessa: Витрина данных в КЛАД для БР СУФИ</t>
  </si>
  <si>
    <t>Тонкий клиент: Витрина данных в КЛАД для</t>
  </si>
  <si>
    <t>1С ТОиР БРД/RealMaint: Витрина данных в</t>
  </si>
  <si>
    <t>Terrasoft Creatio ИС УПЦ: Витрина данных</t>
  </si>
  <si>
    <t>Церера: Витрина данных в КЛАД для БР СУФ</t>
  </si>
  <si>
    <t>Шахматка/Техрежим(+Шахматка/Техрежим. Мо</t>
  </si>
  <si>
    <t>ЭРА-Ремонты: Витрина данных в КЛАД для Б</t>
  </si>
  <si>
    <t>IBM CM: Витрина данных в КЛАД для БР СУФ</t>
  </si>
  <si>
    <t>Реализовать возможность создания веерной</t>
  </si>
  <si>
    <t>Доработка транзакции F-92 модуль FI-AA д</t>
  </si>
  <si>
    <t>Создание сайта-визитки ООО "Газпромнефть</t>
  </si>
  <si>
    <t>Реализация механизма согласования входящ</t>
  </si>
  <si>
    <t>Внесение изменения  на форму поиска КЕ</t>
  </si>
  <si>
    <t>Предпразд день с СУРВ с непол занятостью</t>
  </si>
  <si>
    <t>Обновление Introscope до 10.7 в БС SAP S</t>
  </si>
  <si>
    <t>Интеграция Tessa – СЭВ ББ</t>
  </si>
  <si>
    <t>Функциональность должностных инструкций</t>
  </si>
  <si>
    <t>Доработка системы Sap САПФИР в части кар</t>
  </si>
  <si>
    <t>Сведения о застрахованном лице (C-634908</t>
  </si>
  <si>
    <t>Доработка функционала передачи и контрол</t>
  </si>
  <si>
    <t>Настройка уведомления о доп. отпуске за</t>
  </si>
  <si>
    <t>Расширение функциональности с помощью ин</t>
  </si>
  <si>
    <t>АСУЗ КЗ: уведомления для Руководителя Ин</t>
  </si>
  <si>
    <t>Изменение логики блокировки карт питания</t>
  </si>
  <si>
    <t>Реализакция контроля доступности докумен</t>
  </si>
  <si>
    <t>Вывод печатных форм «Сведения о застрахо</t>
  </si>
  <si>
    <t>Изменение алгоритма заполнения полей в к</t>
  </si>
  <si>
    <t>Обновление Вендора (прослеживаемость)</t>
  </si>
  <si>
    <t>SAP СБЫТ+</t>
  </si>
  <si>
    <t>Смена класса оценки в ИС SAP</t>
  </si>
  <si>
    <t>Разработка инструмента для анализа измен</t>
  </si>
  <si>
    <t>1201 Уведомление об отсутствии отпуска</t>
  </si>
  <si>
    <t>Изменение формата карточки контрольной п</t>
  </si>
  <si>
    <t>SAP BPC 11 (BHP): Витрина данных в КЛАД</t>
  </si>
  <si>
    <t>SAP BW КХД 7.5 on HANA(BWP): Витрина дан</t>
  </si>
  <si>
    <t>SAP BW КХД Конc 7.3(CSP): Витрина данных</t>
  </si>
  <si>
    <t>SAP GRC(GRP): Витрина данных в КЛАД для</t>
  </si>
  <si>
    <t>SAP R/3 4.7(SNZ): Витрина данных в КЛАД</t>
  </si>
  <si>
    <t>SAP CUJ(CUJ120): Витрина данных в КЛАД д</t>
  </si>
  <si>
    <t>SAP HR (HCM) 6 (PHR): Витрина данных в К</t>
  </si>
  <si>
    <t>SAP ERP САПФИР (GPN): Витрина данных в К</t>
  </si>
  <si>
    <t>SAP S/4 Hana (Central Finance) (CFP): Ви</t>
  </si>
  <si>
    <t>SAP ERP IS-OIL(ERP) : Витрина данных в К</t>
  </si>
  <si>
    <t>SAP SM 7 (PSM): Витрина данных в КЛАД дл</t>
  </si>
  <si>
    <t>SAP Performance MGMT 3.0 P PFP (PFP): Ви</t>
  </si>
  <si>
    <t>Начисление резервов на 08.03 счете</t>
  </si>
  <si>
    <t>Предельный лимит удержания НДФЛ (C-63801</t>
  </si>
  <si>
    <t>Признак прослеживаемости в ОЗМ</t>
  </si>
  <si>
    <t>АСУЗ КЗ: доработка и расширение функцион</t>
  </si>
  <si>
    <t>Автоматическое уведомление исполнителей</t>
  </si>
  <si>
    <t>Создание отчётов по проблемам и критичны</t>
  </si>
  <si>
    <t>В КСУИТ произвести оптимизацию форм Шабл</t>
  </si>
  <si>
    <t>Дополнение системы .NET СИ CAPEX новыми</t>
  </si>
  <si>
    <t>Необходимо доработать портал БИ на предм</t>
  </si>
  <si>
    <t>Тиражирование АС КЦПП на общество ООО «Г</t>
  </si>
  <si>
    <t>Доработка отчета по формированию ТУРВ</t>
  </si>
  <si>
    <t>Реализовать техническую возможность прив</t>
  </si>
  <si>
    <t>1.Реализовать техническую возможность из</t>
  </si>
  <si>
    <t>Создать отчет одновременного формировани</t>
  </si>
  <si>
    <t>Интеграция КЛАД и Terrasoft Creatio КСУИ</t>
  </si>
  <si>
    <t>Создание групп доступа для систем</t>
  </si>
  <si>
    <t>Добавить в УС 1С ЕРП возможность копиров</t>
  </si>
  <si>
    <t>Доработка функционала по формированию по</t>
  </si>
  <si>
    <t>FI-04.V03. Расширение загрузки данных в</t>
  </si>
  <si>
    <t>Разработка отчета «Расшифровка обязатель</t>
  </si>
  <si>
    <t>Автоматизация планирования расходов на 4</t>
  </si>
  <si>
    <t>Установка агентов мониторинга в рамках п</t>
  </si>
  <si>
    <t>Обновление сайта «Управление протокола»</t>
  </si>
  <si>
    <t>SAITUPRPRT</t>
  </si>
  <si>
    <t>Отражение инвентаризации резервов на 08</t>
  </si>
  <si>
    <t>Разработка нового отчета «Реестр рисков</t>
  </si>
  <si>
    <t>Передача из КСУ НСИ в 1С УПП (ГПН-ЦР) пр</t>
  </si>
  <si>
    <t>Прошу обновить на релиз Вендора, связанн</t>
  </si>
  <si>
    <t>Миграция новых документов</t>
  </si>
  <si>
    <t>Необходимо разработать отчет в 1С ЗУП</t>
  </si>
  <si>
    <t>U180001201 № 2 Видеоролики на платформе</t>
  </si>
  <si>
    <t>Добавить в транзакцию ZUKS027 столбец с</t>
  </si>
  <si>
    <t>Сводный отчет по нарушениям</t>
  </si>
  <si>
    <t>Доработать отчет "Штатная расстановка" в</t>
  </si>
  <si>
    <t>Принятие к учету НМА с признаком "неискл</t>
  </si>
  <si>
    <t>АСУЗ. Реализация ведения места оказания</t>
  </si>
  <si>
    <t>Формирование ЗНИ для SAP по блокировке в</t>
  </si>
  <si>
    <t>Генерация xml-формы  на SAP Portal для п</t>
  </si>
  <si>
    <t>ZHR_BANK. Алименты для нерезидентов</t>
  </si>
  <si>
    <t>Актуализация рабочего места «Проведение</t>
  </si>
  <si>
    <t>Выгрузка в банк по исполнительным листам</t>
  </si>
  <si>
    <t>1. Разработка механизма определения руко</t>
  </si>
  <si>
    <t>САРП (Система автоматизации роботизирова</t>
  </si>
  <si>
    <t>771 Автоматизировать процесс мониторинга</t>
  </si>
  <si>
    <t>Доработка траназкции ZINMM576</t>
  </si>
  <si>
    <t>Создание ИБ 1С ЗУП (ред.3.1)  для ООО «Г</t>
  </si>
  <si>
    <t>Передача доп. атрибутов для новых УЗ SAP</t>
  </si>
  <si>
    <t>ME23N</t>
  </si>
  <si>
    <t>Cоздание ролей для ЗакупОрг 1110, заводо</t>
  </si>
  <si>
    <t>Необходимо доработать транзакцию CJ20N</t>
  </si>
  <si>
    <t>Создание ИБ 1С ЗУП для ДО «Фонд развития</t>
  </si>
  <si>
    <t>Расчет больничного по уходу за ребенком</t>
  </si>
  <si>
    <t>Синхронизация справочников подразделений</t>
  </si>
  <si>
    <t>Обновление ролей тех пользователя</t>
  </si>
  <si>
    <t>События для расчета переработки по СУРВ</t>
  </si>
  <si>
    <t>Доработка Системы юридических консультац</t>
  </si>
  <si>
    <t>Необходимо провести доработку робота FI-</t>
  </si>
  <si>
    <t>Доработка модуля СЭД «Допретензионная ра</t>
  </si>
  <si>
    <t>Контроль лимитов отсутствий в 2006 ИТ (C</t>
  </si>
  <si>
    <t>Доработка справочника СО-Заказов в 1С НС</t>
  </si>
  <si>
    <t>Создание ролей для услуги 11905</t>
  </si>
  <si>
    <t>Необходимо настроить передачу информации</t>
  </si>
  <si>
    <t>Передача атрибутов-идентификаторов 1С из</t>
  </si>
  <si>
    <t>Расширение потока ЕССТ-ИС УПЦ</t>
  </si>
  <si>
    <t>Параллельная интеграция с ЕССТ и SAP HR</t>
  </si>
  <si>
    <t>Подключение ДО ООО «Аэро ТО» к SAP HR</t>
  </si>
  <si>
    <t>KA_NHR</t>
  </si>
  <si>
    <t>Доработать вывод сообщения о контроле пе</t>
  </si>
  <si>
    <t>добавление поля в zinmm550</t>
  </si>
  <si>
    <t>Реализовать возможность проведения прове</t>
  </si>
  <si>
    <t>Блокировка карточек 08*</t>
  </si>
  <si>
    <t>АЛМ ГПН (конвейер DevOps 1C ERP КШ в Azu</t>
  </si>
  <si>
    <t>Due Date. Автоматическое заполнение пол</t>
  </si>
  <si>
    <t>Доработка отчета «Поиск критичных МТР»</t>
  </si>
  <si>
    <t>Формирование проводок по реклассификации</t>
  </si>
  <si>
    <t>NSI_EKK</t>
  </si>
  <si>
    <t>Изменения в заполнении платежных докумен</t>
  </si>
  <si>
    <t>Реализация проверок качества данных ДФК</t>
  </si>
  <si>
    <t>Создание подсистемы ETL-слоя для PM Mini</t>
  </si>
  <si>
    <t>SYSAPROMIN</t>
  </si>
  <si>
    <t>ГрупповаяЗагрузкаФотографийСотрудников</t>
  </si>
  <si>
    <t>Дата увольнения в методе GetPA01() веб-с</t>
  </si>
  <si>
    <t>Доработка отчета «ZHR_T3_FOT - ZTPHR_HCM</t>
  </si>
  <si>
    <t>Загрузка данных в ЗУП 2.5 из BI</t>
  </si>
  <si>
    <t>Консолидация 1С ООО ГПН Графитек</t>
  </si>
  <si>
    <t>1С ФондРазвЖенДетФутболИграДляВсех</t>
  </si>
  <si>
    <t>Доработка карточек Итат-проектов: Роль «</t>
  </si>
  <si>
    <t>Доработка отчета «Отчет по неопубликован</t>
  </si>
  <si>
    <t>Классификация PSE Tier 1-3 в ЭЖС OisPipe</t>
  </si>
  <si>
    <t>отчет изменения НСИ</t>
  </si>
  <si>
    <t>СБНП-СПО Мелкооптовые цены #2</t>
  </si>
  <si>
    <t>Актуализация форм типовых договоров пост</t>
  </si>
  <si>
    <t>Проработка реализации ZINMM509 в  BW</t>
  </si>
  <si>
    <t>ЭТрН в SAP ERP</t>
  </si>
  <si>
    <t>Публикация отчетности на портал УКМО</t>
  </si>
  <si>
    <t>При выводе на печать из транзакции  mb90</t>
  </si>
  <si>
    <t>убрать удаление комментариев из Issue Lo</t>
  </si>
  <si>
    <t>ИС «АСУ НПХ». Возможность подавать в зая</t>
  </si>
  <si>
    <t>Расширить витрину данных для Приложения</t>
  </si>
  <si>
    <t>Доработка алгоритма передачи накладной и</t>
  </si>
  <si>
    <t>Улучшить работу КСУИТ</t>
  </si>
  <si>
    <t>Оптимизация «Абонентские реестры»</t>
  </si>
  <si>
    <t>База цен (АСУЗ): Доработки ведения данны</t>
  </si>
  <si>
    <t>Создание роли для работы в АС «Планирова</t>
  </si>
  <si>
    <t>Изменение логики переноса данных из сист</t>
  </si>
  <si>
    <t>Корректировка ролей ГПН-Развитие, и выпо</t>
  </si>
  <si>
    <t>Модификация дашборда АРМ ДГЭ</t>
  </si>
  <si>
    <t>RHD_BRD</t>
  </si>
  <si>
    <t>Грейдинг</t>
  </si>
  <si>
    <t>Создание нового отчета «Данные расчётной</t>
  </si>
  <si>
    <t>Запрет просмотра в ЛК расчетного листка</t>
  </si>
  <si>
    <t>1201_ Проверка соответствия процента зан</t>
  </si>
  <si>
    <t>Расширение применения ПЭП в документах (</t>
  </si>
  <si>
    <t>Резерв под премию из фонда руководителя</t>
  </si>
  <si>
    <t>Доработки IaaS</t>
  </si>
  <si>
    <t>Миграция данных (статус Р4, Р5)</t>
  </si>
  <si>
    <t>Реализовать механизм автоматического объ</t>
  </si>
  <si>
    <t>Добавление инф. по удаленным поз. в тр-ц</t>
  </si>
  <si>
    <t>Доработка отчета FAGLL03H.</t>
  </si>
  <si>
    <t>возможное применение метода начисления п</t>
  </si>
  <si>
    <t>Оптимизация раздела «Ответственные по по</t>
  </si>
  <si>
    <t>Коректное отражение данных в системе по</t>
  </si>
  <si>
    <t>Доработка SAP Сбыт в части взаимодейтвия</t>
  </si>
  <si>
    <t>Обеспечить перадачу нового регистра свед</t>
  </si>
  <si>
    <t>Заполнение группы AD при запросе ролей ш</t>
  </si>
  <si>
    <t>Разработка функции интеграции Новый СЭД</t>
  </si>
  <si>
    <t>Тираж функционала ИС Партнер (СфераПРО)</t>
  </si>
  <si>
    <t>Роботизация процесса управления запасами</t>
  </si>
  <si>
    <t>Классификация PSE Tier 1-3 в1С:ТОиР Аэро</t>
  </si>
  <si>
    <t>Классификация PSE Tier 1-3 в1С:ТОиР Бунк</t>
  </si>
  <si>
    <t>Классификация PSE Tier 1-3 в1С:ТОиР Биту</t>
  </si>
  <si>
    <t>TOIR_BITM</t>
  </si>
  <si>
    <t>Классификация PSE Tier 1-3 в1С:ТОиР Логи</t>
  </si>
  <si>
    <t>Классификация PSE Tier 1-3 в1С:ТОиР ДО Б</t>
  </si>
  <si>
    <t>Классификация PSE Tier 1-3 в ТОРО БРД</t>
  </si>
  <si>
    <t>Классификация PSE  Tier 1-3 в СМБ</t>
  </si>
  <si>
    <t>Добавление полномочий в роли</t>
  </si>
  <si>
    <t>Доработка отчета: транзакции «ZHR_FM_KT_</t>
  </si>
  <si>
    <t>Создание программы загрузки заработной п</t>
  </si>
  <si>
    <t>Создание единой проектной роли SAP HR</t>
  </si>
  <si>
    <t>Блокировка азтозаполнения поля «Счет, су</t>
  </si>
  <si>
    <t>Добавить поля "Доход до превышения", "До</t>
  </si>
  <si>
    <t>Необходимо настроить реестр-распоряжени</t>
  </si>
  <si>
    <t>Формирование ПФ кадровых приказов без ст</t>
  </si>
  <si>
    <t>Формирование нового атрибута/инфотипа дл</t>
  </si>
  <si>
    <t>Портал закупок. Реализация ведения места</t>
  </si>
  <si>
    <t>Разработка web-service для проекта Интег</t>
  </si>
  <si>
    <t>Т24. Доработка функционала блок “Нормали</t>
  </si>
  <si>
    <t>Создание раздела по рискам</t>
  </si>
  <si>
    <t>723 СМ  Интеграция АСКУ – 1С: ERP</t>
  </si>
  <si>
    <t>Модификация дашборда АРМ УИД</t>
  </si>
  <si>
    <t>Изменение алгоритма закрытия интервалов</t>
  </si>
  <si>
    <t>Разработать арзитектурные схемы Aris для</t>
  </si>
  <si>
    <t>774 КП работы в рамках счета 46</t>
  </si>
  <si>
    <t>Приоритизация очереди отправки уведомлен</t>
  </si>
  <si>
    <t>Расширение справочника лицензий РППН</t>
  </si>
  <si>
    <t>Тираж 1С ЗУП 3.1 Дорожное строительство</t>
  </si>
  <si>
    <t>СМА:Добавить роль пользователям, изменит</t>
  </si>
  <si>
    <t>АСУЗ КЗ: доработка и оптимизация докумен</t>
  </si>
  <si>
    <t>Актуализация выгружаемого отчета из сист</t>
  </si>
  <si>
    <t>Настройка портального решения МТО для ОО</t>
  </si>
  <si>
    <t>Шаблон для формирования актов списания М</t>
  </si>
  <si>
    <t>Внести корректировки в механизм эскалаци</t>
  </si>
  <si>
    <t>Запрет выполнения задачи без использован</t>
  </si>
  <si>
    <t>Отсутствие почты у инициатора: вывод инф</t>
  </si>
  <si>
    <t>Корректировка прав доступа к справочнику</t>
  </si>
  <si>
    <t>Инструмент по обновлению данных в уже сф</t>
  </si>
  <si>
    <t>Реализация проверки даты установки стату</t>
  </si>
  <si>
    <t>Импорт документов во FlexiCapture</t>
  </si>
  <si>
    <t>Сохранение документов в ECM</t>
  </si>
  <si>
    <t>Автоматизация расчетных показателей</t>
  </si>
  <si>
    <t>Расширение интеграции систем «Информацио</t>
  </si>
  <si>
    <t>Обогащение потока даных по поставкам при</t>
  </si>
  <si>
    <t>Интеграция справочника «Адреса площадок»</t>
  </si>
  <si>
    <t>Первая часть доработок СЭД Tessa для ГПН</t>
  </si>
  <si>
    <t>Вторая часть доработок СЭД Tessa для ГПН</t>
  </si>
  <si>
    <t>754 Необходимо реализовать схему обособл</t>
  </si>
  <si>
    <t>Подготовить фактуру для разработки архит</t>
  </si>
  <si>
    <t>Добавить отправку уведомления, если при</t>
  </si>
  <si>
    <t>В автоматических уведомлениях SAP по сме</t>
  </si>
  <si>
    <t>Доработка справочника «ЕСМ».</t>
  </si>
  <si>
    <t>Обновление</t>
  </si>
  <si>
    <t>Модуль Тесса: согласованию и подписание</t>
  </si>
  <si>
    <t>Настройка налогового регистра для учета</t>
  </si>
  <si>
    <t>Настройка конкурентных закупок  для ООО</t>
  </si>
  <si>
    <t>Создание ролей для инициирования ПКО</t>
  </si>
  <si>
    <t>Изменение алгоритма формирования даты за</t>
  </si>
  <si>
    <t>Заявки на освоение с подписанием ЭДО</t>
  </si>
  <si>
    <t>Доработка функционала подачи заявок на у</t>
  </si>
  <si>
    <t>доработка возможностей подстановки ФИО п</t>
  </si>
  <si>
    <t>Доработка взаимодействия ЕСОН-АРМ МЦОН А</t>
  </si>
  <si>
    <t>Формирование реестра ЖДН</t>
  </si>
  <si>
    <t>SAP Изменение в транзакции zuks026</t>
  </si>
  <si>
    <t>Загрузка сербского динара по кросс-курсу</t>
  </si>
  <si>
    <t>Доработки по развитию проекта по КМ в СА</t>
  </si>
  <si>
    <t>Доработка документа «Заявки НСИ»</t>
  </si>
  <si>
    <t>Оптимизация работы транзакции ZFI_03_06</t>
  </si>
  <si>
    <t>Настройка доступа сервера системы SAP PO</t>
  </si>
  <si>
    <t>Реализовать техническую возможность из</t>
  </si>
  <si>
    <t>Подключение ООО "ГПН-ЭР" к СУИД</t>
  </si>
  <si>
    <t>Роль для работы в системе АС «Отчетность</t>
  </si>
  <si>
    <t>Контроль по загрузке ЭЛН с сайта ФСС.</t>
  </si>
  <si>
    <t>Предосталение еженедельной выгрузки пасп</t>
  </si>
  <si>
    <t>Исправление RHECM_CHANGE_PROC_STATUS (C-</t>
  </si>
  <si>
    <t>Отчет ZHR_PT_OVERTIME по сверхурочным (C</t>
  </si>
  <si>
    <t>СФК, подписание ПЭП документов по инвент</t>
  </si>
  <si>
    <t>Изменение программы ZGAC_USER_INFO</t>
  </si>
  <si>
    <t>Доработка аналитических таблиц АРМ КК и</t>
  </si>
  <si>
    <t>Разделение приложения с учетом анализа а</t>
  </si>
  <si>
    <t>Выполнение модификации интеграционного м</t>
  </si>
  <si>
    <t>Развитие функциональности/обновление</t>
  </si>
  <si>
    <t>Разработка пользовательского отчета по р</t>
  </si>
  <si>
    <t>Изменение логики публикации параметров в</t>
  </si>
  <si>
    <t>Ограничение использования поля «Статусы</t>
  </si>
  <si>
    <t>Исправление обработки «Загрузка классифи</t>
  </si>
  <si>
    <t>Контроль актуальности ОКВЭД2, ТН ВЭД, ОК</t>
  </si>
  <si>
    <t>Контроль корректности веса нетто и брутт</t>
  </si>
  <si>
    <t>Ограничение доступности единиц измерения</t>
  </si>
  <si>
    <t>Отбор по списку кодов в отчете «Ошибки и</t>
  </si>
  <si>
    <t>Отсчет знаков в кратком наименовании</t>
  </si>
  <si>
    <t>Отчет по эталонной записи</t>
  </si>
  <si>
    <t>Поиск материалов по заводу</t>
  </si>
  <si>
    <t>Чек-бокс «НТД производителя»</t>
  </si>
  <si>
    <t>Автоматическое заполнение поля «Группа М</t>
  </si>
  <si>
    <t>Делегирование функций инициатора заявки</t>
  </si>
  <si>
    <t>Обновление Плановых Дат Списания (далее</t>
  </si>
  <si>
    <t>Создание обработки данных для решения ин</t>
  </si>
  <si>
    <t>Справочник «Оценочные обязательства  рез</t>
  </si>
  <si>
    <t>Использование СПП-элемента из Сводного к</t>
  </si>
  <si>
    <t>Доработка загрузки из АСР «Гидра» в ЕРП</t>
  </si>
  <si>
    <t>Дашборд Рейтингование ДО</t>
  </si>
  <si>
    <t>Дашборд ОД_ОУ</t>
  </si>
  <si>
    <t>Интеграция ИС Merak Peep с системой КЛАД</t>
  </si>
  <si>
    <t>Изменение идентификации МТР Опережающей</t>
  </si>
  <si>
    <t>Развитие дашбордов МСФО</t>
  </si>
  <si>
    <t>Изменение интеграции СПО-1=&gt;СПО-2 для КБ</t>
  </si>
  <si>
    <t>Перенос данных ИС 1СПБ между ладшафтами</t>
  </si>
  <si>
    <t>сделать возможным массово формировать Ак</t>
  </si>
  <si>
    <t>Проведение ревизии справочников SAP КСУ</t>
  </si>
  <si>
    <t>ТЗ грузополучателя в конкурсной процедур</t>
  </si>
  <si>
    <t>Запрет дополнительных согласующих в ШЗНО</t>
  </si>
  <si>
    <t>АСУЗ НКЗ/ДС: Реализация дайджестов по пр</t>
  </si>
  <si>
    <t>АСУЗ НКЗ/ДС: Реализация итогов Инициатор</t>
  </si>
  <si>
    <t>АСУЗ НКЗ/ДС: Расширение сводного голосов</t>
  </si>
  <si>
    <t>АСУЗ НКЗ/ДС: Доработка проекта решения д</t>
  </si>
  <si>
    <t>АСУЗ НКЗ/ДС: Реализация шаблонов для Ини</t>
  </si>
  <si>
    <t>Переработка навигатора направлений</t>
  </si>
  <si>
    <t>6-НДФЛ: смена КПП и межрасчеты, 13 и 15%</t>
  </si>
  <si>
    <t>Подключение ERP и PM к КШД 1С</t>
  </si>
  <si>
    <t>Изм. печатной этикетки МТР</t>
  </si>
  <si>
    <t>Пересмотр заработной платы</t>
  </si>
  <si>
    <t>Доработать интеграцию передачи данных по</t>
  </si>
  <si>
    <t>Создание витрины данных Maxpatrol для КЛ</t>
  </si>
  <si>
    <t>718 ФТ к реализации ЮЗЭДО в ЕРП_Хsd схем</t>
  </si>
  <si>
    <t>607 Доработка печатной формы ОС-1 (возмо</t>
  </si>
  <si>
    <t>613 Формирование инвентаризационной опис</t>
  </si>
  <si>
    <t>639 Актуализировать инструкции при перех</t>
  </si>
  <si>
    <t>728 Уточнить необходимость! Для документ</t>
  </si>
  <si>
    <t>480 Формирование инв. описей по остаточн</t>
  </si>
  <si>
    <t>655 Разработка тех роли для регзадания Р</t>
  </si>
  <si>
    <t>Разработка и реализацияфункционала делег</t>
  </si>
  <si>
    <t>Доработать отчеты: Штатное расписание по</t>
  </si>
  <si>
    <t>Доработка транзакции ZHR_OVERDRAFT</t>
  </si>
  <si>
    <t>Предоставление сертификата доверенного у</t>
  </si>
  <si>
    <t>Доработка «ЕСОН ШД». Установка таймаутов</t>
  </si>
  <si>
    <t>Перевод интеграции ЗУП 2.5 - СДО Перимет</t>
  </si>
  <si>
    <t>Автоматизация анализа рентабельности по</t>
  </si>
  <si>
    <t>Автоматическая рассылка уведомлений о на</t>
  </si>
  <si>
    <t>Подключить систему «ЗУП 2.5 ГПН-Савицки</t>
  </si>
  <si>
    <t>1201_Ш-12.06.02-01 Обязательство о соблю</t>
  </si>
  <si>
    <t>Отключение бесшовной интеграции с ДОБ 2.</t>
  </si>
  <si>
    <t>в отчете о поставке газа (транзакция zga</t>
  </si>
  <si>
    <t>Доработки в АС «Планирование»</t>
  </si>
  <si>
    <t>Необходимо произвести перенос элементов</t>
  </si>
  <si>
    <t>697_Аналитики ОС и КС (ФД 55,56,59) - Об</t>
  </si>
  <si>
    <t>Оптимизация кода проведения документа ПУ</t>
  </si>
  <si>
    <t>Нужно переделать отчет в 1с УПП. Сделать</t>
  </si>
  <si>
    <t>Необходимо организовать интеграцию и пер</t>
  </si>
  <si>
    <t>Разработка личного кабинета рабочего</t>
  </si>
  <si>
    <t>справочник Карта проводок в КСУ НСИ</t>
  </si>
  <si>
    <t>димо включить базу ГПН БТ ЮГ в Метод Шаб</t>
  </si>
  <si>
    <t>Тип системы Оповещение за сутки представ</t>
  </si>
  <si>
    <t>Реализация возможности выгрузки утвержде</t>
  </si>
  <si>
    <t>Загрузка ЕПС и его аналитик</t>
  </si>
  <si>
    <t>Автопродление</t>
  </si>
  <si>
    <t>Реализация шаблона для дашборда в АС «От</t>
  </si>
  <si>
    <t>Ведение контрагентов в продуктиве SAP HR</t>
  </si>
  <si>
    <t>1201_АвтоматичГенерЛимитаНаОтпускИнвалид</t>
  </si>
  <si>
    <t>Интерфейсы SAP для Оптиплан</t>
  </si>
  <si>
    <t>Доработка вывода наименования нефтепроду</t>
  </si>
  <si>
    <t>Организация доступа к шаблонам МТО через</t>
  </si>
  <si>
    <t>Замена шрифта DINPRO на бесплатный PT SA</t>
  </si>
  <si>
    <t>Передача данных из кадровых источников</t>
  </si>
  <si>
    <t>Если в таблице маршрутизации для Изменен</t>
  </si>
  <si>
    <t>Обновление дизайна и функционала раздела</t>
  </si>
  <si>
    <t>В связи с сокращением сроков БЗ необходи</t>
  </si>
  <si>
    <t>Реализовать возможность переклассификаци</t>
  </si>
  <si>
    <t>Интеграция ИС Церера с системой КЛАД DW</t>
  </si>
  <si>
    <t>Поддержка типового функционала прослежив</t>
  </si>
  <si>
    <t>Доработка интеграции между СЭД Тесса и С</t>
  </si>
  <si>
    <t>Контроль и отключение регламентных задан</t>
  </si>
  <si>
    <t>Создание роли для консультантов в расшир</t>
  </si>
  <si>
    <t>Создание инструмента перепроведения цепо</t>
  </si>
  <si>
    <t>Настройки временной привязки в ИТ 9014 (</t>
  </si>
  <si>
    <t>Миграция номеров телефонов из 0006ИТ</t>
  </si>
  <si>
    <t>Создание программ для изменения связи ро</t>
  </si>
  <si>
    <t>Реализация контрольных процедур по проце</t>
  </si>
  <si>
    <t>Ведение признака рассылки для корпоратив</t>
  </si>
  <si>
    <t>Доработка тр. ZINPLZ010</t>
  </si>
  <si>
    <t>Изменение алгоритма копирования документ</t>
  </si>
  <si>
    <t>Ошибка интеграции КСУИТ - SAP SM</t>
  </si>
  <si>
    <t>Оптимизация и устранение ошибок в КСУИТ</t>
  </si>
  <si>
    <t>Доработка ISSO в рамках миграции КРЕПИС</t>
  </si>
  <si>
    <t>Доработка Отчета по заказам УГМ</t>
  </si>
  <si>
    <t>Разработка дополнительного раздела «Мод</t>
  </si>
  <si>
    <t>Апгрейд главной страницы Управления по р</t>
  </si>
  <si>
    <t>Адаптация программ для FCC</t>
  </si>
  <si>
    <t>Запрет перемаршрутизации обращений от ОО</t>
  </si>
  <si>
    <t>Разработка нового отчета «Биллинг ЕКДС»</t>
  </si>
  <si>
    <t>Реализация интеграционного потока 1С Лог</t>
  </si>
  <si>
    <t>Изменения алгоритма формирования техниче</t>
  </si>
  <si>
    <t>Добавление колонок первоначальному номер</t>
  </si>
  <si>
    <t>Расширение МС26,МС28 складов WMS на новы</t>
  </si>
  <si>
    <t>Доработка функционала ведения обязательн</t>
  </si>
  <si>
    <t>Проверка заполнения атрибута «Категория</t>
  </si>
  <si>
    <t>Поставка ФО в ПАО ГП (поток КиЗ)</t>
  </si>
  <si>
    <t>Поставка ФО в ПАО ГП (поток справочники)</t>
  </si>
  <si>
    <t>Доработка функционала сбора потребностей</t>
  </si>
  <si>
    <t>Начисление группового резерва</t>
  </si>
  <si>
    <t>Для определения потребности в данных, не</t>
  </si>
  <si>
    <t>Использование в интеграции ЗУП 3.1 – КФШ</t>
  </si>
  <si>
    <t>Контрагент для ОКО в КХД БЭ</t>
  </si>
  <si>
    <t>Отражение процентов по займам в 2-х БЕ</t>
  </si>
  <si>
    <t>Терминал. Доработка функционал</t>
  </si>
  <si>
    <t>Доработать логику выборки карточки догов</t>
  </si>
  <si>
    <t>Отчет «Проекты</t>
  </si>
  <si>
    <t>Модификация дашборда нефтесервисных пред</t>
  </si>
  <si>
    <t>Реализация функционала из КЛАДа в Qlik</t>
  </si>
  <si>
    <t>Делегирование полномочий по ведению спра</t>
  </si>
  <si>
    <t>Доработка ISSO и ЕССТ в рамках миграции</t>
  </si>
  <si>
    <t>Реализация сводного шаблона по завершенн</t>
  </si>
  <si>
    <t>Учет НКС по реконструкции в 1С САБИ (ОС</t>
  </si>
  <si>
    <t>Разработка инструментария для расчета ср</t>
  </si>
  <si>
    <t>Получение данных о допусках, удостоверен</t>
  </si>
  <si>
    <t>Получение данных о наградах из кадровых</t>
  </si>
  <si>
    <t>Обновление на релиз, связанный с прослеж</t>
  </si>
  <si>
    <t>Исключение дополнительных манипуляций пр</t>
  </si>
  <si>
    <t>Тираж ОЭДК на ООО «Газпром нефть шельф»</t>
  </si>
  <si>
    <t>Передача атрибутов PSE Tier 1-3 из 1С:ТО</t>
  </si>
  <si>
    <t>Подключение ООО "ГПН-Дорожное строительс</t>
  </si>
  <si>
    <t>Подключение ООО "ГПН-Графитек" к СУИД</t>
  </si>
  <si>
    <t>Передача атрибутов PSE Tier 1-3 из СМБ</t>
  </si>
  <si>
    <t>Передача атрибутов PSE Tier 1-3 из ТОРО</t>
  </si>
  <si>
    <t>Передача атрибутов PSE Tier 1-3 из ЭЖС O</t>
  </si>
  <si>
    <t>Автообработка обращений на доступ к Моби</t>
  </si>
  <si>
    <t>Отнесение вознаграждение агента на матер</t>
  </si>
  <si>
    <t>ИС «АСУ НПХ», калькулятор ОПЗ: добавить</t>
  </si>
  <si>
    <t>Интеграция ЗУП 3.1 и ПиБ HR</t>
  </si>
  <si>
    <t>Формирование печатной формы справки о фи</t>
  </si>
  <si>
    <t>(ЭДО) Создание автоматизированного рабоч</t>
  </si>
  <si>
    <t>Положение о закупках товаров, работ, усл</t>
  </si>
  <si>
    <t>Реализация в АСУ НПХ изменений при выгру</t>
  </si>
  <si>
    <t>Реализовать в форме «Детализация работы»</t>
  </si>
  <si>
    <t>Удалить в форме «Расчет параметров глуше</t>
  </si>
  <si>
    <t>Реализация в АСУ НПХ возможности подачи</t>
  </si>
  <si>
    <t>Интеграция СЭД Tessa-КШД-АСБНУ в части а</t>
  </si>
  <si>
    <t>Тираж функционала «Отпуска» по БЕ 9727</t>
  </si>
  <si>
    <t>Тираж функционала «Пересмотр окладов» по</t>
  </si>
  <si>
    <t>Интеграция с ГАЗПРОМ по несписочному сос</t>
  </si>
  <si>
    <t>Замена короткой ссылкой путь к шаблонам</t>
  </si>
  <si>
    <t>784 Доработка загрузчика для док-та ПТУ</t>
  </si>
  <si>
    <t>Настройка интеграционных механизмов на с</t>
  </si>
  <si>
    <t>Контроль фактической первоначальной даты</t>
  </si>
  <si>
    <t>Передача плановых и фактических данных м</t>
  </si>
  <si>
    <t>Количественный учет СО и СИЗ: рабочее ме</t>
  </si>
  <si>
    <t>Доработка транзакции ZSTAT_RASP ИТ 9060</t>
  </si>
  <si>
    <t>UD_BLPS_HD</t>
  </si>
  <si>
    <t>210632 СМА БЛПС</t>
  </si>
  <si>
    <t>Расширение функциональности по ведению д</t>
  </si>
  <si>
    <t>Создание технической роли для перевода</t>
  </si>
  <si>
    <t>Дизайн и верстка двух страниц  сайта ООО</t>
  </si>
  <si>
    <t>ОЭДК (СУП) Тираж на сектор Энергетика</t>
  </si>
  <si>
    <t>Корректировка Шаблонов Ф.1 и Ф.2</t>
  </si>
  <si>
    <t>Адаптация веб-форм PSS для ЕСО</t>
  </si>
  <si>
    <t>Добавление элементов в "Виды активов и о</t>
  </si>
  <si>
    <t>КСУ НСИ / Методологический шаблон 1С / З</t>
  </si>
  <si>
    <t>Некорректное формирование налоговой сто</t>
  </si>
  <si>
    <t>Актуализация формы протокола заседания з</t>
  </si>
  <si>
    <t>Интеграция с ИС 1СПБ через витрину данны</t>
  </si>
  <si>
    <t>Добавление в Монитор поставки через КХД</t>
  </si>
  <si>
    <t>Разработка отчета «Выполнение плана МТО»</t>
  </si>
  <si>
    <t>Передача данных между ЗУП 2.5-ДО в части</t>
  </si>
  <si>
    <t>СУП (система управления поставщиками)</t>
  </si>
  <si>
    <t>Согласование фактических трудозатрат</t>
  </si>
  <si>
    <t>Добавить справочник НМА</t>
  </si>
  <si>
    <t>Доработка интерфейса модуля плпнирования</t>
  </si>
  <si>
    <t>Необходимо реализовать механизм суммиров</t>
  </si>
  <si>
    <t>Пересмотр заработной платы - часть 2 (C-</t>
  </si>
  <si>
    <t>Расширение интеграции АСУА Терминал и КЛ</t>
  </si>
  <si>
    <t>Модернизация аналитических экранов СМП</t>
  </si>
  <si>
    <t>790 Доработка документа "Отчет комитенту</t>
  </si>
  <si>
    <t>Настройка модуля Активы дашборда АРМ ДИТ</t>
  </si>
  <si>
    <t>Настройка модуля дашбордов ЗНИ АРМ ДИТАТ</t>
  </si>
  <si>
    <t>Настройка модуля Мощность и доступность</t>
  </si>
  <si>
    <t>Настройка модуля Техническая политика да</t>
  </si>
  <si>
    <t>Экспорт данных объектов иерархий из SAP</t>
  </si>
  <si>
    <t>Обновление BW ABAP+UI</t>
  </si>
  <si>
    <t>Реестр тех. Объектов реализовать ведение</t>
  </si>
  <si>
    <t>Обновление реквизита Код КА по ИНН и КПП</t>
  </si>
  <si>
    <t>Установка пометки на удаление при миграц</t>
  </si>
  <si>
    <t>Реализовать загрузку ШК из смежных систе</t>
  </si>
  <si>
    <t>Доработка в интеграции ЗУП 3.1 – КФШ ЕРП</t>
  </si>
  <si>
    <t>«Решено при первом звонке» в ШЗнО</t>
  </si>
  <si>
    <t>Отражение номера договора клиента в отче</t>
  </si>
  <si>
    <t>Сроки хранения по запасам МТР</t>
  </si>
  <si>
    <t>Требуется выполнить перевод БЕ 1030 на э</t>
  </si>
  <si>
    <t>Создание ИБ 1С ЗУП для ДО «АО «Синергия»</t>
  </si>
  <si>
    <t>Удаление ошибочных неконсистентных данны</t>
  </si>
  <si>
    <t>Внесение дополнительных параметров при в</t>
  </si>
  <si>
    <t>АСУЗ: Расширение функционала сводного го</t>
  </si>
  <si>
    <t>Скорректировать работу КСУИТ. D14176</t>
  </si>
  <si>
    <t>Скорректировать работу КСУИТ. D14215</t>
  </si>
  <si>
    <t>Исправить нарушение рабочего процесса ЗН</t>
  </si>
  <si>
    <t>Обновление значений индексов к договорам</t>
  </si>
  <si>
    <t>Определение договоров при обновлении зна</t>
  </si>
  <si>
    <t>ИС «АСУ НПХ», изменение алгоритма присво</t>
  </si>
  <si>
    <t>ИС «АСУ НПХ». Изменить отображение ПАВ</t>
  </si>
  <si>
    <t>ИС «АСУ НПХ», калькулятор ОПЗ: переделат</t>
  </si>
  <si>
    <t>ИС «АСУ НПХ». Отображение проверки работ</t>
  </si>
  <si>
    <t>Доработать ЕСОН-АРМ ЖД МЦОН / ОЦОН в чат</t>
  </si>
  <si>
    <t>Порядок массовой корректировки параметро</t>
  </si>
  <si>
    <t>Реализация на СФК каталога КТ-676</t>
  </si>
  <si>
    <t>Добавление столбцов «ЦОЛ», «Подача ЦТП»,</t>
  </si>
  <si>
    <t>АСУЗ КЗ: создание и изменение ролей поль</t>
  </si>
  <si>
    <t>Доработка РР и ЭС ПБ HSE</t>
  </si>
  <si>
    <t>Передача фактических данных показателей</t>
  </si>
  <si>
    <t>ИС «АСУ НПХ». Возможность ручного ввода</t>
  </si>
  <si>
    <t>Реализовать возможность прикрепления ПУД</t>
  </si>
  <si>
    <t>Реализовать возможность просмотра и поис</t>
  </si>
  <si>
    <t>Реализация возможности дифференциации пр</t>
  </si>
  <si>
    <t>Автоматизация процесса исключения из ква</t>
  </si>
  <si>
    <t>Передача атрибутов PSE Tier 1-3 из ЭЖС M</t>
  </si>
  <si>
    <t>Настройка интеграци ЕССТ и ИСАП Корпорат</t>
  </si>
  <si>
    <t>АСУЗ НКЗ/ДС: Расширение функционала для</t>
  </si>
  <si>
    <t>Сохранение прикреплённых ранее документо</t>
  </si>
  <si>
    <t>Обеспечение работы ООО ГПН-Аэро (Обществ</t>
  </si>
  <si>
    <t>Передача атрибутов PSE Tier 3 из АСОДУ</t>
  </si>
  <si>
    <t>Таблица делегирования по сотрудникам</t>
  </si>
  <si>
    <t>Создание роли RPA-робота «Мониторинг кор</t>
  </si>
  <si>
    <t>Изменение алгоритма расчета энергоресурс</t>
  </si>
  <si>
    <t>Перенос интеграционного потока СБЫТ (SAP</t>
  </si>
  <si>
    <t>Перенос интеграционного потока из ЕЭА Fi</t>
  </si>
  <si>
    <t>(ШУЗ) Доработка процесса перепродажи МТР</t>
  </si>
  <si>
    <t>(ШМТО) Доработка транзакции VA02 при уда</t>
  </si>
  <si>
    <t>(ШУЗ) Доработка транзакции ZINMM020 для</t>
  </si>
  <si>
    <t>Аналитика по участкам маршрута</t>
  </si>
  <si>
    <t>Закрепление фактических операций за план</t>
  </si>
  <si>
    <t>Формирование промежуточного акта погрузк</t>
  </si>
  <si>
    <t>Доработка программы Сапфир, корректировк</t>
  </si>
  <si>
    <t>Автоматизация отчета Ш-03.06.04.03.09 От</t>
  </si>
  <si>
    <t>Тираж 1С ЗУП АО Синергия</t>
  </si>
  <si>
    <t>Интеграция ЦП КОМПАС: Портал адаптаци</t>
  </si>
  <si>
    <t>Автоматизация заполнения аналитики в пол</t>
  </si>
  <si>
    <t>Настройка оповещения пользователей о соб</t>
  </si>
  <si>
    <t>При формировании заявок по транзакции ZI</t>
  </si>
  <si>
    <t>Оптимизация схемы отправки уведомлений п</t>
  </si>
  <si>
    <t>Данные о пользователях 1С из 1С СКИБ</t>
  </si>
  <si>
    <t>ГПН-Смазочные материалы требуется настро</t>
  </si>
  <si>
    <t>Доработка SAP ESS</t>
  </si>
  <si>
    <t>Вывод отборов МТР на Портал закупок ГПН</t>
  </si>
  <si>
    <t>Витрина МБ</t>
  </si>
  <si>
    <t>Корректировка api по уволенным сотрудник</t>
  </si>
  <si>
    <t>Доработка селекционного экрана тр. ZINMM</t>
  </si>
  <si>
    <t>Доработка отчета ZHR_T3R_FUN - ZTPHR_HCM</t>
  </si>
  <si>
    <t>Разработка документов точечного анализа</t>
  </si>
  <si>
    <t>Доработка выбора кода организатора в АС</t>
  </si>
  <si>
    <t>Реализация отражения видов времени "Ночн</t>
  </si>
  <si>
    <t>АСУЗ КЗ: реализация нового функционала п</t>
  </si>
  <si>
    <t>Доработка журнала ошибок ЦКР (Список «Ин</t>
  </si>
  <si>
    <t>Обновление GRC до 12-й версии</t>
  </si>
  <si>
    <t>Доп. настройка ИТ 9060 Оценка должности</t>
  </si>
  <si>
    <t>Правки ролевой модели (разделение доступ</t>
  </si>
  <si>
    <t>Доработка транзакции ZUSERSNC для монито</t>
  </si>
  <si>
    <t>Реализация «Фонд скважин с отсутствием Т</t>
  </si>
  <si>
    <t>1201 Доработка форм по процессам 14.03.0</t>
  </si>
  <si>
    <t>Доработка интеграции между Jira и КЛАД</t>
  </si>
  <si>
    <t>Реализация запрета перевода статуса заяв</t>
  </si>
  <si>
    <t>Настройка инвентаризации капитализ. ОО (</t>
  </si>
  <si>
    <t>Проверка-заполнение БА заявок и DMS</t>
  </si>
  <si>
    <t>Создание возможности формирования в сис</t>
  </si>
  <si>
    <t>Поле для гарант. объема в SAP</t>
  </si>
  <si>
    <t>Номенклатура поставщика в Отчете комитен</t>
  </si>
  <si>
    <t>КП Формирование перевыставленного счета-</t>
  </si>
  <si>
    <t>Присвоение роли финансового контролера</t>
  </si>
  <si>
    <t>АСУЗ КЗ: доработка функционала и рассылк</t>
  </si>
  <si>
    <t>Создание отчёта в системе Oracle BI Publ</t>
  </si>
  <si>
    <t>Формирование обоснования в Аналитической</t>
  </si>
  <si>
    <t>В печатной форме ТОРГ12 (реализации газа</t>
  </si>
  <si>
    <t>Настройка интеграции с 1С ДО ОЦО HR</t>
  </si>
  <si>
    <t>453Доработка  указания пересчета валют</t>
  </si>
  <si>
    <t>801Доработки по процессу согласования Зн</t>
  </si>
  <si>
    <t>805Доработка по запрету внесения изменен</t>
  </si>
  <si>
    <t>800Формирование графика платежей</t>
  </si>
  <si>
    <t>Публикация ПО QlikView в терминальном пр</t>
  </si>
  <si>
    <t>Создание возможности замены МТР в заказ</t>
  </si>
  <si>
    <t>Доработка СфераПро в части материалов-к</t>
  </si>
  <si>
    <t>Создание роли для RPA робота</t>
  </si>
  <si>
    <t>Расширение функциональности по роботизир</t>
  </si>
  <si>
    <t>Передача проишествий PSE Tier 1-3 из 1С:</t>
  </si>
  <si>
    <t>Реализация обработки результатов голосов</t>
  </si>
  <si>
    <t>Доработка платформы «Мнения» в части огр</t>
  </si>
  <si>
    <t>PORT_MNENI</t>
  </si>
  <si>
    <t>Массовое обновление пакета документов в</t>
  </si>
  <si>
    <t>802Платежи налогов в валюте, контроль за</t>
  </si>
  <si>
    <t>637Доп требования по ВК</t>
  </si>
  <si>
    <t>804Контроль заполнения реквизитов ЗнРДС</t>
  </si>
  <si>
    <t>803Системный контроль по объектам расчет</t>
  </si>
  <si>
    <t>788Вынесение документа «Установка цен но</t>
  </si>
  <si>
    <t>Удаление записей регистров с ошибочными</t>
  </si>
  <si>
    <t>Тиражирование приложения СЭД НМД в АО «Г</t>
  </si>
  <si>
    <t>Доработка СЗВ-ТД</t>
  </si>
  <si>
    <t>Доработка роли ГПН_Т_ExchangeTURV_31</t>
  </si>
  <si>
    <t>Доработка ZPMP, доработка интеграции SAP</t>
  </si>
  <si>
    <t>АС Отчетность и Tessa: Реализация интегр</t>
  </si>
  <si>
    <t>Автоматическое утверждение Итогового Про</t>
  </si>
  <si>
    <t>Добавление прав в роль «ГПН_пользователь</t>
  </si>
  <si>
    <t>Доработка интеграции ЗУП 2.5 с Прогнозно</t>
  </si>
  <si>
    <t>Изменение механизма интеграции с Витрино</t>
  </si>
  <si>
    <t>Создание отчета по объектам НКС, подтвер</t>
  </si>
  <si>
    <t>При заполнении Сотрудника по кнопке Доба</t>
  </si>
  <si>
    <t>Создание отчетности на базе Qlik «Внутре</t>
  </si>
  <si>
    <t>Миграция функционального решения «Кадров</t>
  </si>
  <si>
    <t>Перенос доходов для целей учета НДФЛ</t>
  </si>
  <si>
    <t>Корректировка алгоритма поиска синтезгру</t>
  </si>
  <si>
    <t>Создание роли Финансового контроллера дл</t>
  </si>
  <si>
    <t>Изменение в хранимой процедуре для работ</t>
  </si>
  <si>
    <t>Создание полей в карточке КП SAP GRC и н</t>
  </si>
  <si>
    <t>793 Сокращение трудозатрат помощников по</t>
  </si>
  <si>
    <t>793 Контроли параметров заявки на команд</t>
  </si>
  <si>
    <t>Визуализация аналитических экранов СМП</t>
  </si>
  <si>
    <t>793 Оптимизация процесса подписания элек</t>
  </si>
  <si>
    <t>793 Реестр командировок для руководителя</t>
  </si>
  <si>
    <t>1201 Доработка приказа (Ш-14.03.06-20 пр</t>
  </si>
  <si>
    <t>Доработка SAP HR ESS</t>
  </si>
  <si>
    <t>Добавление аналитики контрагента в докум</t>
  </si>
  <si>
    <t>Обработка для изменения НСП</t>
  </si>
  <si>
    <t>782Доработка документа "Корректировка на</t>
  </si>
  <si>
    <t>Доработка справочника «МетодШаблон1С_Сос</t>
  </si>
  <si>
    <t>Автоматизация регламентной работы «Измен</t>
  </si>
  <si>
    <t>Создание механизма работы с предварител</t>
  </si>
  <si>
    <t>Согласование РКД разделами в Сфера ПРО (</t>
  </si>
  <si>
    <t>Автоматизация регламентной работы «Актуа</t>
  </si>
  <si>
    <t>Автоматизация отчета «Анализ ошибок инте</t>
  </si>
  <si>
    <t>Автоматизация регламентной работы «Выпол</t>
  </si>
  <si>
    <t>Автоматизация регламентной работы «Подра</t>
  </si>
  <si>
    <t>Автоматизация отчета «Публикация сотрудн</t>
  </si>
  <si>
    <t>Автоматизация отчета «Публикация телефон</t>
  </si>
  <si>
    <t>добавить справочники описывающие все инт</t>
  </si>
  <si>
    <t>новый вид продукта соб.Вексель (ZSV)</t>
  </si>
  <si>
    <t>Автоматизация регламентной работы «Масте</t>
  </si>
  <si>
    <t>Автоматизация регламентной работы «Фотог</t>
  </si>
  <si>
    <t>Добавить в ЗУП 3.1  Отчет об изменении о</t>
  </si>
  <si>
    <t>Перенос данных в рамках Трансформации в</t>
  </si>
  <si>
    <t>Создание лендинга программы «На Старт»</t>
  </si>
  <si>
    <t>АСУЗ НКЗ/ДС: Оптимизация функционала вед</t>
  </si>
  <si>
    <t>АСУЗ НКЗ/ДС: Отчет по срокам</t>
  </si>
  <si>
    <t>Подключение1С ERP и 1С ЗУП 3.5 ДО Компле</t>
  </si>
  <si>
    <t>Централизованная реализация металлолома/</t>
  </si>
  <si>
    <t>АСУЗ НКЗ: Исключение возможности инициир</t>
  </si>
  <si>
    <t>Корректировка форм Росстат: 57-Т</t>
  </si>
  <si>
    <t>АСУЗ НКЗ/ДС: Еженедельный отчет</t>
  </si>
  <si>
    <t>СЗВ –СТАЖ (реорганизация)</t>
  </si>
  <si>
    <t>Корректировка формы № 1 (рабочая сила) «</t>
  </si>
  <si>
    <t>Корректировка форм: № П-4 «Сведения о чи</t>
  </si>
  <si>
    <t>Корректировка форм: № П-4 (НЗ) «Сведения</t>
  </si>
  <si>
    <t>717Выводить в печатной форме "Счет-факту</t>
  </si>
  <si>
    <t>1с УПП ГПН_Битумные материалы: Повышение</t>
  </si>
  <si>
    <t>Создание SAP Content Server для медленно</t>
  </si>
  <si>
    <t>Конвертация процента премии в процент ре</t>
  </si>
  <si>
    <t>Вывод из эксплуатации SAP BO 4.1</t>
  </si>
  <si>
    <t>Интеграция информационной системы КХД HR</t>
  </si>
  <si>
    <t>Передача атрибутов PSE Tier 1-3 из Эра-р</t>
  </si>
  <si>
    <t>Доработки по развитию проекта по кредитн</t>
  </si>
  <si>
    <t>Создание справочника нефтепродуктов СПбМ</t>
  </si>
  <si>
    <t>ARMEKONSM</t>
  </si>
  <si>
    <t>Добавление нового признака Нетиповой Дог</t>
  </si>
  <si>
    <t>Доработка печатной формы счет-фактуры вы</t>
  </si>
  <si>
    <t>Интеграция SAP ERP / Сфера ПРО для полей</t>
  </si>
  <si>
    <t>1С ЗУП 2.5 Анализ НДФЛ 15%</t>
  </si>
  <si>
    <t>Внесение корретировки в печатную форму "</t>
  </si>
  <si>
    <t>Формирование актуального реестра Показат</t>
  </si>
  <si>
    <t>Новый раздел в TESSA для  управления ПЭБ</t>
  </si>
  <si>
    <t>Использование коэффициентов для таблиц Е</t>
  </si>
  <si>
    <t>АСУЗ КЗ: Реализация возможности ведения</t>
  </si>
  <si>
    <t>Пересчёт весса нетта и брутта палеты для</t>
  </si>
  <si>
    <t>Сократить время работы регистра ZUNIPKV_</t>
  </si>
  <si>
    <t>Доработка аналитичности данных в АСБУ Ло</t>
  </si>
  <si>
    <t>Контроль параметров закупкм</t>
  </si>
  <si>
    <t>Подключение SAP ADS к системе CUJ</t>
  </si>
  <si>
    <t>Подключение SAP SSO 2 SLS к системе CUJ</t>
  </si>
  <si>
    <t>Создание функции выгрузки спецификаций п</t>
  </si>
  <si>
    <t>1201 Разработка форм Ш-14.03.03-09;Ш-14.</t>
  </si>
  <si>
    <t>Автоматизация выравнивания 62 *счетов</t>
  </si>
  <si>
    <t>Автоматизация выравнивания налоговых сче</t>
  </si>
  <si>
    <t>Подключение нового веб-сервиса из систем</t>
  </si>
  <si>
    <t>Выгрузка реестра спецификаций в Сфера ПР</t>
  </si>
  <si>
    <t>Создание новой функции «Зав. группы» в</t>
  </si>
  <si>
    <t>Обработка спецификаций Заказчиком в ERP</t>
  </si>
  <si>
    <t>Обновление платформы 1С УПП НС с версии</t>
  </si>
  <si>
    <t>Реализация модуля СЭД «Документы генерал</t>
  </si>
  <si>
    <t>КЛАД–SAP BO DS–Terrasoft Creatio КСУИТ</t>
  </si>
  <si>
    <t>Изменение алгоритма расчета показателя Р</t>
  </si>
  <si>
    <t>Автоматизация выравнивания 71-73* счетов</t>
  </si>
  <si>
    <t>Доработка ЕСОН-АРМ в части передачи функ</t>
  </si>
  <si>
    <t>Изменение логики ШЗнО</t>
  </si>
  <si>
    <t>793 Администратор справочников командиро</t>
  </si>
  <si>
    <t>PIN-код печати</t>
  </si>
  <si>
    <t>793 Делегаты согласования командировок</t>
  </si>
  <si>
    <t>793 Изменение командировки с ПЭП - возмо</t>
  </si>
  <si>
    <t>793 Наполнение справочников ГПН-ЭР</t>
  </si>
  <si>
    <t>Повтор ранее поданного обращения</t>
  </si>
  <si>
    <t>Классификация изменения ИТ-услуги (в соо</t>
  </si>
  <si>
    <t>Формирование показателей в витрине данны</t>
  </si>
  <si>
    <t>Автоматическое подтягивание информации и</t>
  </si>
  <si>
    <t>Автоматизация проверки наличия ошибок и</t>
  </si>
  <si>
    <t>793 Электронное заявление на удержание</t>
  </si>
  <si>
    <t>Изменение формы согласования APR</t>
  </si>
  <si>
    <t>АСУЗ КЗ: Доработка рабочего места Участн</t>
  </si>
  <si>
    <t>Создание роли для ведения ставок акцизов</t>
  </si>
  <si>
    <t>Перечень не устраненных замечаний по ито</t>
  </si>
  <si>
    <t>Доработка функциональности ИКП и оффера</t>
  </si>
  <si>
    <t>Корректировка остаточной стоимости объек</t>
  </si>
  <si>
    <t>Включение журналирования событий информа</t>
  </si>
  <si>
    <t>Редизайн интерфейса назначения тестов\ди</t>
  </si>
  <si>
    <t>Добавление поля Фин.год проводки</t>
  </si>
  <si>
    <t>Процесс по автоустранению нарушений в ИС</t>
  </si>
  <si>
    <t>Запрет использования служебной УЗ «Админ</t>
  </si>
  <si>
    <t>Подключить систему &lt;ABBYY FC&gt; к СУИД</t>
  </si>
  <si>
    <t>Настройка решения МТО (АСУЗ МТР) для ООО</t>
  </si>
  <si>
    <t>Изменение формы предоставления визуально</t>
  </si>
  <si>
    <t>Создание узла обмена данными для передач</t>
  </si>
  <si>
    <t>Новые фильтры в системе SAP LUMIRA</t>
  </si>
  <si>
    <t>Запасы по направлениям</t>
  </si>
  <si>
    <t>МТР-аналоги</t>
  </si>
  <si>
    <t>Разделением проводок по НДФЛ на два субс</t>
  </si>
  <si>
    <t>1201 Разработка формы Ш-14.03.14-02</t>
  </si>
  <si>
    <t>Автоматическое формирование заказов на д</t>
  </si>
  <si>
    <t>Интеграция с информационном ресурсом СПА</t>
  </si>
  <si>
    <t>Расширение аналитичности Платформы монит</t>
  </si>
  <si>
    <t>ТФД договора поставки МТР (рамочный (пер</t>
  </si>
  <si>
    <t>Реализовать загрузку данных для профиля</t>
  </si>
  <si>
    <t>Тираж 1С ЗУП ООО Газпромнефть-Пальян</t>
  </si>
  <si>
    <t>Настройка интеграции SAP HR c ФCC ЭБЛ</t>
  </si>
  <si>
    <t>Создать и настроить автоматические регла</t>
  </si>
  <si>
    <t>Доработать интеграцию передачи факта отг</t>
  </si>
  <si>
    <t>Переработка виджета B6 Нефтеконтроль</t>
  </si>
  <si>
    <t>Перенос исторических данных для Трансфор</t>
  </si>
  <si>
    <t>Разработка интеграции КФШ ЕРП – ЕРП Бюдж</t>
  </si>
  <si>
    <t>Доработка интеграции между 1С ПБ и КЛАД</t>
  </si>
  <si>
    <t>Автоматизация процесса формирования бюдж</t>
  </si>
  <si>
    <t>Автоматизация процесса переноса руководи</t>
  </si>
  <si>
    <t>Автоматизация процесса формирования прик</t>
  </si>
  <si>
    <t>Доработка SAPHIR в связи с некорректным</t>
  </si>
  <si>
    <t>Автоматическое заполнение строки 5а СЧФ</t>
  </si>
  <si>
    <t>ДЗ БРД, УЗПУ, Отдел по управлению рынком</t>
  </si>
  <si>
    <t>ZINMM525</t>
  </si>
  <si>
    <t>Изменеие интеграцинного потока STATUS_ZN</t>
  </si>
  <si>
    <t>Заказы покупателя можно было создавать</t>
  </si>
  <si>
    <t>Дополнение отчета Данные договоров в сис</t>
  </si>
  <si>
    <t>Доработка тр. ZINWM023 и ZINWM512</t>
  </si>
  <si>
    <t>Интеграция Seldon с системой КЛАД DW (Ar</t>
  </si>
  <si>
    <t>Исключение распределения доходов и расхо</t>
  </si>
  <si>
    <t>Раздельный учет по реализации ценных бум</t>
  </si>
  <si>
    <t>Закрытие возможности единовременного выз</t>
  </si>
  <si>
    <t>Изменить права на роли Бригадир и Ведущи</t>
  </si>
  <si>
    <t>Доработка SAP PO (КШД) в части интеграци</t>
  </si>
  <si>
    <t>Списание по FIFO</t>
  </si>
  <si>
    <t>Добавление аналитик в Профиль контрагент</t>
  </si>
  <si>
    <t>Расширение  «Дополнительных Параметров з</t>
  </si>
  <si>
    <t>Доработка выгрузки данных по платежам</t>
  </si>
  <si>
    <t>Создание ИБ 1С ЗУП для ДО «АО «Сантисима</t>
  </si>
  <si>
    <t>1201 Доработка формы Ш-14.03.03-06</t>
  </si>
  <si>
    <t>Регистрация замеров добавления файловых</t>
  </si>
  <si>
    <t>Создание APG процесса для обработки заяв</t>
  </si>
  <si>
    <t>В системе SAP при  корректировке парамет</t>
  </si>
  <si>
    <t>Массовая выгрузка приложенных файлов ТП</t>
  </si>
  <si>
    <t>Функция создания карточки проекта/специ</t>
  </si>
  <si>
    <t>Контроль категоризации запасов</t>
  </si>
  <si>
    <t>оповещению пользователя об изменениях в</t>
  </si>
  <si>
    <t>СПП-Элементы в отчетности</t>
  </si>
  <si>
    <t>481 Дработка интеграции ГПН ИТО(ННГС)_1С</t>
  </si>
  <si>
    <t>Актуализиция версии справочника по отказ</t>
  </si>
  <si>
    <t>Доработка решения Н2Н в части входящих п</t>
  </si>
  <si>
    <t>Автоматизация  показателей площадей в ут</t>
  </si>
  <si>
    <t>ГПНМБ- Доработка по добавлению субконто</t>
  </si>
  <si>
    <t>Изменение алгоритма  подбора классификат</t>
  </si>
  <si>
    <t>Изменение порядка исчисления пособий (ре</t>
  </si>
  <si>
    <t>Тираж. Запись в ИТ 9015 ДС о ПЭП</t>
  </si>
  <si>
    <t>Массовая перезагрузка 17 ИТ для БЕ 3998</t>
  </si>
  <si>
    <t>Настройка шаблона УЗ для БЕ 1110 ООО "Га</t>
  </si>
  <si>
    <t>Формирование ЗНИ для ИСУГ формирование с</t>
  </si>
  <si>
    <t>ISUG</t>
  </si>
  <si>
    <t>Создание новой ЗО/заводов/складов/ГС</t>
  </si>
  <si>
    <t>Доработка шаблона регистрации обращения</t>
  </si>
  <si>
    <t>Доработка аналитических таблиц АРМ КК</t>
  </si>
  <si>
    <t>Включение внешней обработки по сверке шт</t>
  </si>
  <si>
    <t>Включение внешней обработки ошибок консо</t>
  </si>
  <si>
    <t>Включение внешней обработки по сверке ор</t>
  </si>
  <si>
    <t>Тиражирование решения SAP ЮЗЭДО МТО ЛОТ2</t>
  </si>
  <si>
    <t>Подключение ДО «АО «Синергия» к СУИД</t>
  </si>
  <si>
    <t>Подключение ДО «Фонд развития женского и</t>
  </si>
  <si>
    <t>Уведомление о корректировке позиции заку</t>
  </si>
  <si>
    <t>Подключение модуля должностных инструкци</t>
  </si>
  <si>
    <t>Корректировка формы № 1-Т «Сведения о чи</t>
  </si>
  <si>
    <t>1201 Полномочия ЦКР к 14 ИТ ВО 2021 2024</t>
  </si>
  <si>
    <t>Изменить интеграцию передачи данных в ИС</t>
  </si>
  <si>
    <t>Изменить алгоритм расчета «Доплата сверх</t>
  </si>
  <si>
    <t>Контроль лимитов ZINDAC501</t>
  </si>
  <si>
    <t>Обеспечение передачи данных по контрольн</t>
  </si>
  <si>
    <t>Расширение аналитики в отчетах БЕ 6790 (</t>
  </si>
  <si>
    <t>Создание ежеквартального прогнозного отч</t>
  </si>
  <si>
    <t>Разработка отчета в SAP для работы в рам</t>
  </si>
  <si>
    <t>Интеграция ИС СМБ с системой КЛАД DW (Ar</t>
  </si>
  <si>
    <t>Штрих-кодирование кадровых документов дл</t>
  </si>
  <si>
    <t>681 СМ Загрузка данных (прокачки, акты п</t>
  </si>
  <si>
    <t>Добавление крайнего срока в уведомлении</t>
  </si>
  <si>
    <t>Регистрация в КСУИТ установки стандарног</t>
  </si>
  <si>
    <t>Выгрузка метаданных из 1С ТОиР МБ; 1С ОС</t>
  </si>
  <si>
    <t>Выгрузка метаданных из 1С УПП МБ; 1С УПП</t>
  </si>
  <si>
    <t>Благодарность, Жалоба, Претензия</t>
  </si>
  <si>
    <t>Проведение подготовительных работ в рамк</t>
  </si>
  <si>
    <t>Реализовать функционал заполнения поля И</t>
  </si>
  <si>
    <t>Рассылки по регулированию конфликта инте</t>
  </si>
  <si>
    <t>Изменение статуса в справочнике Маршрут</t>
  </si>
  <si>
    <t>Использование двух существующих видов от</t>
  </si>
  <si>
    <t>Добавление экрана ИТ2006 в м. увольнение</t>
  </si>
  <si>
    <t>Изменение аналитической вкладки по Ключе</t>
  </si>
  <si>
    <t>Создание технической роли в системе SAP</t>
  </si>
  <si>
    <t>Создание вида оплаты "НДФЛ СД НС"</t>
  </si>
  <si>
    <t>Отчет для проверки бухгалтерских ракурсо</t>
  </si>
  <si>
    <t>Мониторинг платежей по расходным договор</t>
  </si>
  <si>
    <t>Развитие дашборда ЦТПФ</t>
  </si>
  <si>
    <t>Разделение резерва на отпуск на БУ и НУ</t>
  </si>
  <si>
    <t>Ведение целевых требований к характерист</t>
  </si>
  <si>
    <t>САП САПФИР. Установка запрета на оприход</t>
  </si>
  <si>
    <t>820 Расширение списка Группы ОС для ТМЦ</t>
  </si>
  <si>
    <t>Автоматизация процесса "Сворачивание опе</t>
  </si>
  <si>
    <t>Доработка транзакции ZINMM109 - Ведение</t>
  </si>
  <si>
    <t>Добавление новых ролей бизнес-пользовате</t>
  </si>
  <si>
    <t>Штрих-кодирование кадровых документов (C</t>
  </si>
  <si>
    <t>Вендинг: расширение функционала (проводк</t>
  </si>
  <si>
    <t>SM_SO_SIZ</t>
  </si>
  <si>
    <t>Адаптация механизма согласования ТП, РКД</t>
  </si>
  <si>
    <t>Вендинг: расширение функционала</t>
  </si>
  <si>
    <t>Тираж решения ОЭДК для ООО "Газпромнефть</t>
  </si>
  <si>
    <t>Блокировка зарезервированных запасов под</t>
  </si>
  <si>
    <t>Доработать подсистему «Управление доступ</t>
  </si>
  <si>
    <t>Создание/Корректировка ролей ГПН-Развити</t>
  </si>
  <si>
    <t>Дополнение в транзакции ZINPLZ010 «Парам</t>
  </si>
  <si>
    <t>Обеспечение работы ООО «ГПН-Развитие»</t>
  </si>
  <si>
    <t>Разделение резерва на ГП на БУ и НУ (C-4</t>
  </si>
  <si>
    <t>Необходимо устранить программную ошибку</t>
  </si>
  <si>
    <t>811 Необходимо реализовать схему обособл</t>
  </si>
  <si>
    <t>Фронтенд поздравительного сервиса к Ново</t>
  </si>
  <si>
    <t>1. Необходимо в отчетных формах 7 и 7.1.</t>
  </si>
  <si>
    <t>В отчетную форму 143 добавить столбец "Д</t>
  </si>
  <si>
    <t>Интеграция портала "Цифровые сервисы" и</t>
  </si>
  <si>
    <t>1201 Доработка формы Ш-14.03.06-25</t>
  </si>
  <si>
    <t>Создание нового «типа наставничества» в</t>
  </si>
  <si>
    <t>Добавление возможности обозначить себя «</t>
  </si>
  <si>
    <t>1С СКИБ: Витрина данных в КЛАД</t>
  </si>
  <si>
    <t>SAP BW: Витрина данных в КЛАД</t>
  </si>
  <si>
    <t>АСУЗ КЗ: реализация функционала корректи</t>
  </si>
  <si>
    <t>Разработка модуля СЭД «Универсальный мод</t>
  </si>
  <si>
    <t>Настройка передачи из системы Hadoop в с</t>
  </si>
  <si>
    <t>Проверка качества данных по Ключевым инд</t>
  </si>
  <si>
    <t>818 ФСБУ 5 Проработать формирование ПФ М</t>
  </si>
  <si>
    <t>819 ФСБУ 5 Проработать движение МОС, пер</t>
  </si>
  <si>
    <t>729 Обновление форм отчетности 3 кв 2021</t>
  </si>
  <si>
    <t>665_Продажи (работы, услуги) (ФД 100,101</t>
  </si>
  <si>
    <t>662  ТЗР (ФД 127,128,129) - Обеспечить в</t>
  </si>
  <si>
    <t>Модернизация СЭД Тесса ЭПД</t>
  </si>
  <si>
    <t>SEDTESSEPD</t>
  </si>
  <si>
    <t>1201 Доработка формы Ш-14.03.06-09</t>
  </si>
  <si>
    <t>Вывод в текст уведомления о завершении з</t>
  </si>
  <si>
    <t>Разделить накопленную добычу на два плас</t>
  </si>
  <si>
    <t>Цифровой помощник заполнения СПП-элемент</t>
  </si>
  <si>
    <t>666  Услуги операторов (ФД 119, 120, 121</t>
  </si>
  <si>
    <t>Расширить поле ИНН в справочнике 08 КПС</t>
  </si>
  <si>
    <t>Добавление поля «Признак автономии» в ZI</t>
  </si>
  <si>
    <t>ГИС ТЭК формирование отчетов 6.1, 6.5,6.</t>
  </si>
  <si>
    <t>Адаптация функционала согласования тех.</t>
  </si>
  <si>
    <t>Расширение функциональности по автопродл</t>
  </si>
  <si>
    <t>ZHR_T3R - ZTPHR_HCM_1406000_OM_0003_NO_D</t>
  </si>
  <si>
    <t>При массовом согласовании/подписании уме</t>
  </si>
  <si>
    <t>ГИС ТЭК формирование отчетов 6.5</t>
  </si>
  <si>
    <t>Доработка интеграционного решения СЭД «K</t>
  </si>
  <si>
    <t>Экспертиза организационных и стратегичес</t>
  </si>
  <si>
    <t>Доработки карточек мероприятий по запрос</t>
  </si>
  <si>
    <t>Доработки карточек ИТАТ-проектов по запр</t>
  </si>
  <si>
    <t>Модели данных Qlik Sence и Qlik View  по</t>
  </si>
  <si>
    <t>Доработка ЖЦ ЦП и Упрощение версионности</t>
  </si>
  <si>
    <t>Доработки карточек цифровых проектов по</t>
  </si>
  <si>
    <t>Интеграция с системой «Аналоги» (Смарт М</t>
  </si>
  <si>
    <t>Добавление грейда в отчет по приемам, пе</t>
  </si>
  <si>
    <t>Оптимизация скорости передачи данных из</t>
  </si>
  <si>
    <t>Доработка отчета Документы ЮЗЭДО</t>
  </si>
  <si>
    <t>Необходимо настроить прямую интеграцию п</t>
  </si>
  <si>
    <t>SAP HANA ВПД 2.0</t>
  </si>
  <si>
    <t>825 (ЧТЗ 11.) Основные средства и объект</t>
  </si>
  <si>
    <t>изменения в транзикции ZITSKMM501 – Отче</t>
  </si>
  <si>
    <t>822 Отчеты: разработать для Комплекс Пар</t>
  </si>
  <si>
    <t>Интеграция Электронного журнала контроля</t>
  </si>
  <si>
    <t>689_Налог на прибыль_Часть 1(ФД 27)</t>
  </si>
  <si>
    <t>Отчет количество отработанных заявок</t>
  </si>
  <si>
    <t>Доработка транзакции  MIGO в части допол</t>
  </si>
  <si>
    <t>В рамках участия в конкурентных процедур</t>
  </si>
  <si>
    <t>Доработка в транзакции zuks026 ИС САП .</t>
  </si>
  <si>
    <t>Интеграция систем ЗУП – Аэродромная логи</t>
  </si>
  <si>
    <t>Учет ТРЗ. Адаптация функциональности для</t>
  </si>
  <si>
    <t>627_Формировании стоимости объектов осно</t>
  </si>
  <si>
    <t>Экспорт данных в КСУ НСИ ЕСИС из СУК</t>
  </si>
  <si>
    <t>Создание механизма переноса HR данных ГП</t>
  </si>
  <si>
    <t>Update SAP Fiori Stack sps8</t>
  </si>
  <si>
    <t>Автоматическое присвоение ОКВЭД2 в справ</t>
  </si>
  <si>
    <t>Нагрузочное тестирование КШ на платформе</t>
  </si>
  <si>
    <t>710 ПРОСЛЕЖИВАЕМОСТЬ Форматы журнала уче</t>
  </si>
  <si>
    <t>Обновление ревизии SAP TREX</t>
  </si>
  <si>
    <t>Расширить поле «заводской номер» в карто</t>
  </si>
  <si>
    <t>Привести в соответствие отчетные формы с</t>
  </si>
  <si>
    <t>Необходимо в модуле «Планирование програ</t>
  </si>
  <si>
    <t>Необходимо реализовать учет протяженност</t>
  </si>
  <si>
    <t>Необходимо в экранных формах «План-бук:</t>
  </si>
  <si>
    <t>Добавить рассылку уведомлений при попада</t>
  </si>
  <si>
    <t>Расширение функциональности «Формировани</t>
  </si>
  <si>
    <t>Выгрузка метаданных из 1С АСУА Аэро, 1С</t>
  </si>
  <si>
    <t>.В печатной форме Приложения к форме ИНВ</t>
  </si>
  <si>
    <t>Вывод штрих-кода зарегистрированного в с</t>
  </si>
  <si>
    <t>Интеграция данных из 1С КСУ НСИ ПД в КХД</t>
  </si>
  <si>
    <t>В настоящий момент в ИС 1С / Документооб</t>
  </si>
  <si>
    <t>Актуализация оповещений КСУИТ</t>
  </si>
  <si>
    <t>Внесение изменений в настройки инструмен</t>
  </si>
  <si>
    <t>Шаблоны писем для внешних организаций</t>
  </si>
  <si>
    <t>Расширение функциональности АРМ Закупщик</t>
  </si>
  <si>
    <t>База цен (АСУЗ): Реализация функциональн</t>
  </si>
  <si>
    <t>1201 Доработка формы Ш-14.03.06-31</t>
  </si>
  <si>
    <t>1201 Доработка формы Ш-14.03.06-22</t>
  </si>
  <si>
    <t>1201 Доработка формы Ш-14.03.05-08</t>
  </si>
  <si>
    <t>1201 Доработка формы Ш-14.03.05-07</t>
  </si>
  <si>
    <t>1201 Доработка формы Ш-14.03.05-11</t>
  </si>
  <si>
    <t>1201 Доработка формы Ш-14.03.06-12</t>
  </si>
  <si>
    <t>1201 Доработка формы Ш-14.03.05-05</t>
  </si>
  <si>
    <t>Доработка Вербального описания на штатно</t>
  </si>
  <si>
    <t>Связь ММ-цепочки и Авансовых платежей</t>
  </si>
  <si>
    <t>Доработка отчета ZITSKQM503</t>
  </si>
  <si>
    <t>Новый раздел на сайте https://supply.gaz</t>
  </si>
  <si>
    <t>Доработка функционала работы с планами к</t>
  </si>
  <si>
    <t>Подключение нового ДО к к разделу АХО на</t>
  </si>
  <si>
    <t>Номер обращения в уведомлении о согласов</t>
  </si>
  <si>
    <t>Уведомления о автоматическом выходе обра</t>
  </si>
  <si>
    <t>(ШУЗ) Запрет изменения принимающего скла</t>
  </si>
  <si>
    <t>Разработать программы по массовому созда</t>
  </si>
  <si>
    <t>Консолидац ГПН-Казахстан ОК, ГПН-Азия ОК</t>
  </si>
  <si>
    <t>АСУЗ</t>
  </si>
  <si>
    <t>Информирование о шагах заказа</t>
  </si>
  <si>
    <t>Загрузка ФИАС в 1С КСУ НСИ ПД</t>
  </si>
  <si>
    <t>«Для обеспечения корректной интеграции м</t>
  </si>
  <si>
    <t>Интеграция SAP с ИС Атлас</t>
  </si>
  <si>
    <t>Расширение реплики ИС СМБ на платформе К</t>
  </si>
  <si>
    <t>Расширение реплики ИС Эра-Ремонты на пла</t>
  </si>
  <si>
    <t>БРД_1С_ERP_ЧТЗ_701_Формирование затрат п</t>
  </si>
  <si>
    <t>Корректировка СМБ.Монитор модуля режим а</t>
  </si>
  <si>
    <t>Интеграция ИС ГеоБД с системой КЛАД DW (</t>
  </si>
  <si>
    <t>Доработка технической роли для интеграци</t>
  </si>
  <si>
    <t>Оптимизация процесса 12.02.07 «Учет инци</t>
  </si>
  <si>
    <t>Автоматизация процесса работы с ошибками</t>
  </si>
  <si>
    <t>Проблемы в транзакциях ZCLEAR и FB05/ FB</t>
  </si>
  <si>
    <t>Требуется настроить SSO для всех мандант</t>
  </si>
  <si>
    <t>646 НСИ: Ответственные лица организации.</t>
  </si>
  <si>
    <t>Размещение обновленных проформ типовых Д</t>
  </si>
  <si>
    <t>1201 Доработка формы Ш-14.03.03-05</t>
  </si>
  <si>
    <t>1201 Доработка формы Ш-14.03.06-28</t>
  </si>
  <si>
    <t>Перекладка покупки МТБЭ между ВБЕ ПАО</t>
  </si>
  <si>
    <t>Деактивировать в ОЗОС поля «Фонд, ПФМ, Ф</t>
  </si>
  <si>
    <t>Миграция BPC на новую HANA</t>
  </si>
  <si>
    <t>Оптимизация процесса контроля несогласов</t>
  </si>
  <si>
    <t>СППР 00-00000795: Переход на новую верси</t>
  </si>
  <si>
    <t>СППР 00-00000829: Доработка модуля "Конт</t>
  </si>
  <si>
    <t>Доработка «ЕСОН АРМ». Установка таймауто</t>
  </si>
  <si>
    <t>Доработка функционала ИС «ЕСОН-АРМ» АТ М</t>
  </si>
  <si>
    <t>Оформление некоммерческих грузов в ИС «Е</t>
  </si>
  <si>
    <t>Доработка отчета «Штатное расписание по</t>
  </si>
  <si>
    <t>Организация тестового ландшафта для  про</t>
  </si>
  <si>
    <t>Организация и проведение тестирование ре</t>
  </si>
  <si>
    <t>Выгрузка метаданных из 1С ТОиР МБ и смеж</t>
  </si>
  <si>
    <t>Дополнительное согласование ЧТЗ</t>
  </si>
  <si>
    <t>Причины приостановки работ для ОЦО</t>
  </si>
  <si>
    <t>Оценка обслуживания</t>
  </si>
  <si>
    <t>Необходимо из OIS+ в ИС ШТР настроить ин</t>
  </si>
  <si>
    <t>Реализация блокирования использования М</t>
  </si>
  <si>
    <t>Реализаия возможности перехода в транзак</t>
  </si>
  <si>
    <t>798Доработки ERP-ДО. Настройка интеграци</t>
  </si>
  <si>
    <t>Модернизация возможности поиска запасов</t>
  </si>
  <si>
    <t>Обеспечение возможность перекодировки МТ</t>
  </si>
  <si>
    <t>Разработка интерактивной инструкции</t>
  </si>
  <si>
    <t>Организация и проведение переноса данных</t>
  </si>
  <si>
    <t>Настройка интеграции с Новый СЭД (Tessa)</t>
  </si>
  <si>
    <t>Доработка карточек технологических проек</t>
  </si>
  <si>
    <t>Модуль согласования технических заданий</t>
  </si>
  <si>
    <t>Интеграция КСУИТ 2.0 - СУМ</t>
  </si>
  <si>
    <t>Обеспечить возможность переназначения об</t>
  </si>
  <si>
    <t>Изменение процесса распределения и зачет</t>
  </si>
  <si>
    <t>Уменьшение пакета обмена ШЕРПА-ДОБ 2.1 п</t>
  </si>
  <si>
    <t>Разработать и доработать формы инвентари</t>
  </si>
  <si>
    <t>Модернизация функционала "Новости КСУИТ"</t>
  </si>
  <si>
    <t>Создание дополнительного контроля при ра</t>
  </si>
  <si>
    <t>Дополнительный справочник Администратора</t>
  </si>
  <si>
    <t>Исключение проверки связи БУ-РГ-ОУ</t>
  </si>
  <si>
    <t>Необходимо подгружать данные по курсам в</t>
  </si>
  <si>
    <t>Справочники ГИС ТЭК КЦ в 1С КСУ НСИ</t>
  </si>
  <si>
    <t>Изменение коэффициента ежемес.премии при</t>
  </si>
  <si>
    <t>1201 Разработка форм Ш-14.03.08-20, Ш-14</t>
  </si>
  <si>
    <t>U180001201 № 3 Ролики на платформе Uperf</t>
  </si>
  <si>
    <t>Создание витрины данных БД ГРР для КЛАД</t>
  </si>
  <si>
    <t>BD_GRR</t>
  </si>
  <si>
    <t>Организация доступа пользователей групп</t>
  </si>
  <si>
    <t>DASH_GRR</t>
  </si>
  <si>
    <t>Добавление в личный кабинет работника ин</t>
  </si>
  <si>
    <t>Сменить имя «epd_ditat» на «epd» на АРМ</t>
  </si>
  <si>
    <t>Отправка квитанций под техническим польз</t>
  </si>
  <si>
    <t>Заполнение поля «Завод» в тр. ZINMM064</t>
  </si>
  <si>
    <t>1. Создать обработку по групповому фо</t>
  </si>
  <si>
    <t>Развитие серверного ландшафта ПАО «Газпр</t>
  </si>
  <si>
    <t>Вынос файловых вложений во внешние катал</t>
  </si>
  <si>
    <t>Обновление порядка исчисления транспортн</t>
  </si>
  <si>
    <t>Реализация новой вкладки карточки DMS</t>
  </si>
  <si>
    <t>Доработать регистр накопления «Продажи У</t>
  </si>
  <si>
    <t>1CPIBAERO</t>
  </si>
  <si>
    <t>Доработка заказа поддержки</t>
  </si>
  <si>
    <t>Интеграционное решение предназначено для</t>
  </si>
  <si>
    <t>Заполнение параметров в заявке на кодиро</t>
  </si>
  <si>
    <t>Корректировка выбора данных в отчеты по</t>
  </si>
  <si>
    <t>Оптимизация  поиска документов движений</t>
  </si>
  <si>
    <t>Разработка транзакции по сверке класса о</t>
  </si>
  <si>
    <t>Реализация преднастроенного шаблона отче</t>
  </si>
  <si>
    <t>Расширение интеграции ИС 1С ПБ в КЛАД DW</t>
  </si>
  <si>
    <t>Автоматизировать процесс выявления несоо</t>
  </si>
  <si>
    <t>1201 Разработка форм Ш-14.03.06-27</t>
  </si>
  <si>
    <t>1201 Доработка формы Ш-14.03.08-12</t>
  </si>
  <si>
    <t>1201 Доработка форм Ш-14.03.08-10, Ш-14.</t>
  </si>
  <si>
    <t>Создание кнопок автоматического назначен</t>
  </si>
  <si>
    <t>Получение данных о пользователях SAP-сис</t>
  </si>
  <si>
    <t>Добавление множетсвенного выбора БЕ zinm</t>
  </si>
  <si>
    <t>Добавление для затратных счетов 35* анал</t>
  </si>
  <si>
    <t>Внедрение контролей для решения проблем</t>
  </si>
  <si>
    <t>База цен (АСУЗ): Расширение функционала</t>
  </si>
  <si>
    <t>Временная схема передачи ЕСМ</t>
  </si>
  <si>
    <t>Обеспечение программного контроля указан</t>
  </si>
  <si>
    <t>«Если отсутствует параметр Qж(ТМ) то не</t>
  </si>
  <si>
    <t>«Интеграция данных по ГРП из Эра-Ремонты</t>
  </si>
  <si>
    <t>Копирование МВК внутри куба CONS</t>
  </si>
  <si>
    <t>Исключение к выбору перечня Вида докумен</t>
  </si>
  <si>
    <t>Реализация новой печатной формы для форм</t>
  </si>
  <si>
    <t>Автозаполнение НД в карточке внутреннего</t>
  </si>
  <si>
    <t>Доработка модуля СЭД «Должностные инстру</t>
  </si>
  <si>
    <t>Разработка мобильного согласования в мод</t>
  </si>
  <si>
    <t>Публикация на портале актуальных должнос</t>
  </si>
  <si>
    <t>Маркировка МТР: контроль</t>
  </si>
  <si>
    <t>Доработка логики рассылок МОЛам</t>
  </si>
  <si>
    <t>Доработка SAP ESS – работы по УЗ</t>
  </si>
  <si>
    <t>Реализовать проверку на дублирование по</t>
  </si>
  <si>
    <t>Передача атрибутов PSE Tier 1-3 из DWH Б</t>
  </si>
  <si>
    <t>Доработка методов прямого и косвенного р</t>
  </si>
  <si>
    <t>Установка нот безопасности в системы SAP</t>
  </si>
  <si>
    <t>Реализация опции подписания НМД УКЭП.</t>
  </si>
  <si>
    <t>Интеграция АСУТП ГПН-Ямал с системой КЛА</t>
  </si>
  <si>
    <t>Автоматическое проставление признака рег</t>
  </si>
  <si>
    <t>Автоматическое заполнение поля ТипТовара</t>
  </si>
  <si>
    <t>Необходимо доработать создание ЭД по реа</t>
  </si>
  <si>
    <t>Корректировка отчёта робота</t>
  </si>
  <si>
    <t>1201 Доработка форм Ш-14.03.03-04</t>
  </si>
  <si>
    <t>Отключение ПАО ГПН и ГПН Восток от функц</t>
  </si>
  <si>
    <t>Автоматическое заполнение поля «Плановый</t>
  </si>
  <si>
    <t>Измененение проверок даты инициирования</t>
  </si>
  <si>
    <t>Доработка ПО по переносу часов недоработ</t>
  </si>
  <si>
    <t>Регулярная выгрузка справочника ЕСИС</t>
  </si>
  <si>
    <t>Добавление в Аналитические отчеты по зап</t>
  </si>
  <si>
    <t>Тиражирование шаблона Управление запасам</t>
  </si>
  <si>
    <t>Разработать отчет в BI Publisher по заяв</t>
  </si>
  <si>
    <t>Косвенный и прямой методы определния кол</t>
  </si>
  <si>
    <t>Заполнение поля Группа подакцизных товар</t>
  </si>
  <si>
    <t>Автоматическое присвоение ОКП в справочн</t>
  </si>
  <si>
    <t>Автоматизация проверки ролей</t>
  </si>
  <si>
    <t>Доработка системы 1С БСП САБИ (Отчетност</t>
  </si>
  <si>
    <t>Доработать форму №18 "Карточка учета орг</t>
  </si>
  <si>
    <t>Отображение обращений</t>
  </si>
  <si>
    <t>Вендинг: расширение функционала (настрой</t>
  </si>
  <si>
    <t>1201 Доработка форм Ш-14.03.05-10</t>
  </si>
  <si>
    <t>Доработка автоматической контрольной про</t>
  </si>
  <si>
    <t>Реализация связи заказов по закупке  МТР</t>
  </si>
  <si>
    <t>Обновление  SAP Lumira 2.4 patch 3</t>
  </si>
  <si>
    <t>Тиражирование АС КЦПП на общества ООО «А</t>
  </si>
  <si>
    <t>АС УИДО на платформе IPM. Доработка меха</t>
  </si>
  <si>
    <t>Установка нот безопасности для ядер сист</t>
  </si>
  <si>
    <t>830 Обновление конфигурации «1С:РМ Управ</t>
  </si>
  <si>
    <t>823 Разработка отчета по маржинальности</t>
  </si>
  <si>
    <t>Расширить интеграцию с модулем TRM на 2</t>
  </si>
  <si>
    <t>Разработать подсистемы «Управление досту</t>
  </si>
  <si>
    <t>Обновление порядка исчисления налога на</t>
  </si>
  <si>
    <t>Выгрузка отчёта 1С по ОСВ в КХД БЭФ</t>
  </si>
  <si>
    <t>Доработка тр. ZINWM015 и MIGO поле МОЛ</t>
  </si>
  <si>
    <t>Реализация дополнительной отчетности ЦТП</t>
  </si>
  <si>
    <t>Реализация временной схемы запуска ЦТПФ</t>
  </si>
  <si>
    <t>Автоматизация 11 шага (ГПН-Снабжение) в</t>
  </si>
  <si>
    <t>Дополнительное поле «полнотная группа» в</t>
  </si>
  <si>
    <t>Интеграция между OIS+ и 1С НСИ Upstream</t>
  </si>
  <si>
    <t>Доработка регламентных отчетов с учетом</t>
  </si>
  <si>
    <t>Калькулятор запаса</t>
  </si>
  <si>
    <t>Помощник определения ролей и действий дл</t>
  </si>
  <si>
    <t>Расширение организационного периметра пл</t>
  </si>
  <si>
    <t>Использование дополнительного параметра</t>
  </si>
  <si>
    <t>Изменения по НУ Закон 305-ФЗ_Налог на пр</t>
  </si>
  <si>
    <t>Доработка транзакции ZINMM576 (массовая</t>
  </si>
  <si>
    <t>(ШУЗ) Автоматическое создание НЭД по АСП</t>
  </si>
  <si>
    <t>ШМТО) Автоматическое создание НЭД по ДМ</t>
  </si>
  <si>
    <t>Формирование пакета НЭД МХ1 и М7</t>
  </si>
  <si>
    <t>ШМТО) Автоматическое создание НЭД по вх.</t>
  </si>
  <si>
    <t>Разработка новой печатной формы ТФ Согла</t>
  </si>
  <si>
    <t>Донастройка в SAP модуля по автоматическ</t>
  </si>
  <si>
    <t>Контроль отгрузки по договорам на услови</t>
  </si>
  <si>
    <t>Обеспечение передачи данных графику подх</t>
  </si>
  <si>
    <t>Расширение интеграции ЗУП/УПП</t>
  </si>
  <si>
    <t>Автоматизированный отчет из АС SAP по пр</t>
  </si>
  <si>
    <t>Применение признака срочности к выбранны</t>
  </si>
  <si>
    <t>Доработка перемещения запасов под направ</t>
  </si>
  <si>
    <t>Синхронизация справочника ТН ВЭД между К</t>
  </si>
  <si>
    <t>Расширение функции RUSI0 для больничных</t>
  </si>
  <si>
    <t>Сборный запрос по обращениям в СУИ ДРП</t>
  </si>
  <si>
    <t>SUI_DRP</t>
  </si>
  <si>
    <t>Форма-2: разделение страховых запасов на</t>
  </si>
  <si>
    <t>Функционал получения ID грузополучателя</t>
  </si>
  <si>
    <t>Доработка тр. ZINDAC501 - Контроль лимит</t>
  </si>
  <si>
    <t>Доработка транзакции ZINMM010 - "Распред</t>
  </si>
  <si>
    <t>Установление ноты для ГАР</t>
  </si>
  <si>
    <t>Доработка ЕСОН-АРМ: загрузка дополнитель</t>
  </si>
  <si>
    <t>Настройка системы HR для интеграции ПО К</t>
  </si>
  <si>
    <t>Необходимо для расчета доп.добычи от мер</t>
  </si>
  <si>
    <t>Соблюдение графика документооборота</t>
  </si>
  <si>
    <t>Частичный/полный простой АЗС</t>
  </si>
  <si>
    <t>изменения в т/а ZINMM073 - Масс. деблок-</t>
  </si>
  <si>
    <t>«Мои согласования», ЗнИ</t>
  </si>
  <si>
    <t>Добавление новых аналитик в отчетность</t>
  </si>
  <si>
    <t>Возможность проведения дополнительных эт</t>
  </si>
  <si>
    <t>Корректировка алгоритма интеграции АС От</t>
  </si>
  <si>
    <t>Формирование исправительных авансовых сч</t>
  </si>
  <si>
    <t>Добавление столбца «Нормативный срок пос</t>
  </si>
  <si>
    <t>Фиксация изменений контрольных процедур</t>
  </si>
  <si>
    <t>Упорядочение контрольных процедур в SAP</t>
  </si>
  <si>
    <t>Требуется выполнить перевод БЕ 3998 на э</t>
  </si>
  <si>
    <t>В рассылках из КСУИТ с темой «…КИ назнач</t>
  </si>
  <si>
    <t>Доработка решения ВК под интеграцию с EW</t>
  </si>
  <si>
    <t>Отчет о доходах физических лиц для годов</t>
  </si>
  <si>
    <t>КСУ НСИ/КСУ НСИ ПД. Доработка механизмов</t>
  </si>
  <si>
    <t>Интерактивная схема взаимосвязанности ко</t>
  </si>
  <si>
    <t>Создание отдельной транзакции для снимае</t>
  </si>
  <si>
    <t>Доработка тр. ZINMM509</t>
  </si>
  <si>
    <t>Изменение функциональности фильтров СМА</t>
  </si>
  <si>
    <t>Интеграция выполяется для ускорения реаг</t>
  </si>
  <si>
    <t>Необходимо реализовать интеграцию TESSA</t>
  </si>
  <si>
    <t>САПФИР. Доработка механизмов интеграции</t>
  </si>
  <si>
    <t>СЭД Тесса. Доработка механизмов интеграц</t>
  </si>
  <si>
    <t>Корректный расчет обращений по способам</t>
  </si>
  <si>
    <t>Изменение правил обмена для ЮЗЭДО- ЦР</t>
  </si>
  <si>
    <t>Доработка тр. ZINWM023, новое поле «Кате</t>
  </si>
  <si>
    <t>В системе 1С УПП ООО «Газпромнефть Терми</t>
  </si>
  <si>
    <t>Расширение отчета КЕ30 в SAP</t>
  </si>
  <si>
    <t>Автоматизация выравнивания счета 3001040</t>
  </si>
  <si>
    <t>Доработка тр. ZINMM509 – доб-е поля «Ста</t>
  </si>
  <si>
    <t>Настроить печать УПД по реализации услуг</t>
  </si>
  <si>
    <t>Доработка PC для исключения блокировки</t>
  </si>
  <si>
    <t>1201 Доработка формы Ш-14.03.06-19</t>
  </si>
  <si>
    <t>Добавление проверки соответствия условия</t>
  </si>
  <si>
    <t>Изменение приоритета заполнения поля «от</t>
  </si>
  <si>
    <t>Отражение расходов ИТО в себестоимости О</t>
  </si>
  <si>
    <t>840КП Учет полученного в управление имущ</t>
  </si>
  <si>
    <t>Разработать передачу</t>
  </si>
  <si>
    <t>Обеспечение передачи данных от систем: а</t>
  </si>
  <si>
    <t>Доработка транзакции zinmm075</t>
  </si>
  <si>
    <t>Необходимо автоматизировать процесс расс</t>
  </si>
  <si>
    <t>Выгрузка данных для Платформы мониторинг</t>
  </si>
  <si>
    <t>645 НСИ: доработка ролевой модели для сп</t>
  </si>
  <si>
    <t>Изменение внесения и согласования ФОП-БИ</t>
  </si>
  <si>
    <t>Необходимо реализовать формы ввода и отч</t>
  </si>
  <si>
    <t>Вывод информации на строки ГПЗ МТР/АХН</t>
  </si>
  <si>
    <t>Добавление счетов в ЕПС БУ и ЕПС НУ. Изм</t>
  </si>
  <si>
    <t>Реинжиниринг процессов</t>
  </si>
  <si>
    <t>1201 Доработка форм Ш-14.03.06-18</t>
  </si>
  <si>
    <t>(ШУЗ) Доработка транзакции ZINMM082</t>
  </si>
  <si>
    <t>Перегрузка массовой концентрации хлорист</t>
  </si>
  <si>
    <t>Обновление рег.отчета Декларация по нало</t>
  </si>
  <si>
    <t>Доработка учета по отделениям для владел</t>
  </si>
  <si>
    <t>Доработка отдельной роли, позволяющей вн</t>
  </si>
  <si>
    <t>Создание/изменение вида оплаты "Оплата п</t>
  </si>
  <si>
    <t>Доработка в транзакции ZINMM161 ИС САП .</t>
  </si>
  <si>
    <t>ШЗНО по ИТ-услугам в разделе «АЗС»</t>
  </si>
  <si>
    <t>Создание отчетов "Налоги Группы (ДО, СП,</t>
  </si>
  <si>
    <t>Добавление в селекционное окно ZINMM509</t>
  </si>
  <si>
    <t>Корректное отражение в SLA  заявок, на</t>
  </si>
  <si>
    <t>Необходимо в системе 1С ЗУП 2.5 сделать</t>
  </si>
  <si>
    <t>СППР 00-00000719: Групповое подписание</t>
  </si>
  <si>
    <t>Адаптация ZBCMASSROLEMAINT под использов</t>
  </si>
  <si>
    <t>«Рапорт ЭСН»  Сводка состояния электриче</t>
  </si>
  <si>
    <t>Формирование информационной  рассылки дл</t>
  </si>
  <si>
    <t>Разработка на портале ООО «Газпром нефть</t>
  </si>
  <si>
    <t>Корректировка исторической добычи по скв</t>
  </si>
  <si>
    <t>Хранение и подписание эксплуатационных п</t>
  </si>
  <si>
    <t>АСУЗ КЗ: Адаптация модуля «Конкурентные</t>
  </si>
  <si>
    <t>Прейскурант для планирования потребност</t>
  </si>
  <si>
    <t>Реализция веб-сервиса в Webtutor для пер</t>
  </si>
  <si>
    <t>Расширение интеграции Webtutor и КХД HR</t>
  </si>
  <si>
    <t>Расширение интеграции Webtutor и RHD КЦ</t>
  </si>
  <si>
    <t>Консультация по SAP HR для подготовки ав</t>
  </si>
  <si>
    <t>Доработка интеграции КСУ НСИ с ЗУП 2,5 Д</t>
  </si>
  <si>
    <t>СУП: Адаптация функционала ведения реест</t>
  </si>
  <si>
    <t>Изменения формы 6-НДФЛ (релиз вендора)</t>
  </si>
  <si>
    <t>Классификация PSE Tier 1-3 в Эра ремонты</t>
  </si>
  <si>
    <t>Повышение функциональности работы с карт</t>
  </si>
  <si>
    <t>Пдключение 1С:УПП ГПН-БМ к сервису Host-</t>
  </si>
  <si>
    <t>Автоматическая подвязка скан образа доку</t>
  </si>
  <si>
    <t>Проведение документа в 1С ERP "разборка</t>
  </si>
  <si>
    <t>АСУЗ НКЗ: Адаптация модуля «Неконкурентн</t>
  </si>
  <si>
    <t>Объединение лотов НМЦ в транзакции zinso</t>
  </si>
  <si>
    <t>Цифровой СМ СО и СИЗ: аутентификация (SW</t>
  </si>
  <si>
    <t>Изменение времени эскалации ШЗНО на ВКС</t>
  </si>
  <si>
    <t>Управление почтовыми рассылками в СУИД</t>
  </si>
  <si>
    <t>Дополнение тр. ZO010 – кнопками стандарт</t>
  </si>
  <si>
    <t>Разработка решения по интеграции с PI-Sy</t>
  </si>
  <si>
    <t>Оптимизация существующей функциональност</t>
  </si>
  <si>
    <t>Создание отдельного профиля/группы досту</t>
  </si>
  <si>
    <t>Создание RPA-робота «Ежемесячные отчеты</t>
  </si>
  <si>
    <t>Интеграция ЕСАИН и СУЛ (Террасофт)</t>
  </si>
  <si>
    <t>Подготовка архитектурного решения по инт</t>
  </si>
  <si>
    <t>Доработки верстки и дизайна портала ФЭС</t>
  </si>
  <si>
    <t>Тиражирование</t>
  </si>
  <si>
    <t>Заливка данных в инфотип Документы и сер</t>
  </si>
  <si>
    <t>Введение связей между НСИ</t>
  </si>
  <si>
    <t>Автоматическое получение справочников и</t>
  </si>
  <si>
    <t>В Симтеме управления закупками МТР (тран</t>
  </si>
  <si>
    <t>Доработка ШР ВК МТР</t>
  </si>
  <si>
    <t>Подготовка портала ЕСО к вводу в ОПЭ</t>
  </si>
  <si>
    <t>INTRANET20</t>
  </si>
  <si>
    <t>Разработка дизайн-макетов для ЕСО</t>
  </si>
  <si>
    <t>Доработка обработки «Загрузка расходов п</t>
  </si>
  <si>
    <t>Даты всех перечислений в расчет листке (</t>
  </si>
  <si>
    <t>Контроль расширений</t>
  </si>
  <si>
    <t>Отчет по ПДЗ для ООО "ГПН-Снабжение</t>
  </si>
  <si>
    <t>Доработка модуля Экспертизы СРЗ</t>
  </si>
  <si>
    <t>Необходимо в системе 1С ЗУП 3.1 сделать</t>
  </si>
  <si>
    <t>Доработка интеграции между 1С ПБ и OisPi</t>
  </si>
  <si>
    <t>Доработка и оптимизация Отчёта по РКД ZI</t>
  </si>
  <si>
    <t>Корректировка Шаблона Ф.1</t>
  </si>
  <si>
    <t>Добавить на портал Корпоративного универ</t>
  </si>
  <si>
    <t>АО «Томскнефть» ВНК к СУИД</t>
  </si>
  <si>
    <t>Доработка скриптов отчётности КИС УКИТА,</t>
  </si>
  <si>
    <t>Создание ролей для тех.пользователей по</t>
  </si>
  <si>
    <t>Передача данных о прогнозных транспортны</t>
  </si>
  <si>
    <t>НДФЛ код дохода, вычета (C-7115415)</t>
  </si>
  <si>
    <t>Форма №18 "Карточка учета организации" (</t>
  </si>
  <si>
    <t>В ЗУП ГПН-Т необходимо изменить протокол</t>
  </si>
  <si>
    <t>Формирование ПСФ по ЭДО для валютных пос</t>
  </si>
  <si>
    <t>Изменение категорий водительских удостов</t>
  </si>
  <si>
    <t>Редактирование ПСФ без прикрепления нефо</t>
  </si>
  <si>
    <t>Совмещение функционала кнопок «Создат</t>
  </si>
  <si>
    <t>Интеграция счет-фактуры на аванс</t>
  </si>
  <si>
    <t>Долг по НДФЛ при повторном приеме (C-642</t>
  </si>
  <si>
    <t>Приведение абонентского реестра к класси</t>
  </si>
  <si>
    <t>Подключение АССОЦИАЦИЯ "ИСКУССТВЕННЫЙ ИН</t>
  </si>
  <si>
    <t>834 Работы по переходу на релиз вендора</t>
  </si>
  <si>
    <t>Доработка правил включения записей в рег</t>
  </si>
  <si>
    <t>Начисление резерва по в-периоду (C-67086</t>
  </si>
  <si>
    <t>Доработать форму по инвентаризации ИНВ-1</t>
  </si>
  <si>
    <t>Изменение механизма проверки справочника</t>
  </si>
  <si>
    <t>Добавление кнопки "Ссылка на базу знаний</t>
  </si>
  <si>
    <t>Возврат предыдущего состояния для пакето</t>
  </si>
  <si>
    <t>Изменение статуса ПУД во всех связанных</t>
  </si>
  <si>
    <t>ЮЗЭДО: Доработка по уведомлениям о не за</t>
  </si>
  <si>
    <t>SUL_SAM</t>
  </si>
  <si>
    <t>Актуализация печатных форм Актов в связи</t>
  </si>
  <si>
    <t>Создание транзакции платежного календаря</t>
  </si>
  <si>
    <t>Необходимо чтобы инициатору заявки UB пр</t>
  </si>
  <si>
    <t>АСУЗ ДС: Ежеквартальный отчет</t>
  </si>
  <si>
    <t>Получение статусов передачи форм в ГИС Т</t>
  </si>
  <si>
    <t>Справочник "Виды ГРА": добавление нового</t>
  </si>
  <si>
    <t>Конроль наличия Соглашения об ЭДО при за</t>
  </si>
  <si>
    <t>Внесение информации в SAP об условиях хр</t>
  </si>
  <si>
    <t>Логирование процесса обработки заявок на</t>
  </si>
  <si>
    <t>Выгрузка Аналитической справки с номенкл</t>
  </si>
  <si>
    <t>По требованию Дирекции корпоративной з</t>
  </si>
  <si>
    <t>Добавить в ЗУП 3.1  «Универсальный отчет</t>
  </si>
  <si>
    <t>По требованиям безопасности необходимо о</t>
  </si>
  <si>
    <t>Префиксы табельных номеров в кадровых пр</t>
  </si>
  <si>
    <t>Доработка отчета  НКТ</t>
  </si>
  <si>
    <t>Ведение отводов ГЗУ (Положение ЗУ на ГЗУ</t>
  </si>
  <si>
    <t>Мобильное согласование в модуле ЭПД TESS</t>
  </si>
  <si>
    <t>Изменение отчета ШР по форме ДРП (НТЦ) в</t>
  </si>
  <si>
    <t>Отключение автообновления списка задач (</t>
  </si>
  <si>
    <t>Добавление нового поля в транзакцию ZINM</t>
  </si>
  <si>
    <t>Добавление ЛФ в процесс согласования ИКП</t>
  </si>
  <si>
    <t>Тираж 1С ЗУП Кыргызстан 2.5 на ОсОО «Газ</t>
  </si>
  <si>
    <t>209 Доработка документа "Акт инвентариза</t>
  </si>
  <si>
    <t>831 Ретробонусы: начисление (АСКУ-&gt;1С),</t>
  </si>
  <si>
    <t>Добавление проверки версии в контроль ун</t>
  </si>
  <si>
    <t>Доработка обработки «Унифицированой форм</t>
  </si>
  <si>
    <t>Рассылка памятки перед отпуском (C-67981</t>
  </si>
  <si>
    <t>добавить в печатную форму заказа на пере</t>
  </si>
  <si>
    <t>Тр. ZUKS027 – добавление поля «Закупка Е</t>
  </si>
  <si>
    <t>АСУЗ КЗ: корректировка тем и содержания</t>
  </si>
  <si>
    <t>Доработка команд выполнения формы Задачи</t>
  </si>
  <si>
    <t>Доработка нового раздела на сайте https:</t>
  </si>
  <si>
    <t>Пересмотр заработной платы часть 1</t>
  </si>
  <si>
    <t>Пересмотр заработной платы часть 2</t>
  </si>
  <si>
    <t>Пересмотр заработной платы часть 3</t>
  </si>
  <si>
    <t>Добратка сервиса открыток к НГ 2021</t>
  </si>
  <si>
    <t>Интеграция информационной системы SAP So</t>
  </si>
  <si>
    <t>В SAP HR При создании штатной должности</t>
  </si>
  <si>
    <t>Необходимо в системе SAP HR  сделать обя</t>
  </si>
  <si>
    <t>Ограничение 5 подтипа- ИТ 6     При увол</t>
  </si>
  <si>
    <t>Интеграция Корп. поиска и КСУ НСИ (ЕСМ)</t>
  </si>
  <si>
    <t>Подключение потока 1С ERP и НСИ ДО ГПН И</t>
  </si>
  <si>
    <t>Интеграция ЕСУИ (210671) - ALM (210446)</t>
  </si>
  <si>
    <t>Ознакомление с документами на портале ОО</t>
  </si>
  <si>
    <t>Признак наличия электронного приказа</t>
  </si>
  <si>
    <t>Необходимость доработки сайта ДО в соотв</t>
  </si>
  <si>
    <t>663  Продажи (таможенное оформление) (ФД</t>
  </si>
  <si>
    <t>Проработать реквизитный состав справочни</t>
  </si>
  <si>
    <t>ЭТрН</t>
  </si>
  <si>
    <t>Раскрытие Листа 03 налоговой декларации</t>
  </si>
  <si>
    <t>Добавление и изменение счетов в ЕПС БУ и</t>
  </si>
  <si>
    <t>Расширение функциональности по хранению</t>
  </si>
  <si>
    <t>Добавление атрибутов прогнозного платежа</t>
  </si>
  <si>
    <t>тр. ZINMM113 - Ведение комплектовочных в</t>
  </si>
  <si>
    <t>Интеграция между системами ЕСУИ, Шина ББ</t>
  </si>
  <si>
    <t>ESUI_CHG</t>
  </si>
  <si>
    <t>Обществу необходимо применять положения</t>
  </si>
  <si>
    <t>Добавить узел обмена &lt;arm_ok_msk_nalivpo</t>
  </si>
  <si>
    <t>Доработка СфераПро в части материалов-ко</t>
  </si>
  <si>
    <t>выводить дату на печатную форму документ</t>
  </si>
  <si>
    <t>808Доработка отчета Акт сверки требовани</t>
  </si>
  <si>
    <t>Подключение ООО "ГПН-СМ",  Филиал, ООО "</t>
  </si>
  <si>
    <t>Реализовать предоставление и оплату дней</t>
  </si>
  <si>
    <t>Резервы при выходе на пенсию</t>
  </si>
  <si>
    <t>Разные сроки резервов: КС, ДС</t>
  </si>
  <si>
    <t>Публикация данных по ТРЗ Документооборот</t>
  </si>
  <si>
    <t>Доработка подсистемы «Управление доступо</t>
  </si>
  <si>
    <t>Авторские договоры_РИД</t>
  </si>
  <si>
    <t>Тиражирование решения SAP ЮЗЭДО для ДО:</t>
  </si>
  <si>
    <t>Расширение интеграции АСУ НПХ и КЛАД в о</t>
  </si>
  <si>
    <t>Доработка в Лотусе в объекте заявка на а</t>
  </si>
  <si>
    <t>Уведомления системой SAP о необходимости</t>
  </si>
  <si>
    <t>Актуализация печатных форм и меппинга дл</t>
  </si>
  <si>
    <t>Доработки по ЭПД</t>
  </si>
  <si>
    <t>Модуль ЭПД TESSA на платформе версии 3.6</t>
  </si>
  <si>
    <t>Создание Дивизиона «Восточная Сибирь»: е</t>
  </si>
  <si>
    <t>703_Капитализируемые проценты (ФД 45) -</t>
  </si>
  <si>
    <t>Доработка загрузки данных для газонагнет</t>
  </si>
  <si>
    <t>Исключение причины Кадровый резерв (C-64</t>
  </si>
  <si>
    <t>839 Изменение ролевой модели по требован</t>
  </si>
  <si>
    <t>Подключить системы BI УпД КЦ к СУИД</t>
  </si>
  <si>
    <t>Реализовать автоматический запуск процес</t>
  </si>
  <si>
    <t>UPRZATPRIB</t>
  </si>
  <si>
    <t>Добавление новых полей в тр. ZINMM519</t>
  </si>
  <si>
    <t>Обработка неформализованных ЭД в составе</t>
  </si>
  <si>
    <t>Реализовать возможность вывода на печать</t>
  </si>
  <si>
    <t>выделение операторских услуг по нефти и</t>
  </si>
  <si>
    <t>Планы Закупок в 1С ЕРП и Заявок в АСУЗ .</t>
  </si>
  <si>
    <t>Тиражирование дашборда «Анализ корпорати</t>
  </si>
  <si>
    <t>Соответствие авансовых отчетов командиро</t>
  </si>
  <si>
    <t>SFERA_PRO</t>
  </si>
  <si>
    <t>Новый формат Акта НПВ</t>
  </si>
  <si>
    <t>Изменение шаблона ИУ</t>
  </si>
  <si>
    <t>Оптимизация отчета ППДН-6</t>
  </si>
  <si>
    <t>Добавить в ИСКРА новые папки врх. уровня</t>
  </si>
  <si>
    <t>Создание новых классов для неотделимых у</t>
  </si>
  <si>
    <t>Загрузка дат из оперативных планов ИС Це</t>
  </si>
  <si>
    <t>809 СМ Расчет и списание потерь по 2-му</t>
  </si>
  <si>
    <t>810 СМ Списание реагентов, инертного газ</t>
  </si>
  <si>
    <t>обогащение МВЗ по заказам TORO</t>
  </si>
  <si>
    <t>Тиражирование решения SAP ЮЗЭДО МТО ЛОТ</t>
  </si>
  <si>
    <t>Изменение форм Задачи мне и Задачи отдел</t>
  </si>
  <si>
    <t>Abbyy: Реализация потокового сканировани</t>
  </si>
  <si>
    <t>Abbyy: Реализация загрузки SLA</t>
  </si>
  <si>
    <t>Abbyy: Реализация функции Upload</t>
  </si>
  <si>
    <t>Abbyy: Категоризация задач по верифициро</t>
  </si>
  <si>
    <t>Abbyy: Реализация временного фильтра</t>
  </si>
  <si>
    <t>Abbyy: Реализация формы обработки резуль</t>
  </si>
  <si>
    <t>Документ Отсутствие: обязательное к запо</t>
  </si>
  <si>
    <t>Доработка: расширить функции администрир</t>
  </si>
  <si>
    <t>Доработка обмена SAP-ДО в части контраге</t>
  </si>
  <si>
    <t>Устранение Deadlock</t>
  </si>
  <si>
    <t>Отражение затрат ТОиР через SAP PM</t>
  </si>
  <si>
    <t>В согласовании.Координатор изменения</t>
  </si>
  <si>
    <t>Изменение ролей SAPSUPPORT</t>
  </si>
  <si>
    <t>Интеграционная связь корпоративного порт</t>
  </si>
  <si>
    <t>686  Акцизы (ФД 2, 3, 4, 5, 6, 9, 10, 11</t>
  </si>
  <si>
    <t>668_НКТ (насосно-компрессорные трубы) (</t>
  </si>
  <si>
    <t>Закрытие РН Исп-е з. на закупку по Анало</t>
  </si>
  <si>
    <t>Операции хеджирования</t>
  </si>
  <si>
    <t>Отражение в учете (РСБУ=МСФО) комиссий б</t>
  </si>
  <si>
    <t>Расширение полномочий Робота-закупщика п</t>
  </si>
  <si>
    <t>При печати счетов-фактур на авансы (САПФ</t>
  </si>
  <si>
    <t>Созд-е нового раздела на «Портал знаний»</t>
  </si>
  <si>
    <t>Доработать возможность вывода информа</t>
  </si>
  <si>
    <t>Добавить поля в транзакции ZCLEAR - Авто</t>
  </si>
  <si>
    <t>Перевод ZINMM168 на HANA</t>
  </si>
  <si>
    <t>853Настройка оповещений по согласованным</t>
  </si>
  <si>
    <t>В рамках ЗНИ планируется изменение рассч</t>
  </si>
  <si>
    <t>Добавить в УС 1С ЕРП отчет по МОС, перед</t>
  </si>
  <si>
    <t>Разработка нового функционала для экспор</t>
  </si>
  <si>
    <t>Получение данных СПО</t>
  </si>
  <si>
    <t>Обособленное формирование себестоимости</t>
  </si>
  <si>
    <t>Доработка обменов с ЗУП 3.1</t>
  </si>
  <si>
    <t>Доработка модуля СЭД «ИТ-закупки» на пла</t>
  </si>
  <si>
    <t>Номер обращения в уведомлениях о согласо</t>
  </si>
  <si>
    <t>Разработка и реализация интеграционного</t>
  </si>
  <si>
    <t>Доработка тр ZUNI_OSDK – «Оборотно-сальд</t>
  </si>
  <si>
    <t>Доработка функциональности блока Коррект</t>
  </si>
  <si>
    <t>Доработка функциональности блока Инициац</t>
  </si>
  <si>
    <t>Автоматизация формирования и отправки ак</t>
  </si>
  <si>
    <t>Создание модуля загрузки в ПО ШТР данных</t>
  </si>
  <si>
    <t>Адаптация ролей администраторов SAP в SA</t>
  </si>
  <si>
    <t>Наладка работы чекбокса "запомнить моё р</t>
  </si>
  <si>
    <t>Удаление резерва МТР, формируемого для П</t>
  </si>
  <si>
    <t>Необходимо в системе 1С ЗУП 3.1 и сделат</t>
  </si>
  <si>
    <t>ЗНИ Дашборд Корпоративного университета</t>
  </si>
  <si>
    <t>ЗНИ Редизайн страниц кафедры Промбезопас</t>
  </si>
  <si>
    <t>НЭД: правила создания документов САП-ДО</t>
  </si>
  <si>
    <t>Добавление нового комментария проверки в</t>
  </si>
  <si>
    <t>Доработка отчета по статистике использов</t>
  </si>
  <si>
    <t>Подключение источника погодных данных Yr</t>
  </si>
  <si>
    <t>Создание витрин данных для аналитики инф</t>
  </si>
  <si>
    <t>371Расчет налога на прибыль при наличии</t>
  </si>
  <si>
    <t>780НТЦ RFID Выравнивание регистра RFID у</t>
  </si>
  <si>
    <t>Статус подписания в PR05 Коман.расходы (</t>
  </si>
  <si>
    <t>ЗНИ использование простой электронной по</t>
  </si>
  <si>
    <t>ЗНИ реализация загрузчика Меню развивающ</t>
  </si>
  <si>
    <t>ЗНИ реализация инструментов для тренера-</t>
  </si>
  <si>
    <t>Расширение функциональности и доработка</t>
  </si>
  <si>
    <t>Расширение функционала рабочих мест в АС</t>
  </si>
  <si>
    <t>Информация о потребности в денежных сред</t>
  </si>
  <si>
    <t>Автоматизация управления ПП</t>
  </si>
  <si>
    <t>Интеграция ЕСАИН и SAP</t>
  </si>
  <si>
    <t>Доработка роли RPA-робота «Ежемесячная п</t>
  </si>
  <si>
    <t>Справочник «Основания срочности»</t>
  </si>
  <si>
    <t>Исключение информационной системы SAP 4.</t>
  </si>
  <si>
    <t>ASUDNGPNSM</t>
  </si>
  <si>
    <t>ПЦ.2021. Формирование команды. Экспертно</t>
  </si>
  <si>
    <t>ПЦ.2021. Согласование карт и подчиненных</t>
  </si>
  <si>
    <t>ПЦ.2021. Доработка раздела Карты УПЦ</t>
  </si>
  <si>
    <t>Доработка в АСУЗ интеграции с Tessa</t>
  </si>
  <si>
    <t>Реализаия возможности согласования тех.</t>
  </si>
  <si>
    <t>Формирование матрицы ролей</t>
  </si>
  <si>
    <t>Подготовка к выводу из эксплуатации БР А</t>
  </si>
  <si>
    <t>Доп. дни отдыха в связи с вакцинацией пр</t>
  </si>
  <si>
    <t>В подсистеме «Бухгалтерский учет (итск)»</t>
  </si>
  <si>
    <t>Исправление вывода информации в стр.5а с</t>
  </si>
  <si>
    <t>Необходимо в системе 1С ЗУП 2.5 и сделат</t>
  </si>
  <si>
    <t>ПЦ.2021. Доработка алгоритма перезагрузк</t>
  </si>
  <si>
    <t>ПЦ.2021. Добавление карт, старт, неактив</t>
  </si>
  <si>
    <t>ПЦ.2021. Делегаты. Тип подчинения. Ответ</t>
  </si>
  <si>
    <t>ПИ.2021. Переходы. Оценка Аплюс. Достиже</t>
  </si>
  <si>
    <t>ПИ.2021. Доработка раздела Карты УПЦ</t>
  </si>
  <si>
    <t>Переработка UI страницы показателя в кар</t>
  </si>
  <si>
    <t>Коллегиальные органы. Назначение ЛК</t>
  </si>
  <si>
    <t>КОВ.2021. Доработка самооценки и страниц</t>
  </si>
  <si>
    <t>КОВ.2021. Доработка окон ЛР и ФР. Оценка</t>
  </si>
  <si>
    <t>Доработки Подведение итогов. 2021</t>
  </si>
  <si>
    <t>Необходимо провести доработку системы за</t>
  </si>
  <si>
    <t>Создание счета 97 выбытие</t>
  </si>
  <si>
    <t>ШУЗ) Доработка функционала создания и де</t>
  </si>
  <si>
    <t>В связи с обновлением НМД КТ-154 (корпор</t>
  </si>
  <si>
    <t>Обновление ПО Micro Focus LoadRunner</t>
  </si>
  <si>
    <t>U180001201 № 4 Видеоролики на платформе</t>
  </si>
  <si>
    <t>U180001201 № 5 Видеоролики на платформе</t>
  </si>
  <si>
    <t>При автоматическом списании в последний</t>
  </si>
  <si>
    <t>Интеграция с API (СЭД Tessa ДД) для полу</t>
  </si>
  <si>
    <t>Настройка групп затрат работ/услуг ТОиР</t>
  </si>
  <si>
    <t>Создание ролей управления ТОРО</t>
  </si>
  <si>
    <t>Реализация функционала по оценке рисков</t>
  </si>
  <si>
    <t>Выгрузка метаданных из 1С ТОиР ГПН-СМ в</t>
  </si>
  <si>
    <t>Доработка 1С ERP функции закупки</t>
  </si>
  <si>
    <t>Доработки механизмов: вывода информации</t>
  </si>
  <si>
    <t>Разработки по автоматическому пересчету</t>
  </si>
  <si>
    <t>Обновление подсистемы «Управление доступ</t>
  </si>
  <si>
    <t>833Агентская схема. Доработка формирован</t>
  </si>
  <si>
    <t>Создание новой транзакции контроля своев</t>
  </si>
  <si>
    <t>Отражение суммовой льготы в налоговой де</t>
  </si>
  <si>
    <t>Актуализация подсистемы «Интеграция 2iS»</t>
  </si>
  <si>
    <t>Разработка отчета в BI-Publisher УЗ сотр</t>
  </si>
  <si>
    <t>Добавление полей  «СПП элемент» , «СПП и</t>
  </si>
  <si>
    <t>Добавление и изменение элементов в переч</t>
  </si>
  <si>
    <t>Автоматического протягивания значения до</t>
  </si>
  <si>
    <t>Добавить в Унифицированную смету затрат</t>
  </si>
  <si>
    <t>Доработать Унифицированную смету затрат</t>
  </si>
  <si>
    <t>Интеграция ПУСК с SAP HR</t>
  </si>
  <si>
    <t>В 1С УПП БЕ Бункеровка создать документ:</t>
  </si>
  <si>
    <t>Расширение перечня ролей в дашборде «Ана</t>
  </si>
  <si>
    <t>Организация доступа работников подрядных</t>
  </si>
  <si>
    <t>Внедрение аналитического блока диаграмм</t>
  </si>
  <si>
    <t>Заполнение столбца «Цена с учетом скидки</t>
  </si>
  <si>
    <t>Доработка системного документа «Инвентар</t>
  </si>
  <si>
    <t>Производственная безопасность БРД</t>
  </si>
  <si>
    <t>Доработка функционала ИС «ЕСОН-АРМ» ЦБ,</t>
  </si>
  <si>
    <t>Корректировка  уведомлений по обращениям</t>
  </si>
  <si>
    <t>Добавление показателя «Суточный расход г</t>
  </si>
  <si>
    <t>Подключение потока 1С:ЗУП 3.1 и 1С:КСУ Н</t>
  </si>
  <si>
    <t>Добавить показатели «АСПО» и «Гидратообр</t>
  </si>
  <si>
    <t>Добавить показатель «Фрезерование НКТ»</t>
  </si>
  <si>
    <t>Передача справочников ГИС ТЭК из 1С КСУ</t>
  </si>
  <si>
    <t>Автоматическое подтверждение данных с те</t>
  </si>
  <si>
    <t>Добавить показатели «Наличие БДР» и «Рас</t>
  </si>
  <si>
    <t>Добавление в ИС ШТР параметра скважины</t>
  </si>
  <si>
    <t>ИС «АСУ НПХ». Ограничить перечень Видов</t>
  </si>
  <si>
    <t>Доработка отчета «Справочник параметров</t>
  </si>
  <si>
    <t>Завершения трудоустрйоств  ООО "ГПН - Эк</t>
  </si>
  <si>
    <t>Показатели ГИС ТЭК в 1С ПБ</t>
  </si>
  <si>
    <t>Разделение ролей доступа к данным справо</t>
  </si>
  <si>
    <t>Привязка выданного IT-оборудования к таб</t>
  </si>
  <si>
    <t>В систему 1С ПБ необходимо добавить функ</t>
  </si>
  <si>
    <t>Доработка отражения метода начисления по</t>
  </si>
  <si>
    <t>Создание ролей с разделением доступа на</t>
  </si>
  <si>
    <t>учет затрат на  ремонт скважин методом З</t>
  </si>
  <si>
    <t>Переименование кода службы ГС – ф. Югра</t>
  </si>
  <si>
    <t>Доработка программы вывода на печать фор</t>
  </si>
  <si>
    <t>Доработать визуализацию структуры функци</t>
  </si>
  <si>
    <t>Доработать логику загрузки данных справо</t>
  </si>
  <si>
    <t>ИС «АСУ НПХ». Изменение алгоритма расчет</t>
  </si>
  <si>
    <t>Необходимо доработать функционал для лот</t>
  </si>
  <si>
    <t>Интеграция КСУ НСИ (210013) – СУЛ (21079</t>
  </si>
  <si>
    <t>Настройка входимости в средний заработок</t>
  </si>
  <si>
    <t>Доработка TRM: загрузка из системы Bloom</t>
  </si>
  <si>
    <t>Доработка TRM</t>
  </si>
  <si>
    <t>Создание роли на просмотр договоров, зак</t>
  </si>
  <si>
    <t>Доработка создания исходящих поставок и</t>
  </si>
  <si>
    <t>Доработка отчета «Обзор» в ПУТ</t>
  </si>
  <si>
    <t>Доработка отчета по единицам фрахта в П</t>
  </si>
  <si>
    <t>Печать складского заказа в SAP EWM</t>
  </si>
  <si>
    <t>Разработка функционала сторно входящего</t>
  </si>
  <si>
    <t>Разработка интерфейса операций отпуска М</t>
  </si>
  <si>
    <t>Оптимизация алгоритма выполнения операци</t>
  </si>
  <si>
    <t>Разработка интерфейса операций поступлен</t>
  </si>
  <si>
    <t>Изменение даты платежа в заявках на расх</t>
  </si>
  <si>
    <t>Обновление обзорной карты Российской Фед</t>
  </si>
  <si>
    <t>Создание новой функциональности для форм</t>
  </si>
  <si>
    <t>Создание новой функционала ведения инфор</t>
  </si>
  <si>
    <t>Добавление в интеграционный поток из СБН</t>
  </si>
  <si>
    <t>Доработки контролей заявок на корректиро</t>
  </si>
  <si>
    <t>Предоставление из ЕССТ (КСУ НСИ ПД) в IS</t>
  </si>
  <si>
    <t>Вывод попозиционных расценок КО АСУЗ МТР</t>
  </si>
  <si>
    <t>769 СМ_Альтернативные цены</t>
  </si>
  <si>
    <t>Глобально/Локально</t>
  </si>
  <si>
    <t>Интеграция ЕСИС с платформой Informatica</t>
  </si>
  <si>
    <t>Реализация функционала СУИД для управлен</t>
  </si>
  <si>
    <t>Вкладка "Критерии" в АСУЗ НСУ</t>
  </si>
  <si>
    <t>Изменения в модуле «автосохранение» ИС Ш</t>
  </si>
  <si>
    <t>Тиражирование в ДО БРД модуля Атмосфера</t>
  </si>
  <si>
    <t>783Изменения в ф. баланса по аренде</t>
  </si>
  <si>
    <t>Реализовать возможность доступности ввод</t>
  </si>
  <si>
    <t>Электронные адреса в копии письма при от</t>
  </si>
  <si>
    <t>Доработка функционала методологического</t>
  </si>
  <si>
    <t>Клонирование функционала методологическо</t>
  </si>
  <si>
    <t>Доработка скриптов для загрузки документ</t>
  </si>
  <si>
    <t>Доработка 1С:УПП регламентный документ р</t>
  </si>
  <si>
    <t>Доработка расчета доплаты по больничному</t>
  </si>
  <si>
    <t>LIMS_ONPZ</t>
  </si>
  <si>
    <t>Добавление возможности заказчику вносить</t>
  </si>
  <si>
    <t>Интеграция БР СУК (210791) - БР Шина ББ</t>
  </si>
  <si>
    <t>Авторизация роботизированных УЗ на порта</t>
  </si>
  <si>
    <t>Доработка системы в рамках проекта U1900</t>
  </si>
  <si>
    <t>(ШУЗ) Доработка транзакции ZINMM020 в ча</t>
  </si>
  <si>
    <t>Подключение источника данных ГАП в систе</t>
  </si>
  <si>
    <t>В рамках активности по интеграции с Газп</t>
  </si>
  <si>
    <t>Корректировка уведомлений по подпискам</t>
  </si>
  <si>
    <t>Проверка поля ФП в заказе YZU</t>
  </si>
  <si>
    <t>В 1С УПП БЕ Бункеровка в карточке ОС доб</t>
  </si>
  <si>
    <t>Интеграция СУК (210791) - СУИД (210009)</t>
  </si>
  <si>
    <t>В 1С УПП БЕ Бункеровка. Доработать докум</t>
  </si>
  <si>
    <t>Привязка водителей подрядных организаций</t>
  </si>
  <si>
    <t>Вывод данных по Изготовителю в ИС СфераП</t>
  </si>
  <si>
    <t>№ статуса</t>
  </si>
  <si>
    <t>Статус</t>
  </si>
  <si>
    <t>Комментарий</t>
  </si>
  <si>
    <t>Создан</t>
  </si>
  <si>
    <t>В согласовании</t>
  </si>
  <si>
    <t>Сумма SLA от "Создан" до "Реализовано"</t>
  </si>
  <si>
    <t>БР</t>
  </si>
  <si>
    <t>ЗНИ закрыто в 2020 - 2021</t>
  </si>
  <si>
    <t>Ср. время подготовки ЧТЗ</t>
  </si>
  <si>
    <t>Ср. время в работе</t>
  </si>
  <si>
    <t>Определяется  по каждому Бизнес-Решению исходя из средних сроков данного статуса по Бизнес-решению (БР)</t>
  </si>
  <si>
    <t>Средние нормативные сроки исполнения статуса (раб. Дней)</t>
  </si>
  <si>
    <t>Номер</t>
  </si>
  <si>
    <t>Проверка координатором</t>
  </si>
  <si>
    <t>Согласование арх-ом</t>
  </si>
  <si>
    <t>Соглас оценки арх</t>
  </si>
  <si>
    <t>Согл ИТ БП</t>
  </si>
  <si>
    <t>Согл менеджером проца</t>
  </si>
  <si>
    <t>Расширение</t>
  </si>
  <si>
    <t>Приемка сервис менедж</t>
  </si>
  <si>
    <t>Приемка арх</t>
  </si>
  <si>
    <t>ЧТЗ</t>
  </si>
  <si>
    <t>Ожидание акта</t>
  </si>
  <si>
    <t>Дата реализации на старте</t>
  </si>
  <si>
    <t>Дата реализации с текущим статусом</t>
  </si>
  <si>
    <t>нет БР</t>
  </si>
  <si>
    <t>нет БР в списке</t>
  </si>
  <si>
    <t>та же</t>
  </si>
  <si>
    <t>Просрочка,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</si>
</sst>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00"/>
    <numFmt numFmtId="165" formatCode="dd\.mm\.yyyy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5" fontId="0" fillId="0" borderId="0" xfId="0" applyNumberFormat="1"/>
    <xf numFmtId="164" fontId="0" fillId="0" borderId="0" xfId="0" applyNumberFormat="1" applyAlignment="1">
      <alignment horizontal="left"/>
    </xf>
    <xf numFmtId="0" fontId="1" fillId="2" borderId="3" xfId="0" applyFont="1" applyFill="1" applyBorder="1" applyAlignment="1">
      <alignment horizontal="left" vertical="top"/>
    </xf>
    <xf numFmtId="0" fontId="0" fillId="0" borderId="0" xfId="0" applyFont="1" applyBorder="1" applyAlignment="1">
      <alignment vertical="top"/>
    </xf>
    <xf numFmtId="0" fontId="0" fillId="0" borderId="4" xfId="0" applyFont="1" applyBorder="1"/>
    <xf numFmtId="0" fontId="0" fillId="3" borderId="0" xfId="0" applyFont="1" applyFill="1" applyBorder="1" applyAlignment="1">
      <alignment vertical="top"/>
    </xf>
    <xf numFmtId="0" fontId="3" fillId="3" borderId="0" xfId="0" applyFont="1" applyFill="1" applyBorder="1" applyAlignment="1">
      <alignment vertical="top"/>
    </xf>
    <xf numFmtId="0" fontId="0" fillId="3" borderId="4" xfId="0" applyFont="1" applyFill="1" applyBorder="1" applyAlignment="1">
      <alignment wrapText="1"/>
    </xf>
    <xf numFmtId="0" fontId="2" fillId="2" borderId="5" xfId="0" applyFont="1" applyFill="1" applyBorder="1" applyAlignment="1">
      <alignment horizontal="left"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/>
    <xf numFmtId="0" fontId="0" fillId="4" borderId="8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/>
    <xf numFmtId="0" fontId="0" fillId="4" borderId="2" xfId="0" applyFill="1" applyBorder="1"/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4" fillId="5" borderId="8" xfId="0" applyFont="1" applyFill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0" fillId="0" borderId="9" xfId="0" applyBorder="1" applyAlignment="1">
      <alignment horizontal="left" vertical="top"/>
    </xf>
    <xf numFmtId="1" fontId="0" fillId="0" borderId="0" xfId="0" applyNumberFormat="1" applyBorder="1" applyAlignment="1">
      <alignment vertical="top"/>
    </xf>
    <xf numFmtId="166" fontId="0" fillId="0" borderId="0" xfId="0" applyNumberFormat="1" applyBorder="1" applyAlignment="1">
      <alignment vertical="top"/>
    </xf>
    <xf numFmtId="166" fontId="0" fillId="0" borderId="4" xfId="0" applyNumberFormat="1" applyBorder="1" applyAlignment="1">
      <alignment vertical="top"/>
    </xf>
    <xf numFmtId="0" fontId="0" fillId="0" borderId="10" xfId="0" applyBorder="1" applyAlignment="1">
      <alignment horizontal="left" vertical="top"/>
    </xf>
    <xf numFmtId="1" fontId="0" fillId="0" borderId="6" xfId="0" applyNumberFormat="1" applyBorder="1" applyAlignment="1">
      <alignment vertical="top"/>
    </xf>
    <xf numFmtId="166" fontId="0" fillId="0" borderId="6" xfId="0" applyNumberFormat="1" applyBorder="1" applyAlignment="1">
      <alignment vertical="top"/>
    </xf>
    <xf numFmtId="166" fontId="0" fillId="0" borderId="7" xfId="0" applyNumberFormat="1" applyBorder="1" applyAlignment="1">
      <alignment vertical="top"/>
    </xf>
    <xf numFmtId="0" fontId="4" fillId="5" borderId="0" xfId="0" applyFont="1" applyFill="1" applyBorder="1" applyAlignment="1">
      <alignment vertical="top" wrapText="1"/>
    </xf>
    <xf numFmtId="1" fontId="0" fillId="0" borderId="0" xfId="0" applyNumberFormat="1"/>
    <xf numFmtId="164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NumberFormat="1"/>
  </cellXfs>
  <cellStyles count="1">
    <cellStyle name="Обычный" xfId="0" builtinId="0"/>
  </cellStyles>
  <dxfs count="9">
    <dxf>
      <numFmt numFmtId="0" formatCode="General"/>
    </dxf>
    <dxf>
      <numFmt numFmtId="1" formatCode="0"/>
    </dxf>
    <dxf>
      <numFmt numFmtId="165" formatCode="dd\.mm\.yyyy"/>
    </dxf>
    <dxf>
      <numFmt numFmtId="165" formatCode="dd\.mm\.yyyy"/>
    </dxf>
    <dxf>
      <numFmt numFmtId="165" formatCode="dd\.mm\.yyyy"/>
    </dxf>
    <dxf>
      <numFmt numFmtId="165" formatCode="dd\.mm\.yyyy"/>
    </dxf>
    <dxf>
      <numFmt numFmtId="164" formatCode="0000000000"/>
      <alignment horizontal="left" vertical="bottom" textRotation="0" wrapText="0" indent="0" justifyLastLine="0" shrinkToFit="0" readingOrder="0"/>
    </dxf>
    <dxf>
      <numFmt numFmtId="164" formatCode="0000000000"/>
      <alignment horizontal="left" vertical="bottom" textRotation="0" wrapText="0" indent="0" justifyLastLine="0" shrinkToFit="0" readingOrder="0"/>
    </dxf>
    <dxf>
      <alignment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I3883" totalsRowCount="1" headerRowDxfId="8">
  <autoFilter ref="A1:I3882" xr:uid="{00000000-0009-0000-0100-000001000000}">
    <filterColumn colId="8">
      <filters>
        <filter val="1"/>
        <filter val="10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3"/>
        <filter val="114"/>
        <filter val="115"/>
        <filter val="116"/>
        <filter val="1167"/>
        <filter val="117"/>
        <filter val="118"/>
        <filter val="119"/>
        <filter val="12"/>
        <filter val="120"/>
        <filter val="121"/>
        <filter val="122"/>
        <filter val="1229"/>
        <filter val="123"/>
        <filter val="124"/>
        <filter val="125"/>
        <filter val="126"/>
        <filter val="127"/>
        <filter val="128"/>
        <filter val="129"/>
        <filter val="13"/>
        <filter val="130"/>
        <filter val="131"/>
        <filter val="132"/>
        <filter val="133"/>
        <filter val="134"/>
        <filter val="135"/>
        <filter val="136"/>
        <filter val="137"/>
        <filter val="138"/>
        <filter val="139"/>
        <filter val="14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"/>
        <filter val="150"/>
        <filter val="151"/>
        <filter val="152"/>
        <filter val="153"/>
        <filter val="154"/>
        <filter val="155"/>
        <filter val="156"/>
        <filter val="157"/>
        <filter val="158"/>
        <filter val="159"/>
        <filter val="16"/>
        <filter val="160"/>
        <filter val="161"/>
        <filter val="162"/>
        <filter val="163"/>
        <filter val="164"/>
        <filter val="165"/>
        <filter val="166"/>
        <filter val="167"/>
        <filter val="168"/>
        <filter val="169"/>
        <filter val="17"/>
        <filter val="170"/>
        <filter val="171"/>
        <filter val="172"/>
        <filter val="173"/>
        <filter val="174"/>
        <filter val="175"/>
        <filter val="176"/>
        <filter val="177"/>
        <filter val="178"/>
        <filter val="179"/>
        <filter val="18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"/>
        <filter val="190"/>
        <filter val="191"/>
        <filter val="192"/>
        <filter val="193"/>
        <filter val="194"/>
        <filter val="195"/>
        <filter val="196"/>
        <filter val="197"/>
        <filter val="199"/>
        <filter val="2"/>
        <filter val="20"/>
        <filter val="200"/>
        <filter val="201"/>
        <filter val="202"/>
        <filter val="203"/>
        <filter val="204"/>
        <filter val="205"/>
        <filter val="206"/>
        <filter val="207"/>
        <filter val="208"/>
        <filter val="209"/>
        <filter val="21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"/>
        <filter val="220"/>
        <filter val="221"/>
        <filter val="222"/>
        <filter val="223"/>
        <filter val="224"/>
        <filter val="225"/>
        <filter val="226"/>
        <filter val="227"/>
        <filter val="228"/>
        <filter val="229"/>
        <filter val="23"/>
        <filter val="230"/>
        <filter val="231"/>
        <filter val="232"/>
        <filter val="233"/>
        <filter val="234"/>
        <filter val="235"/>
        <filter val="236"/>
        <filter val="237"/>
        <filter val="238"/>
        <filter val="239"/>
        <filter val="24"/>
        <filter val="240"/>
        <filter val="241"/>
        <filter val="242"/>
        <filter val="243"/>
        <filter val="244"/>
        <filter val="245"/>
        <filter val="246"/>
        <filter val="247"/>
        <filter val="248"/>
        <filter val="249"/>
        <filter val="25"/>
        <filter val="250"/>
        <filter val="251"/>
        <filter val="252"/>
        <filter val="253"/>
        <filter val="254"/>
        <filter val="255"/>
        <filter val="256"/>
        <filter val="257"/>
        <filter val="258"/>
        <filter val="259"/>
        <filter val="26"/>
        <filter val="260"/>
        <filter val="261"/>
        <filter val="262"/>
        <filter val="263"/>
        <filter val="264"/>
        <filter val="265"/>
        <filter val="266"/>
        <filter val="267"/>
        <filter val="268"/>
        <filter val="269"/>
        <filter val="27"/>
        <filter val="270"/>
        <filter val="271"/>
        <filter val="273"/>
        <filter val="274"/>
        <filter val="275"/>
        <filter val="276"/>
        <filter val="277"/>
        <filter val="278"/>
        <filter val="279"/>
        <filter val="28"/>
        <filter val="280"/>
        <filter val="281"/>
        <filter val="282"/>
        <filter val="283"/>
        <filter val="284"/>
        <filter val="285"/>
        <filter val="286"/>
        <filter val="287"/>
        <filter val="288"/>
        <filter val="289"/>
        <filter val="29"/>
        <filter val="290"/>
        <filter val="291"/>
        <filter val="292"/>
        <filter val="293"/>
        <filter val="294"/>
        <filter val="295"/>
        <filter val="296"/>
        <filter val="297"/>
        <filter val="298"/>
        <filter val="299"/>
        <filter val="3"/>
        <filter val="30"/>
        <filter val="300"/>
        <filter val="301"/>
        <filter val="302"/>
        <filter val="303"/>
        <filter val="304"/>
        <filter val="305"/>
        <filter val="306"/>
        <filter val="307"/>
        <filter val="308"/>
        <filter val="309"/>
        <filter val="31"/>
        <filter val="310"/>
        <filter val="311"/>
        <filter val="312"/>
        <filter val="313"/>
        <filter val="314"/>
        <filter val="315"/>
        <filter val="316"/>
        <filter val="317"/>
        <filter val="318"/>
        <filter val="319"/>
        <filter val="32"/>
        <filter val="320"/>
        <filter val="321"/>
        <filter val="322"/>
        <filter val="324"/>
        <filter val="325"/>
        <filter val="326"/>
        <filter val="327"/>
        <filter val="328"/>
        <filter val="329"/>
        <filter val="33"/>
        <filter val="330"/>
        <filter val="332"/>
        <filter val="333"/>
        <filter val="335"/>
        <filter val="336"/>
        <filter val="337"/>
        <filter val="339"/>
        <filter val="34"/>
        <filter val="340"/>
        <filter val="342"/>
        <filter val="343"/>
        <filter val="344"/>
        <filter val="345"/>
        <filter val="346"/>
        <filter val="347"/>
        <filter val="348"/>
        <filter val="35"/>
        <filter val="350"/>
        <filter val="351"/>
        <filter val="352"/>
        <filter val="353"/>
        <filter val="354"/>
        <filter val="355"/>
        <filter val="356"/>
        <filter val="357"/>
        <filter val="358"/>
        <filter val="36"/>
        <filter val="360"/>
        <filter val="361"/>
        <filter val="362"/>
        <filter val="364"/>
        <filter val="366"/>
        <filter val="367"/>
        <filter val="368"/>
        <filter val="369"/>
        <filter val="37"/>
        <filter val="371"/>
        <filter val="372"/>
        <filter val="375"/>
        <filter val="376"/>
        <filter val="377"/>
        <filter val="379"/>
        <filter val="38"/>
        <filter val="380"/>
        <filter val="382"/>
        <filter val="384"/>
        <filter val="385"/>
        <filter val="387"/>
        <filter val="39"/>
        <filter val="390"/>
        <filter val="391"/>
        <filter val="394"/>
        <filter val="396"/>
        <filter val="397"/>
        <filter val="399"/>
        <filter val="4"/>
        <filter val="40"/>
        <filter val="400"/>
        <filter val="402"/>
        <filter val="404"/>
        <filter val="407"/>
        <filter val="408"/>
        <filter val="409"/>
        <filter val="41"/>
        <filter val="413"/>
        <filter val="415"/>
        <filter val="416"/>
        <filter val="418"/>
        <filter val="419"/>
        <filter val="42"/>
        <filter val="420"/>
        <filter val="424"/>
        <filter val="426"/>
        <filter val="428"/>
        <filter val="429"/>
        <filter val="43"/>
        <filter val="431"/>
        <filter val="432"/>
        <filter val="434"/>
        <filter val="437"/>
        <filter val="438"/>
        <filter val="44"/>
        <filter val="441"/>
        <filter val="444"/>
        <filter val="445"/>
        <filter val="449"/>
        <filter val="45"/>
        <filter val="453"/>
        <filter val="454"/>
        <filter val="46"/>
        <filter val="462"/>
        <filter val="47"/>
        <filter val="473"/>
        <filter val="48"/>
        <filter val="489"/>
        <filter val="49"/>
        <filter val="490"/>
        <filter val="499"/>
        <filter val="5"/>
        <filter val="50"/>
        <filter val="507"/>
        <filter val="51"/>
        <filter val="518"/>
        <filter val="52"/>
        <filter val="526"/>
        <filter val="53"/>
        <filter val="54"/>
        <filter val="55"/>
        <filter val="555"/>
        <filter val="556"/>
        <filter val="56"/>
        <filter val="57"/>
        <filter val="571"/>
        <filter val="58"/>
        <filter val="585"/>
        <filter val="59"/>
        <filter val="6"/>
        <filter val="60"/>
        <filter val="602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35"/>
        <filter val="838"/>
        <filter val="84"/>
        <filter val="85"/>
        <filter val="851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sortState xmlns:xlrd2="http://schemas.microsoft.com/office/spreadsheetml/2017/richdata2" ref="A261:I3882">
    <sortCondition ref="A1:A3882"/>
  </sortState>
  <tableColumns count="9">
    <tableColumn id="1" xr3:uid="{00000000-0010-0000-0000-000001000000}" name="Номер" dataDxfId="7" totalsRowDxfId="6"/>
    <tableColumn id="2" xr3:uid="{00000000-0010-0000-0000-000002000000}" name="Описание изменения"/>
    <tableColumn id="3" xr3:uid="{00000000-0010-0000-0000-000003000000}" name="Текущий статус изменения"/>
    <tableColumn id="4" xr3:uid="{00000000-0010-0000-0000-000004000000}" name="Бизнес-решение"/>
    <tableColumn id="5" xr3:uid="{00000000-0010-0000-0000-000005000000}" name="Дата регистрации ЗНИ" dataDxfId="5" totalsRowDxfId="4"/>
    <tableColumn id="6" xr3:uid="{00000000-0010-0000-0000-000006000000}" name="Плановая дата выхода из текущего статуса" dataDxfId="3" totalsRowDxfId="2"/>
    <tableColumn id="7" xr3:uid="{E3A53BF2-3C72-49C7-93FE-FE2D493907DC}" name="Дата реализации на старте"/>
    <tableColumn id="8" xr3:uid="{0C3D51BB-07B9-425D-A841-148A1F33A1BE}" name="Дата реализации с текущим статусом"/>
    <tableColumn id="9" xr3:uid="{E403DBD1-D6F7-46FA-ABE3-F129C7D446E8}" name="Просрочка, дней" dataDxfId="1" totalsRowDxfId="0">
      <calculatedColumnFormula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83"/>
  <sheetViews>
    <sheetView tabSelected="1" workbookViewId="0">
      <selection activeCell="K271" sqref="K271"/>
    </sheetView>
  </sheetViews>
  <sheetFormatPr defaultRowHeight="15" x14ac:dyDescent="0.25"/>
  <cols>
    <col min="1" max="1" width="15.42578125" style="2" customWidth="1"/>
    <col min="2" max="2" width="49" customWidth="1"/>
    <col min="3" max="3" width="37.85546875" customWidth="1"/>
    <col min="4" max="4" width="22.42578125" customWidth="1"/>
    <col min="5" max="5" width="14.42578125" style="1" customWidth="1"/>
    <col min="6" max="6" width="18.140625" style="1" customWidth="1"/>
    <col min="7" max="7" width="14.85546875" customWidth="1"/>
    <col min="8" max="8" width="18.85546875" customWidth="1"/>
    <col min="9" max="9" width="12.28515625" customWidth="1"/>
  </cols>
  <sheetData>
    <row r="1" spans="1:9" ht="45" x14ac:dyDescent="0.25">
      <c r="A1" s="33" t="s">
        <v>3385</v>
      </c>
      <c r="B1" s="34" t="s">
        <v>0</v>
      </c>
      <c r="C1" s="34" t="s">
        <v>1</v>
      </c>
      <c r="D1" s="34" t="s">
        <v>2</v>
      </c>
      <c r="E1" s="35" t="s">
        <v>3</v>
      </c>
      <c r="F1" s="35" t="s">
        <v>4</v>
      </c>
      <c r="G1" s="34" t="s">
        <v>3396</v>
      </c>
      <c r="H1" s="34" t="s">
        <v>3397</v>
      </c>
      <c r="I1" s="34" t="s">
        <v>3401</v>
      </c>
    </row>
    <row r="2" spans="1:9" hidden="1" x14ac:dyDescent="0.25">
      <c r="A2" s="2">
        <v>5500027339</v>
      </c>
      <c r="B2" t="s">
        <v>501</v>
      </c>
      <c r="C2" t="s">
        <v>5</v>
      </c>
      <c r="D2" t="s">
        <v>73</v>
      </c>
      <c r="E2" s="1">
        <v>44204</v>
      </c>
      <c r="F2" s="1" t="s">
        <v>7</v>
      </c>
      <c r="I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" spans="1:9" hidden="1" x14ac:dyDescent="0.25">
      <c r="A3" s="2">
        <v>5500027351</v>
      </c>
      <c r="B3" t="s">
        <v>504</v>
      </c>
      <c r="C3" t="s">
        <v>152</v>
      </c>
      <c r="D3" t="s">
        <v>16</v>
      </c>
      <c r="E3" s="1">
        <v>44205</v>
      </c>
      <c r="F3" s="1">
        <v>44347</v>
      </c>
      <c r="G3" s="1">
        <f>Таблица1[[#This Row],[Дата регистрации ЗНИ]]+VLOOKUP(Таблица1[[#This Row],[Бизнес-решение]],'Средние сроки по БР'!$A$1:$T$203,20,1)</f>
        <v>44348.252688172041</v>
      </c>
      <c r="H3" s="1">
        <f>Таблица1[[#This Row],[Плановая дата выхода из текущего статуса]]</f>
        <v>44347</v>
      </c>
      <c r="I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" spans="1:9" hidden="1" x14ac:dyDescent="0.25">
      <c r="A4" s="2">
        <v>5500028776</v>
      </c>
      <c r="B4" t="s">
        <v>232</v>
      </c>
      <c r="C4" t="s">
        <v>152</v>
      </c>
      <c r="D4" t="s">
        <v>73</v>
      </c>
      <c r="E4" s="1">
        <v>44333</v>
      </c>
      <c r="F4" s="1">
        <v>44462</v>
      </c>
      <c r="G4" s="1">
        <f>Таблица1[[#This Row],[Дата регистрации ЗНИ]]+VLOOKUP(Таблица1[[#This Row],[Бизнес-решение]],'Средние сроки по БР'!$A$1:$T$203,20,1)</f>
        <v>44475.632258064514</v>
      </c>
      <c r="H4" s="1">
        <f>Таблица1[[#This Row],[Плановая дата выхода из текущего статуса]]</f>
        <v>44462</v>
      </c>
      <c r="I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" spans="1:9" hidden="1" x14ac:dyDescent="0.25">
      <c r="A5" s="2">
        <v>5500027352</v>
      </c>
      <c r="B5" t="s">
        <v>505</v>
      </c>
      <c r="C5" t="s">
        <v>5</v>
      </c>
      <c r="D5" t="s">
        <v>18</v>
      </c>
      <c r="E5" s="1">
        <v>44207</v>
      </c>
      <c r="F5" s="1" t="s">
        <v>7</v>
      </c>
      <c r="I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" spans="1:9" hidden="1" x14ac:dyDescent="0.25">
      <c r="A6" s="2">
        <v>5500027353</v>
      </c>
      <c r="B6" t="s">
        <v>506</v>
      </c>
      <c r="C6" t="s">
        <v>5</v>
      </c>
      <c r="D6" t="s">
        <v>6</v>
      </c>
      <c r="E6" s="1">
        <v>44207</v>
      </c>
      <c r="F6" s="1" t="s">
        <v>7</v>
      </c>
      <c r="I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" spans="1:9" hidden="1" x14ac:dyDescent="0.25">
      <c r="A7" s="2">
        <v>5500029979</v>
      </c>
      <c r="B7" t="s">
        <v>2240</v>
      </c>
      <c r="C7" t="s">
        <v>328</v>
      </c>
      <c r="D7" t="s">
        <v>73</v>
      </c>
      <c r="E7" s="1">
        <v>44411</v>
      </c>
      <c r="F7" s="1">
        <v>44413</v>
      </c>
      <c r="G7" s="1">
        <f>Таблица1[[#This Row],[Дата регистрации ЗНИ]]+VLOOKUP(Таблица1[[#This Row],[Бизнес-решение]],'Средние сроки по БР'!$A$1:$U$203,7,1)</f>
        <v>44581.632258064514</v>
      </c>
      <c r="H7" s="1">
        <f>Таблица1[[#This Row],[Плановая дата выхода из текущего статуса]]+VLOOKUP(Таблица1[[#This Row],[Бизнес-решение]],'Средние сроки по БР'!$A$1:$T$203,8)</f>
        <v>44581.632258064514</v>
      </c>
      <c r="I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" spans="1:9" hidden="1" x14ac:dyDescent="0.25">
      <c r="A8" s="2">
        <v>5500027355</v>
      </c>
      <c r="B8" t="s">
        <v>507</v>
      </c>
      <c r="C8" t="s">
        <v>5</v>
      </c>
      <c r="D8" t="s">
        <v>6</v>
      </c>
      <c r="E8" s="1">
        <v>44207</v>
      </c>
      <c r="F8" s="1" t="s">
        <v>7</v>
      </c>
      <c r="I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" spans="1:9" hidden="1" x14ac:dyDescent="0.25">
      <c r="A9" s="2">
        <v>5500027356</v>
      </c>
      <c r="B9" t="s">
        <v>489</v>
      </c>
      <c r="C9" t="s">
        <v>8</v>
      </c>
      <c r="D9" t="s">
        <v>128</v>
      </c>
      <c r="E9" s="1">
        <v>44208</v>
      </c>
      <c r="F9" s="1" t="s">
        <v>7</v>
      </c>
      <c r="I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" spans="1:9" hidden="1" x14ac:dyDescent="0.25">
      <c r="A10" s="2">
        <v>5500030632</v>
      </c>
      <c r="B10" t="s">
        <v>403</v>
      </c>
      <c r="C10" t="s">
        <v>152</v>
      </c>
      <c r="D10" t="s">
        <v>73</v>
      </c>
      <c r="E10" s="1">
        <v>44460</v>
      </c>
      <c r="F10" s="1">
        <v>44599</v>
      </c>
      <c r="G10" s="1">
        <f>Таблица1[[#This Row],[Дата регистрации ЗНИ]]+VLOOKUP(Таблица1[[#This Row],[Бизнес-решение]],'Средние сроки по БР'!$A$1:$T$203,20,1)</f>
        <v>44602.632258064514</v>
      </c>
      <c r="H10" s="1">
        <f>Таблица1[[#This Row],[Плановая дата выхода из текущего статуса]]</f>
        <v>44599</v>
      </c>
      <c r="I1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" spans="1:9" hidden="1" x14ac:dyDescent="0.25">
      <c r="A11" s="2">
        <v>5500027358</v>
      </c>
      <c r="B11" t="s">
        <v>491</v>
      </c>
      <c r="C11" t="s">
        <v>8</v>
      </c>
      <c r="D11" t="s">
        <v>128</v>
      </c>
      <c r="E11" s="1">
        <v>44208</v>
      </c>
      <c r="F11" s="1" t="s">
        <v>7</v>
      </c>
      <c r="I1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" spans="1:9" hidden="1" x14ac:dyDescent="0.25">
      <c r="A12" s="2">
        <v>5500027359</v>
      </c>
      <c r="B12" t="s">
        <v>492</v>
      </c>
      <c r="C12" t="s">
        <v>8</v>
      </c>
      <c r="D12" t="s">
        <v>128</v>
      </c>
      <c r="E12" s="1">
        <v>44208</v>
      </c>
      <c r="F12" s="1" t="s">
        <v>7</v>
      </c>
      <c r="I1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" spans="1:9" hidden="1" x14ac:dyDescent="0.25">
      <c r="A13" s="2">
        <v>5500027361</v>
      </c>
      <c r="B13" t="s">
        <v>254</v>
      </c>
      <c r="C13" t="s">
        <v>5</v>
      </c>
      <c r="D13" t="s">
        <v>36</v>
      </c>
      <c r="E13" s="1">
        <v>44207</v>
      </c>
      <c r="F13" s="1" t="s">
        <v>7</v>
      </c>
      <c r="I1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" spans="1:9" hidden="1" x14ac:dyDescent="0.25">
      <c r="A14" s="2">
        <v>5500027362</v>
      </c>
      <c r="B14" t="s">
        <v>508</v>
      </c>
      <c r="C14" t="s">
        <v>5</v>
      </c>
      <c r="D14" t="s">
        <v>16</v>
      </c>
      <c r="E14" s="1">
        <v>44207</v>
      </c>
      <c r="F14" s="1" t="s">
        <v>7</v>
      </c>
      <c r="I1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" spans="1:9" hidden="1" x14ac:dyDescent="0.25">
      <c r="A15" s="2">
        <v>5500027363</v>
      </c>
      <c r="B15" t="s">
        <v>509</v>
      </c>
      <c r="C15" t="s">
        <v>5</v>
      </c>
      <c r="D15" t="s">
        <v>16</v>
      </c>
      <c r="E15" s="1">
        <v>44207</v>
      </c>
      <c r="F15" s="1" t="s">
        <v>7</v>
      </c>
      <c r="I1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" spans="1:9" hidden="1" x14ac:dyDescent="0.25">
      <c r="A16" s="2">
        <v>5500027364</v>
      </c>
      <c r="B16" t="s">
        <v>510</v>
      </c>
      <c r="C16" t="s">
        <v>8</v>
      </c>
      <c r="D16" t="s">
        <v>63</v>
      </c>
      <c r="E16" s="1">
        <v>44207</v>
      </c>
      <c r="F16" s="1" t="s">
        <v>7</v>
      </c>
      <c r="I1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" spans="1:9" hidden="1" x14ac:dyDescent="0.25">
      <c r="A17" s="2">
        <v>5500027365</v>
      </c>
      <c r="B17" t="s">
        <v>511</v>
      </c>
      <c r="C17" t="s">
        <v>8</v>
      </c>
      <c r="D17" t="s">
        <v>11</v>
      </c>
      <c r="E17" s="1">
        <v>44207</v>
      </c>
      <c r="F17" s="1" t="s">
        <v>7</v>
      </c>
      <c r="I1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" spans="1:9" hidden="1" x14ac:dyDescent="0.25">
      <c r="A18" s="2">
        <v>5500027366</v>
      </c>
      <c r="B18" t="s">
        <v>512</v>
      </c>
      <c r="C18" t="s">
        <v>5</v>
      </c>
      <c r="D18" t="s">
        <v>63</v>
      </c>
      <c r="E18" s="1">
        <v>44207</v>
      </c>
      <c r="F18" s="1" t="s">
        <v>7</v>
      </c>
      <c r="I1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" spans="1:9" hidden="1" x14ac:dyDescent="0.25">
      <c r="A19" s="2">
        <v>5500030982</v>
      </c>
      <c r="B19" t="s">
        <v>723</v>
      </c>
      <c r="C19" t="s">
        <v>99</v>
      </c>
      <c r="D19" t="s">
        <v>73</v>
      </c>
      <c r="E19" s="1">
        <v>44483</v>
      </c>
      <c r="F19" s="1" t="s">
        <v>7</v>
      </c>
      <c r="G19" s="1">
        <f>Таблица1[[#This Row],[Дата регистрации ЗНИ]]+VLOOKUP(Таблица1[[#This Row],[Бизнес-решение]],'Средние сроки по БР'!$A$1:$T$203,15)</f>
        <v>44637.632258064514</v>
      </c>
      <c r="H19" s="1" t="s">
        <v>3400</v>
      </c>
      <c r="I19" s="32" t="s">
        <v>7</v>
      </c>
    </row>
    <row r="20" spans="1:9" hidden="1" x14ac:dyDescent="0.25">
      <c r="A20" s="2">
        <v>5500031430</v>
      </c>
      <c r="B20" t="s">
        <v>403</v>
      </c>
      <c r="C20" t="s">
        <v>99</v>
      </c>
      <c r="D20" t="s">
        <v>73</v>
      </c>
      <c r="E20" s="1">
        <v>44530</v>
      </c>
      <c r="F20" s="1" t="s">
        <v>7</v>
      </c>
      <c r="G20" s="1">
        <f>Таблица1[[#This Row],[Дата регистрации ЗНИ]]+VLOOKUP(Таблица1[[#This Row],[Бизнес-решение]],'Средние сроки по БР'!$A$1:$T$203,15)</f>
        <v>44684.632258064514</v>
      </c>
      <c r="H20" s="1" t="s">
        <v>3400</v>
      </c>
      <c r="I20" s="32" t="s">
        <v>7</v>
      </c>
    </row>
    <row r="21" spans="1:9" hidden="1" x14ac:dyDescent="0.25">
      <c r="A21" s="2">
        <v>5500027370</v>
      </c>
      <c r="B21" t="s">
        <v>514</v>
      </c>
      <c r="C21" t="s">
        <v>5</v>
      </c>
      <c r="D21" t="s">
        <v>16</v>
      </c>
      <c r="E21" s="1">
        <v>44208</v>
      </c>
      <c r="F21" s="1" t="s">
        <v>7</v>
      </c>
      <c r="I2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" spans="1:9" hidden="1" x14ac:dyDescent="0.25">
      <c r="A22" s="2">
        <v>5500027371</v>
      </c>
      <c r="B22" t="s">
        <v>515</v>
      </c>
      <c r="C22" t="s">
        <v>8</v>
      </c>
      <c r="D22" t="s">
        <v>40</v>
      </c>
      <c r="E22" s="1">
        <v>44208</v>
      </c>
      <c r="F22" s="1" t="s">
        <v>7</v>
      </c>
      <c r="I2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" spans="1:9" hidden="1" x14ac:dyDescent="0.25">
      <c r="A23" s="2">
        <v>5500027372</v>
      </c>
      <c r="B23" t="s">
        <v>511</v>
      </c>
      <c r="C23" t="s">
        <v>8</v>
      </c>
      <c r="D23" t="s">
        <v>33</v>
      </c>
      <c r="E23" s="1">
        <v>44208</v>
      </c>
      <c r="F23" s="1" t="s">
        <v>7</v>
      </c>
      <c r="I2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" spans="1:9" hidden="1" x14ac:dyDescent="0.25">
      <c r="A24" s="2">
        <v>5500027373</v>
      </c>
      <c r="B24" t="s">
        <v>516</v>
      </c>
      <c r="C24" t="s">
        <v>5</v>
      </c>
      <c r="D24" t="s">
        <v>63</v>
      </c>
      <c r="E24" s="1">
        <v>44208</v>
      </c>
      <c r="F24" s="1" t="s">
        <v>7</v>
      </c>
      <c r="I2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" spans="1:9" hidden="1" x14ac:dyDescent="0.25">
      <c r="A25" s="2">
        <v>5500031689</v>
      </c>
      <c r="B25" t="s">
        <v>3327</v>
      </c>
      <c r="C25" t="s">
        <v>328</v>
      </c>
      <c r="D25" t="s">
        <v>73</v>
      </c>
      <c r="E25" s="1">
        <v>44552</v>
      </c>
      <c r="F25" s="1">
        <v>44554</v>
      </c>
      <c r="G25" s="1">
        <f>Таблица1[[#This Row],[Дата регистрации ЗНИ]]+VLOOKUP(Таблица1[[#This Row],[Бизнес-решение]],'Средние сроки по БР'!$A$1:$U$203,7,1)</f>
        <v>44722.632258064514</v>
      </c>
      <c r="H25" s="1">
        <f>Таблица1[[#This Row],[Плановая дата выхода из текущего статуса]]+VLOOKUP(Таблица1[[#This Row],[Бизнес-решение]],'Средние сроки по БР'!$A$1:$T$203,8)</f>
        <v>44722.632258064514</v>
      </c>
      <c r="I2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" spans="1:9" hidden="1" x14ac:dyDescent="0.25">
      <c r="A26" s="2">
        <v>5500027463</v>
      </c>
      <c r="B26" t="s">
        <v>553</v>
      </c>
      <c r="C26" t="s">
        <v>152</v>
      </c>
      <c r="D26" t="s">
        <v>33</v>
      </c>
      <c r="E26" s="1">
        <v>44218</v>
      </c>
      <c r="F26" s="1">
        <v>44335</v>
      </c>
      <c r="G26" s="1">
        <f>Таблица1[[#This Row],[Дата регистрации ЗНИ]]+VLOOKUP(Таблица1[[#This Row],[Бизнес-решение]],'Средние сроки по БР'!$A$1:$T$203,20,1)</f>
        <v>44438.310924369747</v>
      </c>
      <c r="H26" s="1">
        <f>Таблица1[[#This Row],[Плановая дата выхода из текущего статуса]]</f>
        <v>44335</v>
      </c>
      <c r="I2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" spans="1:9" hidden="1" x14ac:dyDescent="0.25">
      <c r="A27" s="2">
        <v>5500031690</v>
      </c>
      <c r="B27" t="s">
        <v>3328</v>
      </c>
      <c r="C27" t="s">
        <v>328</v>
      </c>
      <c r="D27" t="s">
        <v>73</v>
      </c>
      <c r="E27" s="1">
        <v>44552</v>
      </c>
      <c r="F27" s="1">
        <v>44554</v>
      </c>
      <c r="G27" s="1">
        <f>Таблица1[[#This Row],[Дата регистрации ЗНИ]]+VLOOKUP(Таблица1[[#This Row],[Бизнес-решение]],'Средние сроки по БР'!$A$1:$U$203,7,1)</f>
        <v>44722.632258064514</v>
      </c>
      <c r="H27" s="1">
        <f>Таблица1[[#This Row],[Плановая дата выхода из текущего статуса]]+VLOOKUP(Таблица1[[#This Row],[Бизнес-решение]],'Средние сроки по БР'!$A$1:$T$203,8)</f>
        <v>44722.632258064514</v>
      </c>
      <c r="I2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" spans="1:9" hidden="1" x14ac:dyDescent="0.25">
      <c r="A28" s="2">
        <v>5500027377</v>
      </c>
      <c r="B28" t="s">
        <v>520</v>
      </c>
      <c r="C28" t="s">
        <v>5</v>
      </c>
      <c r="D28" t="s">
        <v>28</v>
      </c>
      <c r="E28" s="1">
        <v>44208</v>
      </c>
      <c r="F28" s="1" t="s">
        <v>7</v>
      </c>
      <c r="I2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" spans="1:9" hidden="1" x14ac:dyDescent="0.25">
      <c r="A29" s="2">
        <v>5500031691</v>
      </c>
      <c r="B29" t="s">
        <v>3329</v>
      </c>
      <c r="C29" t="s">
        <v>328</v>
      </c>
      <c r="D29" t="s">
        <v>73</v>
      </c>
      <c r="E29" s="1">
        <v>44552</v>
      </c>
      <c r="F29" s="1">
        <v>44554</v>
      </c>
      <c r="G29" s="1">
        <f>Таблица1[[#This Row],[Дата регистрации ЗНИ]]+VLOOKUP(Таблица1[[#This Row],[Бизнес-решение]],'Средние сроки по БР'!$A$1:$U$203,7,1)</f>
        <v>44722.632258064514</v>
      </c>
      <c r="H29" s="1">
        <f>Таблица1[[#This Row],[Плановая дата выхода из текущего статуса]]+VLOOKUP(Таблица1[[#This Row],[Бизнес-решение]],'Средние сроки по БР'!$A$1:$T$203,8)</f>
        <v>44722.632258064514</v>
      </c>
      <c r="I2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" spans="1:9" hidden="1" x14ac:dyDescent="0.25">
      <c r="A30" s="2">
        <v>5500031692</v>
      </c>
      <c r="B30" t="s">
        <v>3330</v>
      </c>
      <c r="C30" t="s">
        <v>328</v>
      </c>
      <c r="D30" t="s">
        <v>73</v>
      </c>
      <c r="E30" s="1">
        <v>44552</v>
      </c>
      <c r="F30" s="1">
        <v>44554</v>
      </c>
      <c r="G30" s="1">
        <f>Таблица1[[#This Row],[Дата регистрации ЗНИ]]+VLOOKUP(Таблица1[[#This Row],[Бизнес-решение]],'Средние сроки по БР'!$A$1:$U$203,7,1)</f>
        <v>44722.632258064514</v>
      </c>
      <c r="H30" s="1">
        <f>Таблица1[[#This Row],[Плановая дата выхода из текущего статуса]]+VLOOKUP(Таблица1[[#This Row],[Бизнес-решение]],'Средние сроки по БР'!$A$1:$T$203,8)</f>
        <v>44722.632258064514</v>
      </c>
      <c r="I3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1" spans="1:9" hidden="1" x14ac:dyDescent="0.25">
      <c r="A31" s="2">
        <v>5500027380</v>
      </c>
      <c r="B31" t="s">
        <v>522</v>
      </c>
      <c r="C31" t="s">
        <v>5</v>
      </c>
      <c r="D31" t="s">
        <v>73</v>
      </c>
      <c r="E31" s="1">
        <v>44208</v>
      </c>
      <c r="F31" s="1" t="s">
        <v>7</v>
      </c>
      <c r="I3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2" spans="1:9" hidden="1" x14ac:dyDescent="0.25">
      <c r="A32" s="2">
        <v>5500027383</v>
      </c>
      <c r="B32" t="s">
        <v>405</v>
      </c>
      <c r="C32" t="s">
        <v>8</v>
      </c>
      <c r="D32" t="s">
        <v>10</v>
      </c>
      <c r="E32" s="1">
        <v>44209</v>
      </c>
      <c r="F32" s="1" t="s">
        <v>7</v>
      </c>
      <c r="I3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3" spans="1:9" hidden="1" x14ac:dyDescent="0.25">
      <c r="A33" s="2">
        <v>5500027384</v>
      </c>
      <c r="B33" t="s">
        <v>523</v>
      </c>
      <c r="C33" t="s">
        <v>5</v>
      </c>
      <c r="D33" t="s">
        <v>73</v>
      </c>
      <c r="E33" s="1">
        <v>44210</v>
      </c>
      <c r="F33" s="1" t="s">
        <v>7</v>
      </c>
      <c r="I3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" spans="1:9" hidden="1" x14ac:dyDescent="0.25">
      <c r="A34" s="2">
        <v>5500027385</v>
      </c>
      <c r="B34" t="s">
        <v>524</v>
      </c>
      <c r="C34" t="s">
        <v>8</v>
      </c>
      <c r="D34" t="s">
        <v>73</v>
      </c>
      <c r="E34" s="1">
        <v>44210</v>
      </c>
      <c r="F34" s="1" t="s">
        <v>7</v>
      </c>
      <c r="I3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5" spans="1:9" hidden="1" x14ac:dyDescent="0.25">
      <c r="A35" s="2">
        <v>5500027386</v>
      </c>
      <c r="B35" t="s">
        <v>525</v>
      </c>
      <c r="C35" t="s">
        <v>5</v>
      </c>
      <c r="D35" t="s">
        <v>6</v>
      </c>
      <c r="E35" s="1">
        <v>44210</v>
      </c>
      <c r="F35" s="1" t="s">
        <v>7</v>
      </c>
      <c r="I3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6" spans="1:9" hidden="1" x14ac:dyDescent="0.25">
      <c r="A36" s="2">
        <v>5500027387</v>
      </c>
      <c r="B36" t="s">
        <v>526</v>
      </c>
      <c r="C36" t="s">
        <v>5</v>
      </c>
      <c r="D36" t="s">
        <v>80</v>
      </c>
      <c r="E36" s="1">
        <v>44210</v>
      </c>
      <c r="F36" s="1" t="s">
        <v>7</v>
      </c>
      <c r="I3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7" spans="1:9" hidden="1" x14ac:dyDescent="0.25">
      <c r="A37" s="2">
        <v>5500031693</v>
      </c>
      <c r="B37" t="s">
        <v>3331</v>
      </c>
      <c r="C37" t="s">
        <v>328</v>
      </c>
      <c r="D37" t="s">
        <v>73</v>
      </c>
      <c r="E37" s="1">
        <v>44552</v>
      </c>
      <c r="F37" s="1">
        <v>44554</v>
      </c>
      <c r="G37" s="1">
        <f>Таблица1[[#This Row],[Дата регистрации ЗНИ]]+VLOOKUP(Таблица1[[#This Row],[Бизнес-решение]],'Средние сроки по БР'!$A$1:$U$203,7,1)</f>
        <v>44722.632258064514</v>
      </c>
      <c r="H37" s="1">
        <f>Таблица1[[#This Row],[Плановая дата выхода из текущего статуса]]+VLOOKUP(Таблица1[[#This Row],[Бизнес-решение]],'Средние сроки по БР'!$A$1:$T$203,8)</f>
        <v>44722.632258064514</v>
      </c>
      <c r="I3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8" spans="1:9" hidden="1" x14ac:dyDescent="0.25">
      <c r="A38" s="2">
        <v>5500027389</v>
      </c>
      <c r="B38" t="s">
        <v>528</v>
      </c>
      <c r="C38" t="s">
        <v>5</v>
      </c>
      <c r="D38" t="s">
        <v>25</v>
      </c>
      <c r="E38" s="1">
        <v>44210</v>
      </c>
      <c r="F38" s="1" t="s">
        <v>7</v>
      </c>
      <c r="I3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9" spans="1:9" hidden="1" x14ac:dyDescent="0.25">
      <c r="A39" s="2">
        <v>5500027390</v>
      </c>
      <c r="B39" t="s">
        <v>529</v>
      </c>
      <c r="C39" t="s">
        <v>5</v>
      </c>
      <c r="D39" t="s">
        <v>10</v>
      </c>
      <c r="E39" s="1">
        <v>44210</v>
      </c>
      <c r="F39" s="1" t="s">
        <v>7</v>
      </c>
      <c r="I3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0" spans="1:9" hidden="1" x14ac:dyDescent="0.25">
      <c r="A40" s="2">
        <v>5500027391</v>
      </c>
      <c r="B40" t="s">
        <v>530</v>
      </c>
      <c r="C40" t="s">
        <v>5</v>
      </c>
      <c r="D40" t="s">
        <v>73</v>
      </c>
      <c r="E40" s="1">
        <v>44208</v>
      </c>
      <c r="F40" s="1" t="s">
        <v>7</v>
      </c>
      <c r="I4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1" spans="1:9" hidden="1" x14ac:dyDescent="0.25">
      <c r="A41" s="2">
        <v>5500027392</v>
      </c>
      <c r="B41" t="s">
        <v>531</v>
      </c>
      <c r="C41" t="s">
        <v>5</v>
      </c>
      <c r="D41" t="s">
        <v>73</v>
      </c>
      <c r="E41" s="1">
        <v>44208</v>
      </c>
      <c r="F41" s="1" t="s">
        <v>7</v>
      </c>
      <c r="I4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2" spans="1:9" hidden="1" x14ac:dyDescent="0.25">
      <c r="A42" s="2">
        <v>5500031694</v>
      </c>
      <c r="B42" t="s">
        <v>3332</v>
      </c>
      <c r="C42" t="s">
        <v>328</v>
      </c>
      <c r="D42" t="s">
        <v>73</v>
      </c>
      <c r="E42" s="1">
        <v>44552</v>
      </c>
      <c r="F42" s="1">
        <v>44554</v>
      </c>
      <c r="G42" s="1">
        <f>Таблица1[[#This Row],[Дата регистрации ЗНИ]]+VLOOKUP(Таблица1[[#This Row],[Бизнес-решение]],'Средние сроки по БР'!$A$1:$U$203,7,1)</f>
        <v>44722.632258064514</v>
      </c>
      <c r="H42" s="1">
        <f>Таблица1[[#This Row],[Плановая дата выхода из текущего статуса]]+VLOOKUP(Таблица1[[#This Row],[Бизнес-решение]],'Средние сроки по БР'!$A$1:$T$203,8)</f>
        <v>44722.632258064514</v>
      </c>
      <c r="I4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3" spans="1:9" hidden="1" x14ac:dyDescent="0.25">
      <c r="A43" s="2">
        <v>5500027394</v>
      </c>
      <c r="B43" t="s">
        <v>482</v>
      </c>
      <c r="C43" t="s">
        <v>8</v>
      </c>
      <c r="D43" t="s">
        <v>170</v>
      </c>
      <c r="E43" s="1">
        <v>44209</v>
      </c>
      <c r="F43" s="1" t="s">
        <v>7</v>
      </c>
      <c r="I4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4" spans="1:9" hidden="1" x14ac:dyDescent="0.25">
      <c r="A44" s="2">
        <v>5500027395</v>
      </c>
      <c r="B44" t="s">
        <v>533</v>
      </c>
      <c r="C44" t="s">
        <v>5</v>
      </c>
      <c r="D44" t="s">
        <v>33</v>
      </c>
      <c r="E44" s="1">
        <v>44209</v>
      </c>
      <c r="F44" s="1" t="s">
        <v>7</v>
      </c>
      <c r="I4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5" spans="1:9" hidden="1" x14ac:dyDescent="0.25">
      <c r="A45" s="2">
        <v>5500027396</v>
      </c>
      <c r="B45" t="s">
        <v>534</v>
      </c>
      <c r="C45" t="s">
        <v>5</v>
      </c>
      <c r="D45" t="s">
        <v>73</v>
      </c>
      <c r="E45" s="1">
        <v>44209</v>
      </c>
      <c r="F45" s="1" t="s">
        <v>7</v>
      </c>
      <c r="I4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6" spans="1:9" hidden="1" x14ac:dyDescent="0.25">
      <c r="A46" s="2">
        <v>5500027397</v>
      </c>
      <c r="B46" t="s">
        <v>535</v>
      </c>
      <c r="C46" t="s">
        <v>5</v>
      </c>
      <c r="D46" t="s">
        <v>16</v>
      </c>
      <c r="E46" s="1">
        <v>44209</v>
      </c>
      <c r="F46" s="1" t="s">
        <v>7</v>
      </c>
      <c r="I4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7" spans="1:9" hidden="1" x14ac:dyDescent="0.25">
      <c r="A47" s="2">
        <v>5500031695</v>
      </c>
      <c r="B47" t="s">
        <v>3333</v>
      </c>
      <c r="C47" t="s">
        <v>328</v>
      </c>
      <c r="D47" t="s">
        <v>73</v>
      </c>
      <c r="E47" s="1">
        <v>44552</v>
      </c>
      <c r="F47" s="1">
        <v>44554</v>
      </c>
      <c r="G47" s="1">
        <f>Таблица1[[#This Row],[Дата регистрации ЗНИ]]+VLOOKUP(Таблица1[[#This Row],[Бизнес-решение]],'Средние сроки по БР'!$A$1:$U$203,7,1)</f>
        <v>44722.632258064514</v>
      </c>
      <c r="H47" s="1">
        <f>Таблица1[[#This Row],[Плановая дата выхода из текущего статуса]]+VLOOKUP(Таблица1[[#This Row],[Бизнес-решение]],'Средние сроки по БР'!$A$1:$T$203,8)</f>
        <v>44722.632258064514</v>
      </c>
      <c r="I4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8" spans="1:9" hidden="1" x14ac:dyDescent="0.25">
      <c r="A48" s="2">
        <v>5500031696</v>
      </c>
      <c r="B48" t="s">
        <v>3333</v>
      </c>
      <c r="C48" t="s">
        <v>328</v>
      </c>
      <c r="D48" t="s">
        <v>73</v>
      </c>
      <c r="E48" s="1">
        <v>44552</v>
      </c>
      <c r="F48" s="1">
        <v>44554</v>
      </c>
      <c r="G48" s="1">
        <f>Таблица1[[#This Row],[Дата регистрации ЗНИ]]+VLOOKUP(Таблица1[[#This Row],[Бизнес-решение]],'Средние сроки по БР'!$A$1:$U$203,7,1)</f>
        <v>44722.632258064514</v>
      </c>
      <c r="H48" s="1">
        <f>Таблица1[[#This Row],[Плановая дата выхода из текущего статуса]]+VLOOKUP(Таблица1[[#This Row],[Бизнес-решение]],'Средние сроки по БР'!$A$1:$T$203,8)</f>
        <v>44722.632258064514</v>
      </c>
      <c r="I4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9" spans="1:9" hidden="1" x14ac:dyDescent="0.25">
      <c r="A49" s="2">
        <v>5500031697</v>
      </c>
      <c r="B49" t="s">
        <v>3334</v>
      </c>
      <c r="C49" t="s">
        <v>328</v>
      </c>
      <c r="D49" t="s">
        <v>73</v>
      </c>
      <c r="E49" s="1">
        <v>44552</v>
      </c>
      <c r="F49" s="1">
        <v>44554</v>
      </c>
      <c r="G49" s="1">
        <f>Таблица1[[#This Row],[Дата регистрации ЗНИ]]+VLOOKUP(Таблица1[[#This Row],[Бизнес-решение]],'Средние сроки по БР'!$A$1:$U$203,7,1)</f>
        <v>44722.632258064514</v>
      </c>
      <c r="H49" s="1">
        <f>Таблица1[[#This Row],[Плановая дата выхода из текущего статуса]]+VLOOKUP(Таблица1[[#This Row],[Бизнес-решение]],'Средние сроки по БР'!$A$1:$T$203,8)</f>
        <v>44722.632258064514</v>
      </c>
      <c r="I4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0" spans="1:9" hidden="1" x14ac:dyDescent="0.25">
      <c r="A50" s="2">
        <v>5500027401</v>
      </c>
      <c r="B50" t="s">
        <v>539</v>
      </c>
      <c r="C50" t="s">
        <v>5</v>
      </c>
      <c r="D50" t="s">
        <v>540</v>
      </c>
      <c r="E50" s="1">
        <v>44210</v>
      </c>
      <c r="F50" s="1" t="s">
        <v>7</v>
      </c>
      <c r="I5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1" spans="1:9" hidden="1" x14ac:dyDescent="0.25">
      <c r="A51" s="2">
        <v>5500027402</v>
      </c>
      <c r="B51" t="s">
        <v>541</v>
      </c>
      <c r="C51" t="s">
        <v>8</v>
      </c>
      <c r="D51" t="s">
        <v>50</v>
      </c>
      <c r="E51" s="1">
        <v>44211</v>
      </c>
      <c r="F51" s="1" t="s">
        <v>7</v>
      </c>
      <c r="I5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2" spans="1:9" hidden="1" x14ac:dyDescent="0.25">
      <c r="A52" s="2">
        <v>5500027403</v>
      </c>
      <c r="B52" t="s">
        <v>542</v>
      </c>
      <c r="C52" t="s">
        <v>5</v>
      </c>
      <c r="D52" t="s">
        <v>54</v>
      </c>
      <c r="E52" s="1">
        <v>44211</v>
      </c>
      <c r="F52" s="1" t="s">
        <v>7</v>
      </c>
      <c r="I5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3" spans="1:9" hidden="1" x14ac:dyDescent="0.25">
      <c r="A53" s="2">
        <v>5500027404</v>
      </c>
      <c r="B53" t="s">
        <v>543</v>
      </c>
      <c r="C53" t="s">
        <v>8</v>
      </c>
      <c r="D53" t="s">
        <v>73</v>
      </c>
      <c r="E53" s="1">
        <v>44214</v>
      </c>
      <c r="F53" s="1" t="s">
        <v>7</v>
      </c>
      <c r="I5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4" spans="1:9" hidden="1" x14ac:dyDescent="0.25">
      <c r="A54" s="2">
        <v>5500027405</v>
      </c>
      <c r="B54" t="s">
        <v>544</v>
      </c>
      <c r="C54" t="s">
        <v>5</v>
      </c>
      <c r="D54" t="s">
        <v>73</v>
      </c>
      <c r="E54" s="1">
        <v>44214</v>
      </c>
      <c r="F54" s="1" t="s">
        <v>7</v>
      </c>
      <c r="I5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5" spans="1:9" hidden="1" x14ac:dyDescent="0.25">
      <c r="A55" s="2">
        <v>5500027406</v>
      </c>
      <c r="B55" t="s">
        <v>545</v>
      </c>
      <c r="C55" t="s">
        <v>5</v>
      </c>
      <c r="D55" t="s">
        <v>73</v>
      </c>
      <c r="E55" s="1">
        <v>44214</v>
      </c>
      <c r="F55" s="1" t="s">
        <v>7</v>
      </c>
      <c r="I5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6" spans="1:9" hidden="1" x14ac:dyDescent="0.25">
      <c r="A56" s="2">
        <v>5500027407</v>
      </c>
      <c r="B56" t="s">
        <v>546</v>
      </c>
      <c r="C56" t="s">
        <v>5</v>
      </c>
      <c r="D56" t="s">
        <v>73</v>
      </c>
      <c r="E56" s="1">
        <v>44214</v>
      </c>
      <c r="F56" s="1" t="s">
        <v>7</v>
      </c>
      <c r="I5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7" spans="1:9" hidden="1" x14ac:dyDescent="0.25">
      <c r="A57" s="2">
        <v>5500027408</v>
      </c>
      <c r="B57" t="s">
        <v>547</v>
      </c>
      <c r="C57" t="s">
        <v>8</v>
      </c>
      <c r="D57" t="s">
        <v>16</v>
      </c>
      <c r="E57" s="1">
        <v>44214</v>
      </c>
      <c r="F57" s="1" t="s">
        <v>7</v>
      </c>
      <c r="I5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8" spans="1:9" hidden="1" x14ac:dyDescent="0.25">
      <c r="A58" s="2">
        <v>5500027409</v>
      </c>
      <c r="B58" t="s">
        <v>548</v>
      </c>
      <c r="C58" t="s">
        <v>5</v>
      </c>
      <c r="D58" t="s">
        <v>262</v>
      </c>
      <c r="E58" s="1">
        <v>44214</v>
      </c>
      <c r="F58" s="1" t="s">
        <v>7</v>
      </c>
      <c r="I5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9" spans="1:9" hidden="1" x14ac:dyDescent="0.25">
      <c r="A59" s="2">
        <v>5500027410</v>
      </c>
      <c r="B59" t="s">
        <v>341</v>
      </c>
      <c r="C59" t="s">
        <v>5</v>
      </c>
      <c r="D59" t="s">
        <v>163</v>
      </c>
      <c r="E59" s="1">
        <v>44214</v>
      </c>
      <c r="F59" s="1" t="s">
        <v>7</v>
      </c>
      <c r="I5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0" spans="1:9" hidden="1" x14ac:dyDescent="0.25">
      <c r="A60" s="2">
        <v>5500027571</v>
      </c>
      <c r="B60" t="s">
        <v>658</v>
      </c>
      <c r="C60" t="s">
        <v>448</v>
      </c>
      <c r="D60" t="s">
        <v>185</v>
      </c>
      <c r="E60" s="1">
        <v>44229</v>
      </c>
      <c r="F60" s="1">
        <v>44231</v>
      </c>
      <c r="G60" s="1">
        <f>Таблица1[[#This Row],[Дата регистрации ЗНИ]]+VLOOKUP(Таблица1[[#This Row],[Бизнес-решение]],'Средние сроки по БР'!$A$1:$U$203,7,1)</f>
        <v>44377</v>
      </c>
      <c r="H60" s="1">
        <f>Таблица1[[#This Row],[Плановая дата выхода из текущего статуса]]+VLOOKUP(Таблица1[[#This Row],[Бизнес-решение]],'Средние сроки по БР'!$A$1:$T$203,8)</f>
        <v>44377</v>
      </c>
      <c r="I6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1" spans="1:9" hidden="1" x14ac:dyDescent="0.25">
      <c r="A61" s="2">
        <v>5500031738</v>
      </c>
      <c r="B61" t="s">
        <v>403</v>
      </c>
      <c r="C61" t="s">
        <v>328</v>
      </c>
      <c r="D61" t="s">
        <v>73</v>
      </c>
      <c r="E61" s="1">
        <v>44558</v>
      </c>
      <c r="F61" s="1">
        <v>44560</v>
      </c>
      <c r="G61" s="1">
        <f>Таблица1[[#This Row],[Дата регистрации ЗНИ]]+VLOOKUP(Таблица1[[#This Row],[Бизнес-решение]],'Средние сроки по БР'!$A$1:$U$203,7,1)</f>
        <v>44728.632258064514</v>
      </c>
      <c r="H61" s="1">
        <f>Таблица1[[#This Row],[Плановая дата выхода из текущего статуса]]+VLOOKUP(Таблица1[[#This Row],[Бизнес-решение]],'Средние сроки по БР'!$A$1:$T$203,8)</f>
        <v>44728.632258064514</v>
      </c>
      <c r="I6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2" spans="1:9" hidden="1" x14ac:dyDescent="0.25">
      <c r="A62" s="2">
        <v>5500027413</v>
      </c>
      <c r="B62" t="s">
        <v>341</v>
      </c>
      <c r="C62" t="s">
        <v>5</v>
      </c>
      <c r="D62" t="s">
        <v>163</v>
      </c>
      <c r="E62" s="1">
        <v>44210</v>
      </c>
      <c r="F62" s="1" t="s">
        <v>7</v>
      </c>
      <c r="I6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3" spans="1:9" hidden="1" x14ac:dyDescent="0.25">
      <c r="A63" s="2">
        <v>5500027414</v>
      </c>
      <c r="B63" t="s">
        <v>549</v>
      </c>
      <c r="C63" t="s">
        <v>5</v>
      </c>
      <c r="D63" t="s">
        <v>16</v>
      </c>
      <c r="E63" s="1">
        <v>44210</v>
      </c>
      <c r="F63" s="1" t="s">
        <v>7</v>
      </c>
      <c r="I6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4" spans="1:9" hidden="1" x14ac:dyDescent="0.25">
      <c r="A64" s="2">
        <v>5500027593</v>
      </c>
      <c r="B64" t="s">
        <v>598</v>
      </c>
      <c r="C64" t="s">
        <v>152</v>
      </c>
      <c r="D64" t="s">
        <v>33</v>
      </c>
      <c r="E64" s="1">
        <v>44231</v>
      </c>
      <c r="F64" s="1">
        <v>44446</v>
      </c>
      <c r="G64" s="1">
        <f>Таблица1[[#This Row],[Дата регистрации ЗНИ]]+VLOOKUP(Таблица1[[#This Row],[Бизнес-решение]],'Средние сроки по БР'!$A$1:$T$203,20,1)</f>
        <v>44451.310924369747</v>
      </c>
      <c r="H64" s="1">
        <f>Таблица1[[#This Row],[Плановая дата выхода из текущего статуса]]</f>
        <v>44446</v>
      </c>
      <c r="I6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5" spans="1:9" hidden="1" x14ac:dyDescent="0.25">
      <c r="A65" s="2">
        <v>5500027598</v>
      </c>
      <c r="B65" t="s">
        <v>637</v>
      </c>
      <c r="C65" t="s">
        <v>152</v>
      </c>
      <c r="D65" t="s">
        <v>33</v>
      </c>
      <c r="E65" s="1">
        <v>44231</v>
      </c>
      <c r="F65" s="1">
        <v>44391</v>
      </c>
      <c r="G65" s="1">
        <f>Таблица1[[#This Row],[Дата регистрации ЗНИ]]+VLOOKUP(Таблица1[[#This Row],[Бизнес-решение]],'Средние сроки по БР'!$A$1:$T$203,20,1)</f>
        <v>44451.310924369747</v>
      </c>
      <c r="H65" s="1">
        <f>Таблица1[[#This Row],[Плановая дата выхода из текущего статуса]]</f>
        <v>44391</v>
      </c>
      <c r="I6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6" spans="1:9" hidden="1" x14ac:dyDescent="0.25">
      <c r="A66" s="2">
        <v>5500027417</v>
      </c>
      <c r="B66" t="s">
        <v>552</v>
      </c>
      <c r="C66" t="s">
        <v>8</v>
      </c>
      <c r="D66" t="s">
        <v>24</v>
      </c>
      <c r="E66" s="1">
        <v>44211</v>
      </c>
      <c r="F66" s="1" t="s">
        <v>7</v>
      </c>
      <c r="I6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7" spans="1:9" hidden="1" x14ac:dyDescent="0.25">
      <c r="A67" s="2">
        <v>5500027418</v>
      </c>
      <c r="B67" t="s">
        <v>552</v>
      </c>
      <c r="C67" t="s">
        <v>8</v>
      </c>
      <c r="D67" t="s">
        <v>13</v>
      </c>
      <c r="E67" s="1">
        <v>44211</v>
      </c>
      <c r="F67" s="1" t="s">
        <v>7</v>
      </c>
      <c r="I6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8" spans="1:9" hidden="1" x14ac:dyDescent="0.25">
      <c r="A68" s="2">
        <v>5500027419</v>
      </c>
      <c r="B68" t="s">
        <v>553</v>
      </c>
      <c r="C68" t="s">
        <v>5</v>
      </c>
      <c r="D68" t="s">
        <v>257</v>
      </c>
      <c r="E68" s="1">
        <v>44211</v>
      </c>
      <c r="F68" s="1" t="s">
        <v>7</v>
      </c>
      <c r="I6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9" spans="1:9" hidden="1" x14ac:dyDescent="0.25">
      <c r="A69" s="2">
        <v>5500027420</v>
      </c>
      <c r="B69" t="s">
        <v>554</v>
      </c>
      <c r="C69" t="s">
        <v>5</v>
      </c>
      <c r="D69" t="s">
        <v>73</v>
      </c>
      <c r="E69" s="1">
        <v>44211</v>
      </c>
      <c r="F69" s="1" t="s">
        <v>7</v>
      </c>
      <c r="I6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0" spans="1:9" hidden="1" x14ac:dyDescent="0.25">
      <c r="A70" s="2">
        <v>5500027599</v>
      </c>
      <c r="B70" t="s">
        <v>637</v>
      </c>
      <c r="C70" t="s">
        <v>152</v>
      </c>
      <c r="D70" t="s">
        <v>11</v>
      </c>
      <c r="E70" s="1">
        <v>44231</v>
      </c>
      <c r="F70" s="1">
        <v>44396</v>
      </c>
      <c r="G70" s="1">
        <f>Таблица1[[#This Row],[Дата регистрации ЗНИ]]+VLOOKUP(Таблица1[[#This Row],[Бизнес-решение]],'Средние сроки по БР'!$A$1:$T$203,20,1)</f>
        <v>44458.260563380281</v>
      </c>
      <c r="H70" s="1">
        <f>Таблица1[[#This Row],[Плановая дата выхода из текущего статуса]]</f>
        <v>44396</v>
      </c>
      <c r="I7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1" spans="1:9" hidden="1" x14ac:dyDescent="0.25">
      <c r="A71" s="2">
        <v>5500027600</v>
      </c>
      <c r="B71" t="s">
        <v>584</v>
      </c>
      <c r="C71" t="s">
        <v>152</v>
      </c>
      <c r="D71" t="s">
        <v>16</v>
      </c>
      <c r="E71" s="1">
        <v>44231</v>
      </c>
      <c r="F71" s="1">
        <v>44354</v>
      </c>
      <c r="G71" s="1">
        <f>Таблица1[[#This Row],[Дата регистрации ЗНИ]]+VLOOKUP(Таблица1[[#This Row],[Бизнес-решение]],'Средние сроки по БР'!$A$1:$T$203,20,1)</f>
        <v>44374.252688172041</v>
      </c>
      <c r="H71" s="1">
        <f>Таблица1[[#This Row],[Плановая дата выхода из текущего статуса]]</f>
        <v>44354</v>
      </c>
      <c r="I7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2" spans="1:9" hidden="1" x14ac:dyDescent="0.25">
      <c r="A72" s="2">
        <v>5500027609</v>
      </c>
      <c r="B72" t="s">
        <v>296</v>
      </c>
      <c r="C72" t="s">
        <v>152</v>
      </c>
      <c r="D72" t="s">
        <v>306</v>
      </c>
      <c r="E72" s="1">
        <v>44232</v>
      </c>
      <c r="F72" s="1">
        <v>44398</v>
      </c>
      <c r="G72" s="1">
        <f>Таблица1[[#This Row],[Дата регистрации ЗНИ]]+VLOOKUP(Таблица1[[#This Row],[Бизнес-решение]],'Средние сроки по БР'!$A$1:$T$203,20,1)</f>
        <v>44436.333333333336</v>
      </c>
      <c r="H72" s="1">
        <f>Таблица1[[#This Row],[Плановая дата выхода из текущего статуса]]</f>
        <v>44398</v>
      </c>
      <c r="I7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3" spans="1:9" hidden="1" x14ac:dyDescent="0.25">
      <c r="A73" s="2">
        <v>5500027426</v>
      </c>
      <c r="B73" t="s">
        <v>556</v>
      </c>
      <c r="C73" t="s">
        <v>8</v>
      </c>
      <c r="D73" t="s">
        <v>6</v>
      </c>
      <c r="E73" s="1">
        <v>44215</v>
      </c>
      <c r="F73" s="1" t="s">
        <v>7</v>
      </c>
      <c r="I7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4" spans="1:9" hidden="1" x14ac:dyDescent="0.25">
      <c r="A74" s="2">
        <v>5500027427</v>
      </c>
      <c r="B74" t="s">
        <v>433</v>
      </c>
      <c r="C74" t="s">
        <v>8</v>
      </c>
      <c r="D74" t="s">
        <v>209</v>
      </c>
      <c r="E74" s="1">
        <v>44215</v>
      </c>
      <c r="F74" s="1" t="s">
        <v>7</v>
      </c>
      <c r="I7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5" spans="1:9" hidden="1" x14ac:dyDescent="0.25">
      <c r="A75" s="2">
        <v>5500027428</v>
      </c>
      <c r="B75" t="s">
        <v>557</v>
      </c>
      <c r="C75" t="s">
        <v>5</v>
      </c>
      <c r="D75" t="s">
        <v>73</v>
      </c>
      <c r="E75" s="1">
        <v>44215</v>
      </c>
      <c r="F75" s="1" t="s">
        <v>7</v>
      </c>
      <c r="I7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6" spans="1:9" hidden="1" x14ac:dyDescent="0.25">
      <c r="A76" s="2">
        <v>5500027429</v>
      </c>
      <c r="B76" t="s">
        <v>558</v>
      </c>
      <c r="C76" t="s">
        <v>5</v>
      </c>
      <c r="D76" t="s">
        <v>64</v>
      </c>
      <c r="E76" s="1">
        <v>44215</v>
      </c>
      <c r="F76" s="1" t="s">
        <v>7</v>
      </c>
      <c r="I7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7" spans="1:9" hidden="1" x14ac:dyDescent="0.25">
      <c r="A77" s="2">
        <v>5500027430</v>
      </c>
      <c r="B77" t="s">
        <v>559</v>
      </c>
      <c r="C77" t="s">
        <v>8</v>
      </c>
      <c r="D77" t="s">
        <v>73</v>
      </c>
      <c r="E77" s="1">
        <v>44215</v>
      </c>
      <c r="F77" s="1" t="s">
        <v>7</v>
      </c>
      <c r="I7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8" spans="1:9" hidden="1" x14ac:dyDescent="0.25">
      <c r="A78" s="2">
        <v>5500027717</v>
      </c>
      <c r="B78" t="s">
        <v>449</v>
      </c>
      <c r="C78" t="s">
        <v>152</v>
      </c>
      <c r="D78" t="s">
        <v>33</v>
      </c>
      <c r="E78" s="1">
        <v>44239</v>
      </c>
      <c r="F78" s="1">
        <v>44449</v>
      </c>
      <c r="G78" s="1">
        <f>Таблица1[[#This Row],[Дата регистрации ЗНИ]]+VLOOKUP(Таблица1[[#This Row],[Бизнес-решение]],'Средние сроки по БР'!$A$1:$T$203,20,1)</f>
        <v>44459.310924369747</v>
      </c>
      <c r="H78" s="1">
        <f>Таблица1[[#This Row],[Плановая дата выхода из текущего статуса]]</f>
        <v>44449</v>
      </c>
      <c r="I7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9" spans="1:9" hidden="1" x14ac:dyDescent="0.25">
      <c r="A79" s="2">
        <v>5500027432</v>
      </c>
      <c r="B79" t="s">
        <v>560</v>
      </c>
      <c r="C79" t="s">
        <v>5</v>
      </c>
      <c r="D79" t="s">
        <v>129</v>
      </c>
      <c r="E79" s="1">
        <v>44215</v>
      </c>
      <c r="F79" s="1" t="s">
        <v>7</v>
      </c>
      <c r="I7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0" spans="1:9" hidden="1" x14ac:dyDescent="0.25">
      <c r="A80" s="2">
        <v>5500027811</v>
      </c>
      <c r="B80" t="s">
        <v>768</v>
      </c>
      <c r="C80" t="s">
        <v>152</v>
      </c>
      <c r="D80" t="s">
        <v>33</v>
      </c>
      <c r="E80" s="1">
        <v>44247</v>
      </c>
      <c r="F80" s="1">
        <v>44365</v>
      </c>
      <c r="G80" s="1">
        <f>Таблица1[[#This Row],[Дата регистрации ЗНИ]]+VLOOKUP(Таблица1[[#This Row],[Бизнес-решение]],'Средние сроки по БР'!$A$1:$T$203,20,1)</f>
        <v>44467.310924369747</v>
      </c>
      <c r="H80" s="1">
        <f>Таблица1[[#This Row],[Плановая дата выхода из текущего статуса]]</f>
        <v>44365</v>
      </c>
      <c r="I8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1" spans="1:9" hidden="1" x14ac:dyDescent="0.25">
      <c r="A81" s="2">
        <v>5500027930</v>
      </c>
      <c r="B81" t="s">
        <v>296</v>
      </c>
      <c r="C81" t="s">
        <v>152</v>
      </c>
      <c r="D81" t="s">
        <v>306</v>
      </c>
      <c r="E81" s="1">
        <v>44259</v>
      </c>
      <c r="F81" s="1">
        <v>44439</v>
      </c>
      <c r="G81" s="1">
        <f>Таблица1[[#This Row],[Дата регистрации ЗНИ]]+VLOOKUP(Таблица1[[#This Row],[Бизнес-решение]],'Средние сроки по БР'!$A$1:$T$203,20,1)</f>
        <v>44463.333333333336</v>
      </c>
      <c r="H81" s="1">
        <f>Таблица1[[#This Row],[Плановая дата выхода из текущего статуса]]</f>
        <v>44439</v>
      </c>
      <c r="I8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2" spans="1:9" hidden="1" x14ac:dyDescent="0.25">
      <c r="A82" s="2">
        <v>5500027435</v>
      </c>
      <c r="B82" t="s">
        <v>562</v>
      </c>
      <c r="C82" t="s">
        <v>8</v>
      </c>
      <c r="D82" t="s">
        <v>209</v>
      </c>
      <c r="E82" s="1">
        <v>44216</v>
      </c>
      <c r="F82" s="1" t="s">
        <v>7</v>
      </c>
      <c r="I8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3" spans="1:9" hidden="1" x14ac:dyDescent="0.25">
      <c r="A83" s="2">
        <v>5500028076</v>
      </c>
      <c r="B83" t="s">
        <v>829</v>
      </c>
      <c r="C83" t="s">
        <v>152</v>
      </c>
      <c r="D83" t="s">
        <v>223</v>
      </c>
      <c r="E83" s="1">
        <v>44271</v>
      </c>
      <c r="F83" s="1">
        <v>44440</v>
      </c>
      <c r="G83" s="1">
        <f>Таблица1[[#This Row],[Дата регистрации ЗНИ]]+VLOOKUP(Таблица1[[#This Row],[Бизнес-решение]],'Средние сроки по БР'!$A$1:$T$203,20,1)</f>
        <v>44505</v>
      </c>
      <c r="H83" s="1">
        <f>Таблица1[[#This Row],[Плановая дата выхода из текущего статуса]]</f>
        <v>44440</v>
      </c>
      <c r="I8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4" spans="1:9" hidden="1" x14ac:dyDescent="0.25">
      <c r="A84" s="2">
        <v>5500028161</v>
      </c>
      <c r="B84" t="s">
        <v>1069</v>
      </c>
      <c r="C84" t="s">
        <v>152</v>
      </c>
      <c r="D84" t="s">
        <v>190</v>
      </c>
      <c r="E84" s="1">
        <v>44278</v>
      </c>
      <c r="F84" s="1">
        <v>44396</v>
      </c>
      <c r="G84" s="1">
        <f>Таблица1[[#This Row],[Дата регистрации ЗНИ]]+VLOOKUP(Таблица1[[#This Row],[Бизнес-решение]],'Средние сроки по БР'!$A$1:$T$203,20,1)</f>
        <v>44430.75</v>
      </c>
      <c r="H84" s="1">
        <f>Таблица1[[#This Row],[Плановая дата выхода из текущего статуса]]</f>
        <v>44396</v>
      </c>
      <c r="I8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5" spans="1:9" hidden="1" x14ac:dyDescent="0.25">
      <c r="A85" s="2">
        <v>5500027438</v>
      </c>
      <c r="B85" t="s">
        <v>564</v>
      </c>
      <c r="C85" t="s">
        <v>5</v>
      </c>
      <c r="D85" t="s">
        <v>10</v>
      </c>
      <c r="E85" s="1">
        <v>44216</v>
      </c>
      <c r="F85" s="1" t="s">
        <v>7</v>
      </c>
      <c r="I8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6" spans="1:9" hidden="1" x14ac:dyDescent="0.25">
      <c r="A86" s="2">
        <v>5500028328</v>
      </c>
      <c r="B86" t="s">
        <v>1177</v>
      </c>
      <c r="C86" t="s">
        <v>152</v>
      </c>
      <c r="D86" t="s">
        <v>140</v>
      </c>
      <c r="E86" s="1">
        <v>44292</v>
      </c>
      <c r="F86" s="1">
        <v>44502</v>
      </c>
      <c r="G86" s="1">
        <f>Таблица1[[#This Row],[Дата регистрации ЗНИ]]+VLOOKUP(Таблица1[[#This Row],[Бизнес-решение]],'Средние сроки по БР'!$A$1:$T$203,20,1)</f>
        <v>44512.928571428572</v>
      </c>
      <c r="H86" s="1">
        <f>Таблица1[[#This Row],[Плановая дата выхода из текущего статуса]]</f>
        <v>44502</v>
      </c>
      <c r="I8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7" spans="1:9" hidden="1" x14ac:dyDescent="0.25">
      <c r="A87" s="2">
        <v>5500028358</v>
      </c>
      <c r="B87" t="s">
        <v>1195</v>
      </c>
      <c r="C87" t="s">
        <v>260</v>
      </c>
      <c r="D87" t="s">
        <v>257</v>
      </c>
      <c r="E87" s="1">
        <v>44292</v>
      </c>
      <c r="F87" s="1">
        <v>44294</v>
      </c>
      <c r="G87" s="1">
        <f>Таблица1[[#This Row],[Дата регистрации ЗНИ]]+VLOOKUP(Таблица1[[#This Row],[Бизнес-решение]],'Средние сроки по БР'!$A$1:$T$203,6)</f>
        <v>44417.595744680853</v>
      </c>
      <c r="H87" s="1">
        <f>Таблица1[[#This Row],[Плановая дата выхода из текущего статуса]]+VLOOKUP(Таблица1[[#This Row],[Бизнес-решение]],'Средние сроки по БР'!$A$1:$T$203,7)</f>
        <v>44417.595744680853</v>
      </c>
      <c r="I8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8" spans="1:9" hidden="1" x14ac:dyDescent="0.25">
      <c r="A88" s="2">
        <v>5500027441</v>
      </c>
      <c r="B88" t="s">
        <v>567</v>
      </c>
      <c r="C88" t="s">
        <v>5</v>
      </c>
      <c r="D88" t="s">
        <v>231</v>
      </c>
      <c r="E88" s="1">
        <v>44215</v>
      </c>
      <c r="F88" s="1" t="s">
        <v>7</v>
      </c>
      <c r="I8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9" spans="1:9" hidden="1" x14ac:dyDescent="0.25">
      <c r="A89" s="2">
        <v>5500028506</v>
      </c>
      <c r="B89" t="s">
        <v>1297</v>
      </c>
      <c r="C89" t="s">
        <v>99</v>
      </c>
      <c r="D89" t="s">
        <v>146</v>
      </c>
      <c r="E89" s="1">
        <v>44301</v>
      </c>
      <c r="F89" s="1" t="s">
        <v>7</v>
      </c>
      <c r="G89" s="1">
        <f>Таблица1[[#This Row],[Дата регистрации ЗНИ]]+VLOOKUP(Таблица1[[#This Row],[Бизнес-решение]],'Средние сроки по БР'!$A$1:$T$203,15)</f>
        <v>44458.0625</v>
      </c>
      <c r="H89" s="1" t="s">
        <v>3400</v>
      </c>
      <c r="I89" s="32" t="s">
        <v>7</v>
      </c>
    </row>
    <row r="90" spans="1:9" hidden="1" x14ac:dyDescent="0.25">
      <c r="A90" s="2">
        <v>5500027443</v>
      </c>
      <c r="B90" t="s">
        <v>568</v>
      </c>
      <c r="C90" t="s">
        <v>5</v>
      </c>
      <c r="D90" t="s">
        <v>73</v>
      </c>
      <c r="E90" s="1">
        <v>44215</v>
      </c>
      <c r="F90" s="1" t="s">
        <v>7</v>
      </c>
      <c r="I9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1" spans="1:9" hidden="1" x14ac:dyDescent="0.25">
      <c r="A91" s="2">
        <v>5500027444</v>
      </c>
      <c r="B91" t="s">
        <v>569</v>
      </c>
      <c r="C91" t="s">
        <v>5</v>
      </c>
      <c r="D91" t="s">
        <v>76</v>
      </c>
      <c r="E91" s="1">
        <v>44215</v>
      </c>
      <c r="F91" s="1" t="s">
        <v>7</v>
      </c>
      <c r="I9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2" spans="1:9" hidden="1" x14ac:dyDescent="0.25">
      <c r="A92" s="2">
        <v>5500027445</v>
      </c>
      <c r="B92" t="s">
        <v>313</v>
      </c>
      <c r="C92" t="s">
        <v>5</v>
      </c>
      <c r="D92" t="s">
        <v>73</v>
      </c>
      <c r="E92" s="1">
        <v>44215</v>
      </c>
      <c r="F92" s="1" t="s">
        <v>7</v>
      </c>
      <c r="I9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3" spans="1:9" hidden="1" x14ac:dyDescent="0.25">
      <c r="A93" s="2">
        <v>5500027446</v>
      </c>
      <c r="B93" t="s">
        <v>570</v>
      </c>
      <c r="C93" t="s">
        <v>5</v>
      </c>
      <c r="D93" t="s">
        <v>11</v>
      </c>
      <c r="E93" s="1">
        <v>44216</v>
      </c>
      <c r="F93" s="1" t="s">
        <v>7</v>
      </c>
      <c r="I9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4" spans="1:9" hidden="1" x14ac:dyDescent="0.25">
      <c r="A94" s="2">
        <v>5500027447</v>
      </c>
      <c r="B94" t="s">
        <v>571</v>
      </c>
      <c r="C94" t="s">
        <v>5</v>
      </c>
      <c r="D94" t="s">
        <v>63</v>
      </c>
      <c r="E94" s="1">
        <v>44216</v>
      </c>
      <c r="F94" s="1" t="s">
        <v>7</v>
      </c>
      <c r="I9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5" spans="1:9" hidden="1" x14ac:dyDescent="0.25">
      <c r="A95" s="2">
        <v>5500028526</v>
      </c>
      <c r="B95" t="s">
        <v>1313</v>
      </c>
      <c r="C95" t="s">
        <v>152</v>
      </c>
      <c r="D95" t="s">
        <v>33</v>
      </c>
      <c r="E95" s="1">
        <v>44306</v>
      </c>
      <c r="F95" s="1">
        <v>44522</v>
      </c>
      <c r="G95" s="1">
        <f>Таблица1[[#This Row],[Дата регистрации ЗНИ]]+VLOOKUP(Таблица1[[#This Row],[Бизнес-решение]],'Средние сроки по БР'!$A$1:$T$203,20,1)</f>
        <v>44526.310924369747</v>
      </c>
      <c r="H95" s="1">
        <f>Таблица1[[#This Row],[Плановая дата выхода из текущего статуса]]</f>
        <v>44522</v>
      </c>
      <c r="I9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6" spans="1:9" hidden="1" x14ac:dyDescent="0.25">
      <c r="A96" s="2">
        <v>5500028538</v>
      </c>
      <c r="B96" t="s">
        <v>159</v>
      </c>
      <c r="C96" t="s">
        <v>152</v>
      </c>
      <c r="D96" t="s">
        <v>35</v>
      </c>
      <c r="E96" s="1">
        <v>44302</v>
      </c>
      <c r="F96" s="1">
        <v>44544</v>
      </c>
      <c r="G96" s="1">
        <f>Таблица1[[#This Row],[Дата регистрации ЗНИ]]+VLOOKUP(Таблица1[[#This Row],[Бизнес-решение]],'Средние сроки по БР'!$A$1:$T$203,20,1)</f>
        <v>44554</v>
      </c>
      <c r="H96" s="1">
        <f>Таблица1[[#This Row],[Плановая дата выхода из текущего статуса]]</f>
        <v>44544</v>
      </c>
      <c r="I9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7" spans="1:9" hidden="1" x14ac:dyDescent="0.25">
      <c r="A97" s="2">
        <v>5500027450</v>
      </c>
      <c r="B97" t="s">
        <v>574</v>
      </c>
      <c r="C97" t="s">
        <v>5</v>
      </c>
      <c r="D97" t="s">
        <v>16</v>
      </c>
      <c r="E97" s="1">
        <v>44217</v>
      </c>
      <c r="F97" s="1" t="s">
        <v>7</v>
      </c>
      <c r="I9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8" spans="1:9" hidden="1" x14ac:dyDescent="0.25">
      <c r="A98" s="2">
        <v>5500028652</v>
      </c>
      <c r="B98" t="s">
        <v>1400</v>
      </c>
      <c r="C98" t="s">
        <v>152</v>
      </c>
      <c r="D98" t="s">
        <v>140</v>
      </c>
      <c r="E98" s="1">
        <v>44313</v>
      </c>
      <c r="F98" s="1">
        <v>44488</v>
      </c>
      <c r="G98" s="1">
        <f>Таблица1[[#This Row],[Дата регистрации ЗНИ]]+VLOOKUP(Таблица1[[#This Row],[Бизнес-решение]],'Средние сроки по БР'!$A$1:$T$203,20,1)</f>
        <v>44533.928571428572</v>
      </c>
      <c r="H98" s="1">
        <f>Таблица1[[#This Row],[Плановая дата выхода из текущего статуса]]</f>
        <v>44488</v>
      </c>
      <c r="I9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9" spans="1:9" hidden="1" x14ac:dyDescent="0.25">
      <c r="A99" s="2">
        <v>5500027452</v>
      </c>
      <c r="B99" t="s">
        <v>576</v>
      </c>
      <c r="C99" t="s">
        <v>5</v>
      </c>
      <c r="D99" t="s">
        <v>63</v>
      </c>
      <c r="E99" s="1">
        <v>44217</v>
      </c>
      <c r="F99" s="1" t="s">
        <v>7</v>
      </c>
      <c r="I9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0" spans="1:9" hidden="1" x14ac:dyDescent="0.25">
      <c r="A100" s="2">
        <v>5500027453</v>
      </c>
      <c r="B100" t="s">
        <v>577</v>
      </c>
      <c r="C100" t="s">
        <v>5</v>
      </c>
      <c r="D100" t="s">
        <v>63</v>
      </c>
      <c r="E100" s="1">
        <v>44218</v>
      </c>
      <c r="F100" s="1" t="s">
        <v>7</v>
      </c>
      <c r="I10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1" spans="1:9" hidden="1" x14ac:dyDescent="0.25">
      <c r="A101" s="2">
        <v>5500027454</v>
      </c>
      <c r="B101" t="s">
        <v>578</v>
      </c>
      <c r="C101" t="s">
        <v>5</v>
      </c>
      <c r="D101" t="s">
        <v>10</v>
      </c>
      <c r="E101" s="1">
        <v>44218</v>
      </c>
      <c r="F101" s="1" t="s">
        <v>7</v>
      </c>
      <c r="I10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2" spans="1:9" hidden="1" x14ac:dyDescent="0.25">
      <c r="A102" s="2">
        <v>5500028706</v>
      </c>
      <c r="B102" t="s">
        <v>240</v>
      </c>
      <c r="C102" t="s">
        <v>152</v>
      </c>
      <c r="D102" t="s">
        <v>33</v>
      </c>
      <c r="E102" s="1">
        <v>44316</v>
      </c>
      <c r="F102" s="1">
        <v>44446</v>
      </c>
      <c r="G102" s="1">
        <f>Таблица1[[#This Row],[Дата регистрации ЗНИ]]+VLOOKUP(Таблица1[[#This Row],[Бизнес-решение]],'Средние сроки по БР'!$A$1:$T$203,20,1)</f>
        <v>44536.310924369747</v>
      </c>
      <c r="H102" s="1">
        <f>Таблица1[[#This Row],[Плановая дата выхода из текущего статуса]]</f>
        <v>44446</v>
      </c>
      <c r="I10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3" spans="1:9" hidden="1" x14ac:dyDescent="0.25">
      <c r="A103" s="2">
        <v>5500028845</v>
      </c>
      <c r="B103" t="s">
        <v>1536</v>
      </c>
      <c r="C103" t="s">
        <v>99</v>
      </c>
      <c r="D103" t="s">
        <v>466</v>
      </c>
      <c r="E103" s="1">
        <v>44336</v>
      </c>
      <c r="F103" s="1">
        <v>44591</v>
      </c>
      <c r="G103" s="1" t="s">
        <v>3399</v>
      </c>
      <c r="H103" s="1" t="s">
        <v>3399</v>
      </c>
      <c r="I10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4" spans="1:9" hidden="1" x14ac:dyDescent="0.25">
      <c r="A104" s="2">
        <v>5500027458</v>
      </c>
      <c r="B104" t="s">
        <v>581</v>
      </c>
      <c r="C104" t="s">
        <v>8</v>
      </c>
      <c r="D104" t="s">
        <v>24</v>
      </c>
      <c r="E104" s="1">
        <v>44221</v>
      </c>
      <c r="F104" s="1" t="s">
        <v>7</v>
      </c>
      <c r="I10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5" spans="1:9" hidden="1" x14ac:dyDescent="0.25">
      <c r="A105" s="2">
        <v>5500027459</v>
      </c>
      <c r="B105" t="s">
        <v>582</v>
      </c>
      <c r="C105" t="s">
        <v>5</v>
      </c>
      <c r="D105" t="s">
        <v>73</v>
      </c>
      <c r="E105" s="1">
        <v>44221</v>
      </c>
      <c r="F105" s="1" t="s">
        <v>7</v>
      </c>
      <c r="I10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6" spans="1:9" hidden="1" x14ac:dyDescent="0.25">
      <c r="A106" s="2">
        <v>5500027460</v>
      </c>
      <c r="B106" t="s">
        <v>583</v>
      </c>
      <c r="C106" t="s">
        <v>8</v>
      </c>
      <c r="D106" t="s">
        <v>18</v>
      </c>
      <c r="E106" s="1">
        <v>44221</v>
      </c>
      <c r="F106" s="1" t="s">
        <v>7</v>
      </c>
      <c r="I10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7" spans="1:9" hidden="1" x14ac:dyDescent="0.25">
      <c r="A107" s="2">
        <v>5500028846</v>
      </c>
      <c r="B107" t="s">
        <v>1537</v>
      </c>
      <c r="C107" t="s">
        <v>99</v>
      </c>
      <c r="D107" t="s">
        <v>466</v>
      </c>
      <c r="E107" s="1">
        <v>44336</v>
      </c>
      <c r="F107" s="1">
        <v>44591</v>
      </c>
      <c r="G107" s="1" t="s">
        <v>3399</v>
      </c>
      <c r="H107" s="1" t="s">
        <v>3399</v>
      </c>
      <c r="I10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8" spans="1:9" hidden="1" x14ac:dyDescent="0.25">
      <c r="A108" s="2">
        <v>5500028847</v>
      </c>
      <c r="B108" t="s">
        <v>1538</v>
      </c>
      <c r="C108" t="s">
        <v>99</v>
      </c>
      <c r="D108" t="s">
        <v>466</v>
      </c>
      <c r="E108" s="1">
        <v>44336</v>
      </c>
      <c r="F108" s="1">
        <v>44591</v>
      </c>
      <c r="G108" s="1" t="s">
        <v>3399</v>
      </c>
      <c r="H108" s="1" t="s">
        <v>3399</v>
      </c>
      <c r="I10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9" spans="1:9" hidden="1" x14ac:dyDescent="0.25">
      <c r="A109" s="2">
        <v>5500028850</v>
      </c>
      <c r="B109" t="s">
        <v>1541</v>
      </c>
      <c r="C109" t="s">
        <v>127</v>
      </c>
      <c r="D109" t="s">
        <v>140</v>
      </c>
      <c r="E109" s="1">
        <v>44336</v>
      </c>
      <c r="F109" s="1" t="s">
        <v>7</v>
      </c>
      <c r="G109" s="1">
        <f>Таблица1[[#This Row],[Дата регистрации ЗНИ]]+VLOOKUP(Таблица1[[#This Row],[Бизнес-решение]],'Средние сроки по БР'!$A$1:$T$203,17)</f>
        <v>44566.928571428572</v>
      </c>
      <c r="H109" s="1" t="s">
        <v>3400</v>
      </c>
      <c r="I109" s="32" t="s">
        <v>7</v>
      </c>
    </row>
    <row r="110" spans="1:9" hidden="1" x14ac:dyDescent="0.25">
      <c r="A110" s="2">
        <v>5500027464</v>
      </c>
      <c r="B110" t="s">
        <v>455</v>
      </c>
      <c r="C110" t="s">
        <v>8</v>
      </c>
      <c r="D110" t="s">
        <v>94</v>
      </c>
      <c r="E110" s="1">
        <v>44218</v>
      </c>
      <c r="F110" s="1" t="s">
        <v>7</v>
      </c>
      <c r="I11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1" spans="1:9" hidden="1" x14ac:dyDescent="0.25">
      <c r="A111" s="2">
        <v>5500027465</v>
      </c>
      <c r="B111" t="s">
        <v>584</v>
      </c>
      <c r="C111" t="s">
        <v>5</v>
      </c>
      <c r="D111" t="s">
        <v>10</v>
      </c>
      <c r="E111" s="1">
        <v>44218</v>
      </c>
      <c r="F111" s="1" t="s">
        <v>7</v>
      </c>
      <c r="I11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2" spans="1:9" hidden="1" x14ac:dyDescent="0.25">
      <c r="A112" s="2">
        <v>5500028851</v>
      </c>
      <c r="B112" t="s">
        <v>1542</v>
      </c>
      <c r="C112" t="s">
        <v>152</v>
      </c>
      <c r="D112" t="s">
        <v>140</v>
      </c>
      <c r="E112" s="1">
        <v>44336</v>
      </c>
      <c r="F112" s="1">
        <v>44515</v>
      </c>
      <c r="G112" s="1">
        <f>Таблица1[[#This Row],[Дата регистрации ЗНИ]]+VLOOKUP(Таблица1[[#This Row],[Бизнес-решение]],'Средние сроки по БР'!$A$1:$T$203,20,1)</f>
        <v>44556.928571428572</v>
      </c>
      <c r="H112" s="1">
        <f>Таблица1[[#This Row],[Плановая дата выхода из текущего статуса]]</f>
        <v>44515</v>
      </c>
      <c r="I11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3" spans="1:9" hidden="1" x14ac:dyDescent="0.25">
      <c r="A113" s="2">
        <v>5500027467</v>
      </c>
      <c r="B113" t="s">
        <v>418</v>
      </c>
      <c r="C113" t="s">
        <v>8</v>
      </c>
      <c r="D113" t="s">
        <v>16</v>
      </c>
      <c r="E113" s="1">
        <v>44218</v>
      </c>
      <c r="F113" s="1" t="s">
        <v>7</v>
      </c>
      <c r="I11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4" spans="1:9" hidden="1" x14ac:dyDescent="0.25">
      <c r="A114" s="2">
        <v>5500027468</v>
      </c>
      <c r="B114" t="s">
        <v>586</v>
      </c>
      <c r="C114" t="s">
        <v>8</v>
      </c>
      <c r="D114" t="s">
        <v>16</v>
      </c>
      <c r="E114" s="1">
        <v>44218</v>
      </c>
      <c r="F114" s="1" t="s">
        <v>7</v>
      </c>
      <c r="I11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5" spans="1:9" hidden="1" x14ac:dyDescent="0.25">
      <c r="A115" s="2">
        <v>5500028870</v>
      </c>
      <c r="B115" t="s">
        <v>427</v>
      </c>
      <c r="C115" t="s">
        <v>152</v>
      </c>
      <c r="D115" t="s">
        <v>11</v>
      </c>
      <c r="E115" s="1">
        <v>44340</v>
      </c>
      <c r="F115" s="1">
        <v>44560</v>
      </c>
      <c r="G115" s="1">
        <f>Таблица1[[#This Row],[Дата регистрации ЗНИ]]+VLOOKUP(Таблица1[[#This Row],[Бизнес-решение]],'Средние сроки по БР'!$A$1:$T$203,20,1)</f>
        <v>44567.260563380281</v>
      </c>
      <c r="H115" s="1">
        <f>Таблица1[[#This Row],[Плановая дата выхода из текущего статуса]]</f>
        <v>44560</v>
      </c>
      <c r="I11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6" spans="1:9" hidden="1" x14ac:dyDescent="0.25">
      <c r="A116" s="2">
        <v>5500027470</v>
      </c>
      <c r="B116" t="s">
        <v>588</v>
      </c>
      <c r="C116" t="s">
        <v>5</v>
      </c>
      <c r="D116" t="s">
        <v>73</v>
      </c>
      <c r="E116" s="1">
        <v>44218</v>
      </c>
      <c r="F116" s="1" t="s">
        <v>7</v>
      </c>
      <c r="I11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7" spans="1:9" hidden="1" x14ac:dyDescent="0.25">
      <c r="A117" s="2">
        <v>5500027471</v>
      </c>
      <c r="B117" t="s">
        <v>589</v>
      </c>
      <c r="C117" t="s">
        <v>5</v>
      </c>
      <c r="D117" t="s">
        <v>17</v>
      </c>
      <c r="E117" s="1">
        <v>44218</v>
      </c>
      <c r="F117" s="1" t="s">
        <v>7</v>
      </c>
      <c r="I11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8" spans="1:9" hidden="1" x14ac:dyDescent="0.25">
      <c r="A118" s="2">
        <v>5500027472</v>
      </c>
      <c r="B118" t="s">
        <v>590</v>
      </c>
      <c r="C118" t="s">
        <v>5</v>
      </c>
      <c r="D118" t="s">
        <v>73</v>
      </c>
      <c r="E118" s="1">
        <v>44218</v>
      </c>
      <c r="F118" s="1" t="s">
        <v>7</v>
      </c>
      <c r="I11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9" spans="1:9" hidden="1" x14ac:dyDescent="0.25">
      <c r="A119" s="2">
        <v>5500027473</v>
      </c>
      <c r="B119" t="s">
        <v>591</v>
      </c>
      <c r="C119" t="s">
        <v>5</v>
      </c>
      <c r="D119" t="s">
        <v>27</v>
      </c>
      <c r="E119" s="1">
        <v>44218</v>
      </c>
      <c r="F119" s="1" t="s">
        <v>7</v>
      </c>
      <c r="I11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0" spans="1:9" hidden="1" x14ac:dyDescent="0.25">
      <c r="A120" s="2">
        <v>5500028943</v>
      </c>
      <c r="B120" t="s">
        <v>1540</v>
      </c>
      <c r="C120" t="s">
        <v>152</v>
      </c>
      <c r="D120" t="s">
        <v>33</v>
      </c>
      <c r="E120" s="1">
        <v>44342</v>
      </c>
      <c r="F120" s="1">
        <v>44522</v>
      </c>
      <c r="G120" s="1">
        <f>Таблица1[[#This Row],[Дата регистрации ЗНИ]]+VLOOKUP(Таблица1[[#This Row],[Бизнес-решение]],'Средние сроки по БР'!$A$1:$T$203,20,1)</f>
        <v>44562.310924369747</v>
      </c>
      <c r="H120" s="1">
        <f>Таблица1[[#This Row],[Плановая дата выхода из текущего статуса]]</f>
        <v>44522</v>
      </c>
      <c r="I12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1" spans="1:9" hidden="1" x14ac:dyDescent="0.25">
      <c r="A121" s="2">
        <v>5500027475</v>
      </c>
      <c r="B121" t="s">
        <v>592</v>
      </c>
      <c r="C121" t="s">
        <v>8</v>
      </c>
      <c r="D121" t="s">
        <v>33</v>
      </c>
      <c r="E121" s="1">
        <v>44222</v>
      </c>
      <c r="F121" s="1" t="s">
        <v>7</v>
      </c>
      <c r="I12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2" spans="1:9" hidden="1" x14ac:dyDescent="0.25">
      <c r="A122" s="2">
        <v>5500027477</v>
      </c>
      <c r="B122" t="s">
        <v>593</v>
      </c>
      <c r="C122" t="s">
        <v>8</v>
      </c>
      <c r="D122" t="s">
        <v>73</v>
      </c>
      <c r="E122" s="1">
        <v>44222</v>
      </c>
      <c r="F122" s="1" t="s">
        <v>7</v>
      </c>
      <c r="I12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3" spans="1:9" hidden="1" x14ac:dyDescent="0.25">
      <c r="A123" s="2">
        <v>5500027478</v>
      </c>
      <c r="B123" t="s">
        <v>594</v>
      </c>
      <c r="C123" t="s">
        <v>8</v>
      </c>
      <c r="D123" t="s">
        <v>11</v>
      </c>
      <c r="E123" s="1">
        <v>44222</v>
      </c>
      <c r="F123" s="1" t="s">
        <v>7</v>
      </c>
      <c r="I12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4" spans="1:9" hidden="1" x14ac:dyDescent="0.25">
      <c r="A124" s="2">
        <v>5500027479</v>
      </c>
      <c r="B124" t="s">
        <v>595</v>
      </c>
      <c r="C124" t="s">
        <v>5</v>
      </c>
      <c r="D124" t="s">
        <v>18</v>
      </c>
      <c r="E124" s="1">
        <v>44222</v>
      </c>
      <c r="F124" s="1" t="s">
        <v>7</v>
      </c>
      <c r="I12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5" spans="1:9" hidden="1" x14ac:dyDescent="0.25">
      <c r="A125" s="2">
        <v>5500027480</v>
      </c>
      <c r="B125" t="s">
        <v>596</v>
      </c>
      <c r="C125" t="s">
        <v>8</v>
      </c>
      <c r="D125" t="s">
        <v>73</v>
      </c>
      <c r="E125" s="1">
        <v>44222</v>
      </c>
      <c r="F125" s="1" t="s">
        <v>7</v>
      </c>
      <c r="I12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6" spans="1:9" hidden="1" x14ac:dyDescent="0.25">
      <c r="A126" s="2">
        <v>5500028952</v>
      </c>
      <c r="B126" t="s">
        <v>1625</v>
      </c>
      <c r="C126" t="s">
        <v>184</v>
      </c>
      <c r="D126" t="s">
        <v>466</v>
      </c>
      <c r="E126" s="1">
        <v>44342</v>
      </c>
      <c r="F126" s="1">
        <v>44558</v>
      </c>
      <c r="G126" s="1" t="s">
        <v>3399</v>
      </c>
      <c r="H126" s="1" t="s">
        <v>3399</v>
      </c>
      <c r="I126" s="32" t="s">
        <v>7</v>
      </c>
    </row>
    <row r="127" spans="1:9" hidden="1" x14ac:dyDescent="0.25">
      <c r="A127" s="2">
        <v>5500027482</v>
      </c>
      <c r="B127" t="s">
        <v>598</v>
      </c>
      <c r="C127" t="s">
        <v>5</v>
      </c>
      <c r="D127" t="s">
        <v>6</v>
      </c>
      <c r="E127" s="1">
        <v>44221</v>
      </c>
      <c r="F127" s="1" t="s">
        <v>7</v>
      </c>
      <c r="I12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8" spans="1:9" hidden="1" x14ac:dyDescent="0.25">
      <c r="A128" s="2">
        <v>5500027483</v>
      </c>
      <c r="B128" t="s">
        <v>599</v>
      </c>
      <c r="C128" t="s">
        <v>5</v>
      </c>
      <c r="D128" t="s">
        <v>16</v>
      </c>
      <c r="E128" s="1">
        <v>44221</v>
      </c>
      <c r="F128" s="1" t="s">
        <v>7</v>
      </c>
      <c r="I12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9" spans="1:9" hidden="1" x14ac:dyDescent="0.25">
      <c r="A129" s="2">
        <v>5500029061</v>
      </c>
      <c r="B129" t="s">
        <v>464</v>
      </c>
      <c r="C129" t="s">
        <v>152</v>
      </c>
      <c r="D129" t="s">
        <v>39</v>
      </c>
      <c r="E129" s="1">
        <v>44349</v>
      </c>
      <c r="F129" s="1">
        <v>44543</v>
      </c>
      <c r="G129" s="1">
        <f>Таблица1[[#This Row],[Дата регистрации ЗНИ]]+VLOOKUP(Таблица1[[#This Row],[Бизнес-решение]],'Средние сроки по БР'!$A$1:$T$203,20,1)</f>
        <v>44571.274391873827</v>
      </c>
      <c r="H129" s="1">
        <f>Таблица1[[#This Row],[Плановая дата выхода из текущего статуса]]</f>
        <v>44543</v>
      </c>
      <c r="I12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0" spans="1:9" hidden="1" x14ac:dyDescent="0.25">
      <c r="A130" s="2">
        <v>5500029202</v>
      </c>
      <c r="B130" t="s">
        <v>798</v>
      </c>
      <c r="C130" t="s">
        <v>152</v>
      </c>
      <c r="D130" t="s">
        <v>33</v>
      </c>
      <c r="E130" s="1">
        <v>44355</v>
      </c>
      <c r="F130" s="1">
        <v>44522</v>
      </c>
      <c r="G130" s="1">
        <f>Таблица1[[#This Row],[Дата регистрации ЗНИ]]+VLOOKUP(Таблица1[[#This Row],[Бизнес-решение]],'Средние сроки по БР'!$A$1:$T$203,20,1)</f>
        <v>44575.310924369747</v>
      </c>
      <c r="H130" s="1">
        <f>Таблица1[[#This Row],[Плановая дата выхода из текущего статуса]]</f>
        <v>44522</v>
      </c>
      <c r="I13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1" spans="1:9" hidden="1" x14ac:dyDescent="0.25">
      <c r="A131" s="2">
        <v>5500027487</v>
      </c>
      <c r="B131" t="s">
        <v>415</v>
      </c>
      <c r="C131" t="s">
        <v>5</v>
      </c>
      <c r="D131" t="s">
        <v>45</v>
      </c>
      <c r="E131" s="1">
        <v>44221</v>
      </c>
      <c r="F131" s="1" t="s">
        <v>7</v>
      </c>
      <c r="I13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2" spans="1:9" hidden="1" x14ac:dyDescent="0.25">
      <c r="A132" s="2">
        <v>5500029262</v>
      </c>
      <c r="B132" t="s">
        <v>440</v>
      </c>
      <c r="C132" t="s">
        <v>152</v>
      </c>
      <c r="D132" t="s">
        <v>82</v>
      </c>
      <c r="E132" s="1">
        <v>44357</v>
      </c>
      <c r="F132" s="1">
        <v>44494</v>
      </c>
      <c r="G132" s="1">
        <f>Таблица1[[#This Row],[Дата регистрации ЗНИ]]+VLOOKUP(Таблица1[[#This Row],[Бизнес-решение]],'Средние сроки по БР'!$A$1:$T$203,20,1)</f>
        <v>44610.5</v>
      </c>
      <c r="H132" s="1">
        <f>Таблица1[[#This Row],[Плановая дата выхода из текущего статуса]]</f>
        <v>44494</v>
      </c>
      <c r="I13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3" spans="1:9" hidden="1" x14ac:dyDescent="0.25">
      <c r="A133" s="2">
        <v>5500027489</v>
      </c>
      <c r="B133" t="s">
        <v>592</v>
      </c>
      <c r="C133" t="s">
        <v>8</v>
      </c>
      <c r="D133" t="s">
        <v>602</v>
      </c>
      <c r="E133" s="1">
        <v>44221</v>
      </c>
      <c r="F133" s="1" t="s">
        <v>7</v>
      </c>
      <c r="I13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4" spans="1:9" hidden="1" x14ac:dyDescent="0.25">
      <c r="A134" s="2">
        <v>5500029386</v>
      </c>
      <c r="B134" t="s">
        <v>1854</v>
      </c>
      <c r="C134" t="s">
        <v>152</v>
      </c>
      <c r="D134" t="s">
        <v>39</v>
      </c>
      <c r="E134" s="1">
        <v>44368</v>
      </c>
      <c r="F134" s="1">
        <v>44585</v>
      </c>
      <c r="G134" s="1">
        <f>Таблица1[[#This Row],[Дата регистрации ЗНИ]]+VLOOKUP(Таблица1[[#This Row],[Бизнес-решение]],'Средние сроки по БР'!$A$1:$T$203,20,1)</f>
        <v>44590.274391873827</v>
      </c>
      <c r="H134" s="1">
        <f>Таблица1[[#This Row],[Плановая дата выхода из текущего статуса]]</f>
        <v>44585</v>
      </c>
      <c r="I13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5" spans="1:9" hidden="1" x14ac:dyDescent="0.25">
      <c r="A135" s="2">
        <v>5500027492</v>
      </c>
      <c r="B135" t="s">
        <v>604</v>
      </c>
      <c r="C135" t="s">
        <v>5</v>
      </c>
      <c r="D135" t="s">
        <v>223</v>
      </c>
      <c r="E135" s="1">
        <v>44222</v>
      </c>
      <c r="F135" s="1" t="s">
        <v>7</v>
      </c>
      <c r="I13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6" spans="1:9" hidden="1" x14ac:dyDescent="0.25">
      <c r="A136" s="2">
        <v>5500027493</v>
      </c>
      <c r="B136" t="s">
        <v>605</v>
      </c>
      <c r="C136" t="s">
        <v>8</v>
      </c>
      <c r="D136" t="s">
        <v>18</v>
      </c>
      <c r="E136" s="1">
        <v>44222</v>
      </c>
      <c r="F136" s="1" t="s">
        <v>7</v>
      </c>
      <c r="I13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7" spans="1:9" hidden="1" x14ac:dyDescent="0.25">
      <c r="A137" s="2">
        <v>5500027494</v>
      </c>
      <c r="B137" t="s">
        <v>103</v>
      </c>
      <c r="C137" t="s">
        <v>5</v>
      </c>
      <c r="D137" t="s">
        <v>73</v>
      </c>
      <c r="E137" s="1">
        <v>44223</v>
      </c>
      <c r="F137" s="1" t="s">
        <v>7</v>
      </c>
      <c r="I13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8" spans="1:9" hidden="1" x14ac:dyDescent="0.25">
      <c r="A138" s="2">
        <v>5500029477</v>
      </c>
      <c r="B138" t="s">
        <v>1913</v>
      </c>
      <c r="C138" t="s">
        <v>204</v>
      </c>
      <c r="D138" t="s">
        <v>28</v>
      </c>
      <c r="E138" s="1">
        <v>44375</v>
      </c>
      <c r="F138" s="1" t="s">
        <v>7</v>
      </c>
      <c r="G138" s="1">
        <f>Таблица1[[#This Row],[Дата регистрации ЗНИ]]+VLOOKUP(Таблица1[[#This Row],[Бизнес-решение]],'Средние сроки по БР'!$A$1:$T$203,19,1)</f>
        <v>44625.664731494922</v>
      </c>
      <c r="H138" s="1" t="s">
        <v>3400</v>
      </c>
      <c r="I138" s="32" t="s">
        <v>7</v>
      </c>
    </row>
    <row r="139" spans="1:9" hidden="1" x14ac:dyDescent="0.25">
      <c r="A139" s="2">
        <v>5500029739</v>
      </c>
      <c r="B139" t="s">
        <v>2084</v>
      </c>
      <c r="C139" t="s">
        <v>152</v>
      </c>
      <c r="D139" t="s">
        <v>37</v>
      </c>
      <c r="E139" s="1">
        <v>44390</v>
      </c>
      <c r="F139" s="1">
        <v>44600</v>
      </c>
      <c r="G139" s="1">
        <f>Таблица1[[#This Row],[Дата регистрации ЗНИ]]+VLOOKUP(Таблица1[[#This Row],[Бизнес-решение]],'Средние сроки по БР'!$A$1:$T$203,20,1)</f>
        <v>44615.117647058825</v>
      </c>
      <c r="H139" s="1">
        <f>Таблица1[[#This Row],[Плановая дата выхода из текущего статуса]]</f>
        <v>44600</v>
      </c>
      <c r="I13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0" spans="1:9" hidden="1" x14ac:dyDescent="0.25">
      <c r="A140" s="2">
        <v>5500027497</v>
      </c>
      <c r="B140" t="s">
        <v>608</v>
      </c>
      <c r="C140" t="s">
        <v>5</v>
      </c>
      <c r="D140" t="s">
        <v>16</v>
      </c>
      <c r="E140" s="1">
        <v>44223</v>
      </c>
      <c r="F140" s="1" t="s">
        <v>7</v>
      </c>
      <c r="I14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1" spans="1:9" hidden="1" x14ac:dyDescent="0.25">
      <c r="A141" s="2">
        <v>5500029741</v>
      </c>
      <c r="B141" t="s">
        <v>979</v>
      </c>
      <c r="C141" t="s">
        <v>152</v>
      </c>
      <c r="D141" t="s">
        <v>34</v>
      </c>
      <c r="E141" s="1">
        <v>44390</v>
      </c>
      <c r="F141" s="1">
        <v>44622</v>
      </c>
      <c r="G141" s="1">
        <f>Таблица1[[#This Row],[Дата регистрации ЗНИ]]+VLOOKUP(Таблица1[[#This Row],[Бизнес-решение]],'Средние сроки по БР'!$A$1:$T$203,20,1)</f>
        <v>44637.341463414632</v>
      </c>
      <c r="H141" s="1">
        <f>Таблица1[[#This Row],[Плановая дата выхода из текущего статуса]]</f>
        <v>44622</v>
      </c>
      <c r="I14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2" spans="1:9" hidden="1" x14ac:dyDescent="0.25">
      <c r="A142" s="2">
        <v>5500027499</v>
      </c>
      <c r="B142" t="s">
        <v>610</v>
      </c>
      <c r="C142" t="s">
        <v>5</v>
      </c>
      <c r="D142" t="s">
        <v>10</v>
      </c>
      <c r="E142" s="1">
        <v>44223</v>
      </c>
      <c r="F142" s="1" t="s">
        <v>7</v>
      </c>
      <c r="I14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3" spans="1:9" hidden="1" x14ac:dyDescent="0.25">
      <c r="A143" s="2">
        <v>5500027501</v>
      </c>
      <c r="B143" t="s">
        <v>514</v>
      </c>
      <c r="C143" t="s">
        <v>8</v>
      </c>
      <c r="D143" t="s">
        <v>10</v>
      </c>
      <c r="E143" s="1">
        <v>44223</v>
      </c>
      <c r="F143" s="1" t="s">
        <v>7</v>
      </c>
      <c r="I14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4" spans="1:9" hidden="1" x14ac:dyDescent="0.25">
      <c r="A144" s="2">
        <v>5500027502</v>
      </c>
      <c r="B144" t="s">
        <v>429</v>
      </c>
      <c r="C144" t="s">
        <v>8</v>
      </c>
      <c r="D144" t="s">
        <v>11</v>
      </c>
      <c r="E144" s="1">
        <v>44223</v>
      </c>
      <c r="F144" s="1" t="s">
        <v>7</v>
      </c>
      <c r="I14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5" spans="1:9" hidden="1" x14ac:dyDescent="0.25">
      <c r="A145" s="2">
        <v>5500027503</v>
      </c>
      <c r="B145" t="s">
        <v>611</v>
      </c>
      <c r="C145" t="s">
        <v>5</v>
      </c>
      <c r="D145" t="s">
        <v>27</v>
      </c>
      <c r="E145" s="1">
        <v>44224</v>
      </c>
      <c r="F145" s="1" t="s">
        <v>7</v>
      </c>
      <c r="I14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6" spans="1:9" hidden="1" x14ac:dyDescent="0.25">
      <c r="A146" s="2">
        <v>5500029791</v>
      </c>
      <c r="B146" t="s">
        <v>2119</v>
      </c>
      <c r="C146" t="s">
        <v>152</v>
      </c>
      <c r="D146" t="s">
        <v>36</v>
      </c>
      <c r="E146" s="1">
        <v>44392</v>
      </c>
      <c r="F146" s="1">
        <v>44530</v>
      </c>
      <c r="G146" s="1">
        <f>Таблица1[[#This Row],[Дата регистрации ЗНИ]]+VLOOKUP(Таблица1[[#This Row],[Бизнес-решение]],'Средние сроки по БР'!$A$1:$T$203,20,1)</f>
        <v>44551.639344262294</v>
      </c>
      <c r="H146" s="1">
        <f>Таблица1[[#This Row],[Плановая дата выхода из текущего статуса]]</f>
        <v>44530</v>
      </c>
      <c r="I14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7" spans="1:9" hidden="1" x14ac:dyDescent="0.25">
      <c r="A147" s="2">
        <v>5500029891</v>
      </c>
      <c r="B147" t="s">
        <v>2190</v>
      </c>
      <c r="C147" t="s">
        <v>152</v>
      </c>
      <c r="D147" t="s">
        <v>76</v>
      </c>
      <c r="E147" s="1">
        <v>44404</v>
      </c>
      <c r="F147" s="1">
        <v>44629</v>
      </c>
      <c r="G147" s="1">
        <f>Таблица1[[#This Row],[Дата регистрации ЗНИ]]+VLOOKUP(Таблица1[[#This Row],[Бизнес-решение]],'Средние сроки по БР'!$A$1:$T$203,20,1)</f>
        <v>44652.454545454544</v>
      </c>
      <c r="H147" s="1">
        <f>Таблица1[[#This Row],[Плановая дата выхода из текущего статуса]]</f>
        <v>44629</v>
      </c>
      <c r="I14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8" spans="1:9" hidden="1" x14ac:dyDescent="0.25">
      <c r="A148" s="2">
        <v>5500029965</v>
      </c>
      <c r="B148" t="s">
        <v>2233</v>
      </c>
      <c r="C148" t="s">
        <v>7</v>
      </c>
      <c r="D148" t="s">
        <v>215</v>
      </c>
      <c r="E148" s="1">
        <v>44411</v>
      </c>
      <c r="F148" s="1" t="s">
        <v>7</v>
      </c>
      <c r="G148" s="1">
        <f>Таблица1[[#This Row],[Дата регистрации ЗНИ]]+VLOOKUP(Таблица1[[#This Row],[Бизнес-решение]],'Средние сроки по БР'!$A$1:$T$203,5)</f>
        <v>44590</v>
      </c>
      <c r="H148" t="s">
        <v>3400</v>
      </c>
      <c r="I148" s="32" t="s">
        <v>7</v>
      </c>
    </row>
    <row r="149" spans="1:9" hidden="1" x14ac:dyDescent="0.25">
      <c r="A149" s="2">
        <v>5500029974</v>
      </c>
      <c r="B149" t="s">
        <v>2226</v>
      </c>
      <c r="C149" t="s">
        <v>152</v>
      </c>
      <c r="D149" t="s">
        <v>11</v>
      </c>
      <c r="E149" s="1">
        <v>44411</v>
      </c>
      <c r="F149" s="1">
        <v>44631</v>
      </c>
      <c r="G149" s="1">
        <f>Таблица1[[#This Row],[Дата регистрации ЗНИ]]+VLOOKUP(Таблица1[[#This Row],[Бизнес-решение]],'Средние сроки по БР'!$A$1:$T$203,20,1)</f>
        <v>44638.260563380281</v>
      </c>
      <c r="H149" s="1">
        <f>Таблица1[[#This Row],[Плановая дата выхода из текущего статуса]]</f>
        <v>44631</v>
      </c>
      <c r="I14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0" spans="1:9" hidden="1" x14ac:dyDescent="0.25">
      <c r="A150" s="2">
        <v>5500027510</v>
      </c>
      <c r="B150" t="s">
        <v>615</v>
      </c>
      <c r="C150" t="s">
        <v>5</v>
      </c>
      <c r="D150" t="s">
        <v>19</v>
      </c>
      <c r="E150" s="1">
        <v>44228</v>
      </c>
      <c r="F150" s="1" t="s">
        <v>7</v>
      </c>
      <c r="I15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1" spans="1:9" hidden="1" x14ac:dyDescent="0.25">
      <c r="A151" s="2">
        <v>5500029980</v>
      </c>
      <c r="B151" t="s">
        <v>2241</v>
      </c>
      <c r="C151" t="s">
        <v>448</v>
      </c>
      <c r="D151" t="s">
        <v>235</v>
      </c>
      <c r="E151" s="1">
        <v>44411</v>
      </c>
      <c r="F151" s="1">
        <v>44413</v>
      </c>
      <c r="G151" s="1">
        <f>Таблица1[[#This Row],[Дата регистрации ЗНИ]]+VLOOKUP(Таблица1[[#This Row],[Бизнес-решение]],'Средние сроки по БР'!$A$1:$U$203,7,1)</f>
        <v>44617.857142857145</v>
      </c>
      <c r="H151" s="1">
        <f>Таблица1[[#This Row],[Плановая дата выхода из текущего статуса]]+VLOOKUP(Таблица1[[#This Row],[Бизнес-решение]],'Средние сроки по БР'!$A$1:$T$203,8)</f>
        <v>44617.857142857145</v>
      </c>
      <c r="I15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2" spans="1:9" hidden="1" x14ac:dyDescent="0.25">
      <c r="A152" s="2">
        <v>5500027512</v>
      </c>
      <c r="B152" t="s">
        <v>617</v>
      </c>
      <c r="C152" t="s">
        <v>8</v>
      </c>
      <c r="D152" t="s">
        <v>73</v>
      </c>
      <c r="E152" s="1">
        <v>44223</v>
      </c>
      <c r="F152" s="1" t="s">
        <v>7</v>
      </c>
      <c r="I15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3" spans="1:9" hidden="1" x14ac:dyDescent="0.25">
      <c r="A153" s="2">
        <v>5500027513</v>
      </c>
      <c r="B153" t="s">
        <v>618</v>
      </c>
      <c r="C153" t="s">
        <v>5</v>
      </c>
      <c r="D153" t="s">
        <v>39</v>
      </c>
      <c r="E153" s="1">
        <v>44223</v>
      </c>
      <c r="F153" s="1" t="s">
        <v>7</v>
      </c>
      <c r="I15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4" spans="1:9" hidden="1" x14ac:dyDescent="0.25">
      <c r="A154" s="2">
        <v>5500029985</v>
      </c>
      <c r="B154" t="s">
        <v>2246</v>
      </c>
      <c r="C154" t="s">
        <v>325</v>
      </c>
      <c r="D154" t="s">
        <v>235</v>
      </c>
      <c r="E154" s="1">
        <v>44411</v>
      </c>
      <c r="F154" s="1">
        <v>44413</v>
      </c>
      <c r="G154" s="1">
        <f>Таблица1[[#This Row],[Дата регистрации ЗНИ]]+VLOOKUP(Таблица1[[#This Row],[Бизнес-решение]],'Средние сроки по БР'!$A$1:$T$203,13)</f>
        <v>44604.857142857145</v>
      </c>
      <c r="H154" s="1">
        <f>Таблица1[[#This Row],[Плановая дата выхода из текущего статуса]]+VLOOKUP(Таблица1[[#This Row],[Бизнес-решение]],'Средние сроки по БР'!$A$1:$T$203,14)</f>
        <v>44604.857142857145</v>
      </c>
      <c r="I15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5" spans="1:9" hidden="1" x14ac:dyDescent="0.25">
      <c r="A155" s="2">
        <v>5500027515</v>
      </c>
      <c r="B155" t="s">
        <v>355</v>
      </c>
      <c r="C155" t="s">
        <v>5</v>
      </c>
      <c r="D155" t="s">
        <v>11</v>
      </c>
      <c r="E155" s="1">
        <v>44224</v>
      </c>
      <c r="F155" s="1" t="s">
        <v>7</v>
      </c>
      <c r="I15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6" spans="1:9" hidden="1" x14ac:dyDescent="0.25">
      <c r="A156" s="2">
        <v>5500030025</v>
      </c>
      <c r="B156" t="s">
        <v>723</v>
      </c>
      <c r="C156" t="s">
        <v>152</v>
      </c>
      <c r="D156" t="s">
        <v>724</v>
      </c>
      <c r="E156" s="1">
        <v>44413</v>
      </c>
      <c r="F156" s="1">
        <v>44600</v>
      </c>
      <c r="G156" s="1">
        <f>Таблица1[[#This Row],[Дата регистрации ЗНИ]]+VLOOKUP(Таблица1[[#This Row],[Бизнес-решение]],'Средние сроки по БР'!$A$1:$T$203,20,1)</f>
        <v>44622.6</v>
      </c>
      <c r="H156" s="1">
        <f>Таблица1[[#This Row],[Плановая дата выхода из текущего статуса]]</f>
        <v>44600</v>
      </c>
      <c r="I15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7" spans="1:9" hidden="1" x14ac:dyDescent="0.25">
      <c r="A157" s="2">
        <v>5500027517</v>
      </c>
      <c r="B157" t="s">
        <v>621</v>
      </c>
      <c r="C157" t="s">
        <v>5</v>
      </c>
      <c r="D157" t="s">
        <v>76</v>
      </c>
      <c r="E157" s="1">
        <v>44224</v>
      </c>
      <c r="F157" s="1" t="s">
        <v>7</v>
      </c>
      <c r="I15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8" spans="1:9" hidden="1" x14ac:dyDescent="0.25">
      <c r="A158" s="2">
        <v>5500030043</v>
      </c>
      <c r="B158" t="s">
        <v>2278</v>
      </c>
      <c r="C158" t="s">
        <v>99</v>
      </c>
      <c r="D158" t="s">
        <v>466</v>
      </c>
      <c r="E158" s="1">
        <v>44414</v>
      </c>
      <c r="F158" s="1">
        <v>44591</v>
      </c>
      <c r="G158" s="1" t="s">
        <v>3399</v>
      </c>
      <c r="H158" s="1" t="s">
        <v>3399</v>
      </c>
      <c r="I15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9" spans="1:9" hidden="1" x14ac:dyDescent="0.25">
      <c r="A159" s="2">
        <v>5500027519</v>
      </c>
      <c r="B159" t="s">
        <v>623</v>
      </c>
      <c r="C159" t="s">
        <v>5</v>
      </c>
      <c r="D159" t="s">
        <v>80</v>
      </c>
      <c r="E159" s="1">
        <v>44224</v>
      </c>
      <c r="F159" s="1" t="s">
        <v>7</v>
      </c>
      <c r="I15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0" spans="1:9" hidden="1" x14ac:dyDescent="0.25">
      <c r="A160" s="2">
        <v>5500030044</v>
      </c>
      <c r="B160" t="s">
        <v>2279</v>
      </c>
      <c r="C160" t="s">
        <v>99</v>
      </c>
      <c r="D160" t="s">
        <v>466</v>
      </c>
      <c r="E160" s="1">
        <v>44414</v>
      </c>
      <c r="F160" s="1">
        <v>44591</v>
      </c>
      <c r="G160" s="1" t="s">
        <v>3399</v>
      </c>
      <c r="H160" s="1" t="s">
        <v>3399</v>
      </c>
      <c r="I16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1" spans="1:9" hidden="1" x14ac:dyDescent="0.25">
      <c r="A161" s="2">
        <v>5500030138</v>
      </c>
      <c r="B161" t="s">
        <v>2341</v>
      </c>
      <c r="C161" t="s">
        <v>149</v>
      </c>
      <c r="D161" t="s">
        <v>89</v>
      </c>
      <c r="E161" s="1">
        <v>44424</v>
      </c>
      <c r="F161" s="1" t="s">
        <v>7</v>
      </c>
      <c r="G161" s="1">
        <f>Таблица1[[#This Row],[Дата регистрации ЗНИ]]+VLOOKUP(Таблица1[[#This Row],[Бизнес-решение]],'Средние сроки по БР'!$A$1:$T$203,18,1)</f>
        <v>44642.68</v>
      </c>
      <c r="H161" s="1" t="s">
        <v>3400</v>
      </c>
      <c r="I161" s="32" t="s">
        <v>7</v>
      </c>
    </row>
    <row r="162" spans="1:9" hidden="1" x14ac:dyDescent="0.25">
      <c r="A162" s="2">
        <v>5500027522</v>
      </c>
      <c r="B162" t="s">
        <v>418</v>
      </c>
      <c r="C162" t="s">
        <v>8</v>
      </c>
      <c r="D162" t="s">
        <v>94</v>
      </c>
      <c r="E162" s="1">
        <v>44224</v>
      </c>
      <c r="F162" s="1" t="s">
        <v>7</v>
      </c>
      <c r="I16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3" spans="1:9" hidden="1" x14ac:dyDescent="0.25">
      <c r="A163" s="2">
        <v>5500030186</v>
      </c>
      <c r="B163" t="s">
        <v>2314</v>
      </c>
      <c r="C163" t="s">
        <v>152</v>
      </c>
      <c r="D163" t="s">
        <v>140</v>
      </c>
      <c r="E163" s="1">
        <v>44428</v>
      </c>
      <c r="F163" s="1">
        <v>44585</v>
      </c>
      <c r="G163" s="1">
        <f>Таблица1[[#This Row],[Дата регистрации ЗНИ]]+VLOOKUP(Таблица1[[#This Row],[Бизнес-решение]],'Средние сроки по БР'!$A$1:$T$203,20,1)</f>
        <v>44648.928571428572</v>
      </c>
      <c r="H163" s="1">
        <f>Таблица1[[#This Row],[Плановая дата выхода из текущего статуса]]</f>
        <v>44585</v>
      </c>
      <c r="I16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4" spans="1:9" hidden="1" x14ac:dyDescent="0.25">
      <c r="A164" s="2">
        <v>5500027524</v>
      </c>
      <c r="B164" t="s">
        <v>627</v>
      </c>
      <c r="C164" t="s">
        <v>8</v>
      </c>
      <c r="D164" t="s">
        <v>154</v>
      </c>
      <c r="E164" s="1">
        <v>44225</v>
      </c>
      <c r="F164" s="1" t="s">
        <v>7</v>
      </c>
      <c r="I16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5" spans="1:9" hidden="1" x14ac:dyDescent="0.25">
      <c r="A165" s="2">
        <v>5500027525</v>
      </c>
      <c r="B165" t="s">
        <v>628</v>
      </c>
      <c r="C165" t="s">
        <v>5</v>
      </c>
      <c r="D165" t="s">
        <v>63</v>
      </c>
      <c r="E165" s="1">
        <v>44225</v>
      </c>
      <c r="F165" s="1" t="s">
        <v>7</v>
      </c>
      <c r="I16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6" spans="1:9" hidden="1" x14ac:dyDescent="0.25">
      <c r="A166" s="2">
        <v>5500027526</v>
      </c>
      <c r="B166" t="s">
        <v>629</v>
      </c>
      <c r="C166" t="s">
        <v>8</v>
      </c>
      <c r="D166" t="s">
        <v>257</v>
      </c>
      <c r="E166" s="1">
        <v>44225</v>
      </c>
      <c r="F166" s="1" t="s">
        <v>7</v>
      </c>
      <c r="I16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7" spans="1:9" hidden="1" x14ac:dyDescent="0.25">
      <c r="A167" s="2">
        <v>5500027527</v>
      </c>
      <c r="B167" t="s">
        <v>630</v>
      </c>
      <c r="C167" t="s">
        <v>5</v>
      </c>
      <c r="D167" t="s">
        <v>64</v>
      </c>
      <c r="E167" s="1">
        <v>44225</v>
      </c>
      <c r="F167" s="1" t="s">
        <v>7</v>
      </c>
      <c r="I16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8" spans="1:9" hidden="1" x14ac:dyDescent="0.25">
      <c r="A168" s="2">
        <v>5500027528</v>
      </c>
      <c r="B168" t="s">
        <v>631</v>
      </c>
      <c r="C168" t="s">
        <v>5</v>
      </c>
      <c r="D168" t="s">
        <v>27</v>
      </c>
      <c r="E168" s="1">
        <v>44225</v>
      </c>
      <c r="F168" s="1" t="s">
        <v>7</v>
      </c>
      <c r="I16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9" spans="1:9" hidden="1" x14ac:dyDescent="0.25">
      <c r="A169" s="2">
        <v>5500027529</v>
      </c>
      <c r="B169" t="s">
        <v>584</v>
      </c>
      <c r="C169" t="s">
        <v>8</v>
      </c>
      <c r="D169" t="s">
        <v>9</v>
      </c>
      <c r="E169" s="1">
        <v>44225</v>
      </c>
      <c r="F169" s="1" t="s">
        <v>7</v>
      </c>
      <c r="I16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0" spans="1:9" hidden="1" x14ac:dyDescent="0.25">
      <c r="A170" s="2">
        <v>5500027530</v>
      </c>
      <c r="B170" t="s">
        <v>632</v>
      </c>
      <c r="C170" t="s">
        <v>5</v>
      </c>
      <c r="D170" t="s">
        <v>73</v>
      </c>
      <c r="E170" s="1">
        <v>44225</v>
      </c>
      <c r="F170" s="1" t="s">
        <v>7</v>
      </c>
      <c r="I17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1" spans="1:9" hidden="1" x14ac:dyDescent="0.25">
      <c r="A171" s="2">
        <v>5500027531</v>
      </c>
      <c r="B171" t="s">
        <v>246</v>
      </c>
      <c r="C171" t="s">
        <v>5</v>
      </c>
      <c r="D171" t="s">
        <v>16</v>
      </c>
      <c r="E171" s="1">
        <v>44225</v>
      </c>
      <c r="F171" s="1" t="s">
        <v>7</v>
      </c>
      <c r="I17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2" spans="1:9" hidden="1" x14ac:dyDescent="0.25">
      <c r="A172" s="2">
        <v>5500027532</v>
      </c>
      <c r="B172" t="s">
        <v>633</v>
      </c>
      <c r="C172" t="s">
        <v>5</v>
      </c>
      <c r="D172" t="s">
        <v>64</v>
      </c>
      <c r="E172" s="1">
        <v>44225</v>
      </c>
      <c r="F172" s="1" t="s">
        <v>7</v>
      </c>
      <c r="I17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3" spans="1:9" hidden="1" x14ac:dyDescent="0.25">
      <c r="A173" s="2">
        <v>5500027533</v>
      </c>
      <c r="B173" t="s">
        <v>634</v>
      </c>
      <c r="C173" t="s">
        <v>5</v>
      </c>
      <c r="D173" t="s">
        <v>64</v>
      </c>
      <c r="E173" s="1">
        <v>44225</v>
      </c>
      <c r="F173" s="1" t="s">
        <v>7</v>
      </c>
      <c r="I17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4" spans="1:9" hidden="1" x14ac:dyDescent="0.25">
      <c r="A174" s="2">
        <v>5500027534</v>
      </c>
      <c r="B174" t="s">
        <v>635</v>
      </c>
      <c r="C174" t="s">
        <v>5</v>
      </c>
      <c r="D174" t="s">
        <v>64</v>
      </c>
      <c r="E174" s="1">
        <v>44225</v>
      </c>
      <c r="F174" s="1" t="s">
        <v>7</v>
      </c>
      <c r="I17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5" spans="1:9" hidden="1" x14ac:dyDescent="0.25">
      <c r="A175" s="2">
        <v>5500027535</v>
      </c>
      <c r="B175" t="s">
        <v>636</v>
      </c>
      <c r="C175" t="s">
        <v>5</v>
      </c>
      <c r="D175" t="s">
        <v>64</v>
      </c>
      <c r="E175" s="1">
        <v>44225</v>
      </c>
      <c r="F175" s="1" t="s">
        <v>7</v>
      </c>
      <c r="I17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6" spans="1:9" hidden="1" x14ac:dyDescent="0.25">
      <c r="A176" s="2">
        <v>5500027536</v>
      </c>
      <c r="B176" t="s">
        <v>637</v>
      </c>
      <c r="C176" t="s">
        <v>5</v>
      </c>
      <c r="D176" t="s">
        <v>16</v>
      </c>
      <c r="E176" s="1">
        <v>44225</v>
      </c>
      <c r="F176" s="1" t="s">
        <v>7</v>
      </c>
      <c r="I17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7" spans="1:9" hidden="1" x14ac:dyDescent="0.25">
      <c r="A177" s="2">
        <v>5500027537</v>
      </c>
      <c r="B177" t="s">
        <v>638</v>
      </c>
      <c r="C177" t="s">
        <v>5</v>
      </c>
      <c r="D177" t="s">
        <v>11</v>
      </c>
      <c r="E177" s="1">
        <v>44225</v>
      </c>
      <c r="F177" s="1" t="s">
        <v>7</v>
      </c>
      <c r="I17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8" spans="1:9" hidden="1" x14ac:dyDescent="0.25">
      <c r="A178" s="2">
        <v>5500030200</v>
      </c>
      <c r="B178" t="s">
        <v>2369</v>
      </c>
      <c r="C178" t="s">
        <v>152</v>
      </c>
      <c r="D178" t="s">
        <v>10</v>
      </c>
      <c r="E178" s="1">
        <v>44427</v>
      </c>
      <c r="F178" s="1">
        <v>44557</v>
      </c>
      <c r="G178" s="1">
        <f>Таблица1[[#This Row],[Дата регистрации ЗНИ]]+VLOOKUP(Таблица1[[#This Row],[Бизнес-решение]],'Средние сроки по БР'!$A$1:$T$203,20,1)</f>
        <v>44582.209790209788</v>
      </c>
      <c r="H178" s="1">
        <f>Таблица1[[#This Row],[Плановая дата выхода из текущего статуса]]</f>
        <v>44557</v>
      </c>
      <c r="I17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9" spans="1:9" hidden="1" x14ac:dyDescent="0.25">
      <c r="A179" s="2">
        <v>5500030252</v>
      </c>
      <c r="B179" t="s">
        <v>2414</v>
      </c>
      <c r="C179" t="s">
        <v>361</v>
      </c>
      <c r="D179" t="s">
        <v>6</v>
      </c>
      <c r="E179" s="1">
        <v>44432</v>
      </c>
      <c r="F179" s="1" t="s">
        <v>7</v>
      </c>
      <c r="G179" s="1">
        <f>Таблица1[[#This Row],[Дата регистрации ЗНИ]]+VLOOKUP(Таблица1[[#This Row],[Бизнес-решение]],'Средние сроки по БР'!$A$1:$T$203,9)</f>
        <v>44648.371321454484</v>
      </c>
      <c r="H179" s="1" t="s">
        <v>3400</v>
      </c>
      <c r="I179" s="32" t="s">
        <v>7</v>
      </c>
    </row>
    <row r="180" spans="1:9" hidden="1" x14ac:dyDescent="0.25">
      <c r="A180" s="2">
        <v>5500027540</v>
      </c>
      <c r="B180" t="s">
        <v>641</v>
      </c>
      <c r="C180" t="s">
        <v>5</v>
      </c>
      <c r="D180" t="s">
        <v>63</v>
      </c>
      <c r="E180" s="1">
        <v>44225</v>
      </c>
      <c r="F180" s="1" t="s">
        <v>7</v>
      </c>
      <c r="I18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1" spans="1:9" hidden="1" x14ac:dyDescent="0.25">
      <c r="A181" s="2">
        <v>5500027541</v>
      </c>
      <c r="B181" t="s">
        <v>563</v>
      </c>
      <c r="C181" t="s">
        <v>8</v>
      </c>
      <c r="D181" t="s">
        <v>73</v>
      </c>
      <c r="E181" s="1">
        <v>44225</v>
      </c>
      <c r="F181" s="1" t="s">
        <v>7</v>
      </c>
      <c r="I18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2" spans="1:9" hidden="1" x14ac:dyDescent="0.25">
      <c r="A182" s="2">
        <v>5500027542</v>
      </c>
      <c r="B182" t="s">
        <v>642</v>
      </c>
      <c r="C182" t="s">
        <v>8</v>
      </c>
      <c r="D182" t="s">
        <v>111</v>
      </c>
      <c r="E182" s="1">
        <v>44228</v>
      </c>
      <c r="F182" s="1" t="s">
        <v>7</v>
      </c>
      <c r="I18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3" spans="1:9" hidden="1" x14ac:dyDescent="0.25">
      <c r="A183" s="2">
        <v>5500027543</v>
      </c>
      <c r="B183" t="s">
        <v>643</v>
      </c>
      <c r="C183" t="s">
        <v>8</v>
      </c>
      <c r="D183" t="s">
        <v>227</v>
      </c>
      <c r="E183" s="1">
        <v>44228</v>
      </c>
      <c r="F183" s="1" t="s">
        <v>7</v>
      </c>
      <c r="I18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4" spans="1:9" hidden="1" x14ac:dyDescent="0.25">
      <c r="A184" s="2">
        <v>5500030370</v>
      </c>
      <c r="B184" t="s">
        <v>1406</v>
      </c>
      <c r="C184" t="s">
        <v>152</v>
      </c>
      <c r="D184" t="s">
        <v>140</v>
      </c>
      <c r="E184" s="1">
        <v>44440</v>
      </c>
      <c r="F184" s="1">
        <v>44629</v>
      </c>
      <c r="G184" s="1">
        <f>Таблица1[[#This Row],[Дата регистрации ЗНИ]]+VLOOKUP(Таблица1[[#This Row],[Бизнес-решение]],'Средние сроки по БР'!$A$1:$T$203,20,1)</f>
        <v>44660.928571428572</v>
      </c>
      <c r="H184" s="1">
        <f>Таблица1[[#This Row],[Плановая дата выхода из текущего статуса]]</f>
        <v>44629</v>
      </c>
      <c r="I18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5" spans="1:9" hidden="1" x14ac:dyDescent="0.25">
      <c r="A185" s="2">
        <v>5500027545</v>
      </c>
      <c r="B185" t="s">
        <v>644</v>
      </c>
      <c r="C185" t="s">
        <v>5</v>
      </c>
      <c r="D185" t="s">
        <v>16</v>
      </c>
      <c r="E185" s="1">
        <v>44228</v>
      </c>
      <c r="F185" s="1" t="s">
        <v>7</v>
      </c>
      <c r="I18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6" spans="1:9" hidden="1" x14ac:dyDescent="0.25">
      <c r="A186" s="2">
        <v>5500030391</v>
      </c>
      <c r="B186" t="s">
        <v>1121</v>
      </c>
      <c r="C186" t="s">
        <v>152</v>
      </c>
      <c r="D186" t="s">
        <v>33</v>
      </c>
      <c r="E186" s="1">
        <v>44440</v>
      </c>
      <c r="F186" s="1">
        <v>44627</v>
      </c>
      <c r="G186" s="1">
        <f>Таблица1[[#This Row],[Дата регистрации ЗНИ]]+VLOOKUP(Таблица1[[#This Row],[Бизнес-решение]],'Средние сроки по БР'!$A$1:$T$203,20,1)</f>
        <v>44660.310924369747</v>
      </c>
      <c r="H186" s="1">
        <f>Таблица1[[#This Row],[Плановая дата выхода из текущего статуса]]</f>
        <v>44627</v>
      </c>
      <c r="I18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7" spans="1:9" hidden="1" x14ac:dyDescent="0.25">
      <c r="A187" s="2">
        <v>5500030404</v>
      </c>
      <c r="B187" t="s">
        <v>2499</v>
      </c>
      <c r="C187" t="s">
        <v>152</v>
      </c>
      <c r="D187" t="s">
        <v>223</v>
      </c>
      <c r="E187" s="1">
        <v>44441</v>
      </c>
      <c r="F187" s="1">
        <v>44635</v>
      </c>
      <c r="G187" s="1">
        <f>Таблица1[[#This Row],[Дата регистрации ЗНИ]]+VLOOKUP(Таблица1[[#This Row],[Бизнес-решение]],'Средние сроки по БР'!$A$1:$T$203,20,1)</f>
        <v>44675</v>
      </c>
      <c r="H187" s="1">
        <f>Таблица1[[#This Row],[Плановая дата выхода из текущего статуса]]</f>
        <v>44635</v>
      </c>
      <c r="I18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8" spans="1:9" hidden="1" x14ac:dyDescent="0.25">
      <c r="A188" s="2">
        <v>5500030422</v>
      </c>
      <c r="B188" t="s">
        <v>2511</v>
      </c>
      <c r="C188" t="s">
        <v>152</v>
      </c>
      <c r="D188" t="s">
        <v>223</v>
      </c>
      <c r="E188" s="1">
        <v>44441</v>
      </c>
      <c r="F188" s="1">
        <v>44635</v>
      </c>
      <c r="G188" s="1">
        <f>Таблица1[[#This Row],[Дата регистрации ЗНИ]]+VLOOKUP(Таблица1[[#This Row],[Бизнес-решение]],'Средние сроки по БР'!$A$1:$T$203,20,1)</f>
        <v>44675</v>
      </c>
      <c r="H188" s="1">
        <f>Таблица1[[#This Row],[Плановая дата выхода из текущего статуса]]</f>
        <v>44635</v>
      </c>
      <c r="I18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9" spans="1:9" hidden="1" x14ac:dyDescent="0.25">
      <c r="A189" s="2">
        <v>5500030425</v>
      </c>
      <c r="B189" t="s">
        <v>2068</v>
      </c>
      <c r="C189" t="s">
        <v>99</v>
      </c>
      <c r="D189" t="s">
        <v>907</v>
      </c>
      <c r="E189" s="1">
        <v>44442</v>
      </c>
      <c r="F189" s="1" t="s">
        <v>7</v>
      </c>
      <c r="G189" s="1">
        <f>Таблица1[[#This Row],[Дата регистрации ЗНИ]]+VLOOKUP(Таблица1[[#This Row],[Бизнес-решение]],'Средние сроки по БР'!$A$1:$T$203,15)</f>
        <v>44648</v>
      </c>
      <c r="H189" s="1" t="s">
        <v>3400</v>
      </c>
      <c r="I189" s="32" t="s">
        <v>7</v>
      </c>
    </row>
    <row r="190" spans="1:9" hidden="1" x14ac:dyDescent="0.25">
      <c r="A190" s="2">
        <v>5500030428</v>
      </c>
      <c r="B190" t="s">
        <v>2407</v>
      </c>
      <c r="C190" t="s">
        <v>99</v>
      </c>
      <c r="D190" t="s">
        <v>125</v>
      </c>
      <c r="E190" s="1">
        <v>44442</v>
      </c>
      <c r="F190" s="1" t="s">
        <v>7</v>
      </c>
      <c r="G190" s="1">
        <f>Таблица1[[#This Row],[Дата регистрации ЗНИ]]+VLOOKUP(Таблица1[[#This Row],[Бизнес-решение]],'Средние сроки по БР'!$A$1:$T$203,15)</f>
        <v>44674.5</v>
      </c>
      <c r="H190" s="1" t="s">
        <v>3400</v>
      </c>
      <c r="I190" s="32" t="s">
        <v>7</v>
      </c>
    </row>
    <row r="191" spans="1:9" hidden="1" x14ac:dyDescent="0.25">
      <c r="A191" s="2">
        <v>5500030453</v>
      </c>
      <c r="B191" t="s">
        <v>1279</v>
      </c>
      <c r="C191" t="s">
        <v>448</v>
      </c>
      <c r="D191" t="s">
        <v>170</v>
      </c>
      <c r="E191" s="1">
        <v>44446</v>
      </c>
      <c r="F191" s="1">
        <v>44448</v>
      </c>
      <c r="G191" s="1">
        <f>Таблица1[[#This Row],[Дата регистрации ЗНИ]]+VLOOKUP(Таблица1[[#This Row],[Бизнес-решение]],'Средние сроки по БР'!$A$1:$U$203,7,1)</f>
        <v>44628</v>
      </c>
      <c r="H191" s="1">
        <f>Таблица1[[#This Row],[Плановая дата выхода из текущего статуса]]+VLOOKUP(Таблица1[[#This Row],[Бизнес-решение]],'Средние сроки по БР'!$A$1:$T$203,8)</f>
        <v>44628</v>
      </c>
      <c r="I19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2" spans="1:9" hidden="1" x14ac:dyDescent="0.25">
      <c r="A192" s="2">
        <v>5500027553</v>
      </c>
      <c r="B192" t="s">
        <v>649</v>
      </c>
      <c r="C192" t="s">
        <v>5</v>
      </c>
      <c r="D192" t="s">
        <v>73</v>
      </c>
      <c r="E192" s="1">
        <v>44228</v>
      </c>
      <c r="F192" s="1" t="s">
        <v>7</v>
      </c>
      <c r="I19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3" spans="1:9" hidden="1" x14ac:dyDescent="0.25">
      <c r="A193" s="2">
        <v>5500027554</v>
      </c>
      <c r="B193" t="s">
        <v>650</v>
      </c>
      <c r="C193" t="s">
        <v>5</v>
      </c>
      <c r="D193" t="s">
        <v>38</v>
      </c>
      <c r="E193" s="1">
        <v>44228</v>
      </c>
      <c r="F193" s="1" t="s">
        <v>7</v>
      </c>
      <c r="I19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4" spans="1:9" hidden="1" x14ac:dyDescent="0.25">
      <c r="A194" s="2">
        <v>5500027555</v>
      </c>
      <c r="B194" t="s">
        <v>651</v>
      </c>
      <c r="C194" t="s">
        <v>5</v>
      </c>
      <c r="D194" t="s">
        <v>331</v>
      </c>
      <c r="E194" s="1">
        <v>44228</v>
      </c>
      <c r="F194" s="1" t="s">
        <v>7</v>
      </c>
      <c r="I19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5" spans="1:9" hidden="1" x14ac:dyDescent="0.25">
      <c r="A195" s="2">
        <v>5500027556</v>
      </c>
      <c r="B195" t="s">
        <v>402</v>
      </c>
      <c r="C195" t="s">
        <v>5</v>
      </c>
      <c r="D195" t="s">
        <v>73</v>
      </c>
      <c r="E195" s="1">
        <v>44229</v>
      </c>
      <c r="F195" s="1" t="s">
        <v>7</v>
      </c>
      <c r="I19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6" spans="1:9" hidden="1" x14ac:dyDescent="0.25">
      <c r="A196" s="2">
        <v>5500030498</v>
      </c>
      <c r="B196" t="s">
        <v>2133</v>
      </c>
      <c r="C196" t="s">
        <v>99</v>
      </c>
      <c r="D196" t="s">
        <v>466</v>
      </c>
      <c r="E196" s="1">
        <v>44449</v>
      </c>
      <c r="F196" s="1">
        <v>44550</v>
      </c>
      <c r="G196" s="1" t="s">
        <v>3399</v>
      </c>
      <c r="H196" s="1" t="s">
        <v>3399</v>
      </c>
      <c r="I19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7" spans="1:9" hidden="1" x14ac:dyDescent="0.25">
      <c r="A197" s="2">
        <v>5500030581</v>
      </c>
      <c r="B197" t="s">
        <v>2608</v>
      </c>
      <c r="C197" t="s">
        <v>152</v>
      </c>
      <c r="D197" t="s">
        <v>6</v>
      </c>
      <c r="E197" s="1">
        <v>44455</v>
      </c>
      <c r="F197" s="1">
        <v>44644</v>
      </c>
      <c r="G197" s="1">
        <f>Таблица1[[#This Row],[Дата регистрации ЗНИ]]+VLOOKUP(Таблица1[[#This Row],[Бизнес-решение]],'Средние сроки по БР'!$A$1:$T$203,20,1)</f>
        <v>44647.371321454484</v>
      </c>
      <c r="H197" s="1">
        <f>Таблица1[[#This Row],[Плановая дата выхода из текущего статуса]]</f>
        <v>44644</v>
      </c>
      <c r="I19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8" spans="1:9" hidden="1" x14ac:dyDescent="0.25">
      <c r="A198" s="2">
        <v>5500030587</v>
      </c>
      <c r="B198" t="s">
        <v>2614</v>
      </c>
      <c r="C198" t="s">
        <v>152</v>
      </c>
      <c r="D198" t="s">
        <v>223</v>
      </c>
      <c r="E198" s="1">
        <v>44456</v>
      </c>
      <c r="F198" s="1">
        <v>44635</v>
      </c>
      <c r="G198" s="1">
        <f>Таблица1[[#This Row],[Дата регистрации ЗНИ]]+VLOOKUP(Таблица1[[#This Row],[Бизнес-решение]],'Средние сроки по БР'!$A$1:$T$203,20,1)</f>
        <v>44690</v>
      </c>
      <c r="H198" s="1">
        <f>Таблица1[[#This Row],[Плановая дата выхода из текущего статуса]]</f>
        <v>44635</v>
      </c>
      <c r="I19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9" spans="1:9" hidden="1" x14ac:dyDescent="0.25">
      <c r="A199" s="2">
        <v>5500027560</v>
      </c>
      <c r="B199" t="s">
        <v>655</v>
      </c>
      <c r="C199" t="s">
        <v>8</v>
      </c>
      <c r="D199" t="s">
        <v>16</v>
      </c>
      <c r="E199" s="1">
        <v>44229</v>
      </c>
      <c r="F199" s="1" t="s">
        <v>7</v>
      </c>
      <c r="I19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0" spans="1:9" hidden="1" x14ac:dyDescent="0.25">
      <c r="A200" s="2">
        <v>5500030701</v>
      </c>
      <c r="B200" t="s">
        <v>2681</v>
      </c>
      <c r="C200" t="s">
        <v>228</v>
      </c>
      <c r="D200" t="s">
        <v>323</v>
      </c>
      <c r="E200" s="1">
        <v>44462</v>
      </c>
      <c r="F200" s="1" t="s">
        <v>7</v>
      </c>
      <c r="G200" s="1">
        <f>Таблица1[[#This Row],[Дата регистрации ЗНИ]]+VLOOKUP(Таблица1[[#This Row],[Бизнес-решение]],'Средние сроки по БР'!$A$1:$T$203,9)</f>
        <v>44698.5</v>
      </c>
      <c r="H200" s="1" t="s">
        <v>3400</v>
      </c>
      <c r="I200" s="32" t="s">
        <v>7</v>
      </c>
    </row>
    <row r="201" spans="1:9" hidden="1" x14ac:dyDescent="0.25">
      <c r="A201" s="2">
        <v>5500027562</v>
      </c>
      <c r="B201" t="s">
        <v>457</v>
      </c>
      <c r="C201" t="s">
        <v>8</v>
      </c>
      <c r="D201" t="s">
        <v>128</v>
      </c>
      <c r="E201" s="1">
        <v>44229</v>
      </c>
      <c r="F201" s="1" t="s">
        <v>7</v>
      </c>
      <c r="I20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2" spans="1:9" hidden="1" x14ac:dyDescent="0.25">
      <c r="A202" s="2">
        <v>5500027563</v>
      </c>
      <c r="B202" t="s">
        <v>390</v>
      </c>
      <c r="C202" t="s">
        <v>5</v>
      </c>
      <c r="D202" t="s">
        <v>6</v>
      </c>
      <c r="E202" s="1">
        <v>44229</v>
      </c>
      <c r="F202" s="1" t="s">
        <v>7</v>
      </c>
      <c r="I20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3" spans="1:9" hidden="1" x14ac:dyDescent="0.25">
      <c r="A203" s="2">
        <v>5500030727</v>
      </c>
      <c r="B203" t="s">
        <v>2697</v>
      </c>
      <c r="C203" t="s">
        <v>260</v>
      </c>
      <c r="D203" t="s">
        <v>9</v>
      </c>
      <c r="E203" s="1">
        <v>44467</v>
      </c>
      <c r="F203" s="1">
        <v>44469</v>
      </c>
      <c r="G203" s="1" t="s">
        <v>3398</v>
      </c>
      <c r="H203" s="1" t="s">
        <v>3398</v>
      </c>
      <c r="I20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4" spans="1:9" hidden="1" x14ac:dyDescent="0.25">
      <c r="A204" s="2">
        <v>5500030860</v>
      </c>
      <c r="B204" t="s">
        <v>2782</v>
      </c>
      <c r="C204" t="s">
        <v>152</v>
      </c>
      <c r="D204" t="s">
        <v>223</v>
      </c>
      <c r="E204" s="1">
        <v>44475</v>
      </c>
      <c r="F204" s="1">
        <v>44635</v>
      </c>
      <c r="G204" s="1">
        <f>Таблица1[[#This Row],[Дата регистрации ЗНИ]]+VLOOKUP(Таблица1[[#This Row],[Бизнес-решение]],'Средние сроки по БР'!$A$1:$T$203,20,1)</f>
        <v>44709</v>
      </c>
      <c r="H204" s="1">
        <f>Таблица1[[#This Row],[Плановая дата выхода из текущего статуса]]</f>
        <v>44635</v>
      </c>
      <c r="I20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5" spans="1:9" hidden="1" x14ac:dyDescent="0.25">
      <c r="A205" s="2">
        <v>5500030864</v>
      </c>
      <c r="B205" t="s">
        <v>195</v>
      </c>
      <c r="C205" t="s">
        <v>152</v>
      </c>
      <c r="D205" t="s">
        <v>62</v>
      </c>
      <c r="E205" s="1">
        <v>44475</v>
      </c>
      <c r="F205" s="1">
        <v>44635</v>
      </c>
      <c r="G205" s="1">
        <f>Таблица1[[#This Row],[Дата регистрации ЗНИ]]+VLOOKUP(Таблица1[[#This Row],[Бизнес-решение]],'Средние сроки по БР'!$A$1:$T$203,20,1)</f>
        <v>44673.0625</v>
      </c>
      <c r="H205" s="1">
        <f>Таблица1[[#This Row],[Плановая дата выхода из текущего статуса]]</f>
        <v>44635</v>
      </c>
      <c r="I20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6" spans="1:9" hidden="1" x14ac:dyDescent="0.25">
      <c r="A206" s="2">
        <v>5500027567</v>
      </c>
      <c r="B206" t="s">
        <v>390</v>
      </c>
      <c r="C206" t="s">
        <v>8</v>
      </c>
      <c r="D206" t="s">
        <v>10</v>
      </c>
      <c r="E206" s="1">
        <v>44230</v>
      </c>
      <c r="F206" s="1" t="s">
        <v>7</v>
      </c>
      <c r="I20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7" spans="1:9" hidden="1" x14ac:dyDescent="0.25">
      <c r="A207" s="2">
        <v>5500030916</v>
      </c>
      <c r="B207" t="s">
        <v>1623</v>
      </c>
      <c r="C207" t="s">
        <v>995</v>
      </c>
      <c r="D207" t="s">
        <v>2822</v>
      </c>
      <c r="E207" s="1">
        <v>44480</v>
      </c>
      <c r="F207" s="1">
        <v>44561</v>
      </c>
      <c r="G207" s="1" t="s">
        <v>3399</v>
      </c>
      <c r="H207" s="1" t="s">
        <v>3399</v>
      </c>
      <c r="I20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8" spans="1:9" hidden="1" x14ac:dyDescent="0.25">
      <c r="A208" s="2">
        <v>5500031018</v>
      </c>
      <c r="B208" t="s">
        <v>2889</v>
      </c>
      <c r="C208" t="s">
        <v>184</v>
      </c>
      <c r="D208" t="s">
        <v>466</v>
      </c>
      <c r="E208" s="1">
        <v>44488</v>
      </c>
      <c r="F208" s="1">
        <v>44558</v>
      </c>
      <c r="G208" s="1" t="s">
        <v>3399</v>
      </c>
      <c r="H208" s="1" t="s">
        <v>3399</v>
      </c>
      <c r="I20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9" spans="1:9" hidden="1" x14ac:dyDescent="0.25">
      <c r="A209" s="2">
        <v>5500031019</v>
      </c>
      <c r="B209" t="s">
        <v>2890</v>
      </c>
      <c r="C209" t="s">
        <v>114</v>
      </c>
      <c r="D209" t="s">
        <v>466</v>
      </c>
      <c r="E209" s="1">
        <v>44488</v>
      </c>
      <c r="F209" s="1">
        <v>44547</v>
      </c>
      <c r="G209" s="1" t="s">
        <v>3399</v>
      </c>
      <c r="H209" s="1" t="s">
        <v>3399</v>
      </c>
      <c r="I20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0" spans="1:9" hidden="1" x14ac:dyDescent="0.25">
      <c r="A210" s="2">
        <v>5500031044</v>
      </c>
      <c r="B210" t="s">
        <v>1099</v>
      </c>
      <c r="C210" t="s">
        <v>152</v>
      </c>
      <c r="D210" t="s">
        <v>33</v>
      </c>
      <c r="E210" s="1">
        <v>44489</v>
      </c>
      <c r="F210" s="1">
        <v>44638</v>
      </c>
      <c r="G210" s="1">
        <f>Таблица1[[#This Row],[Дата регистрации ЗНИ]]+VLOOKUP(Таблица1[[#This Row],[Бизнес-решение]],'Средние сроки по БР'!$A$1:$T$203,20,1)</f>
        <v>44709.310924369747</v>
      </c>
      <c r="H210" s="1">
        <f>Таблица1[[#This Row],[Плановая дата выхода из текущего статуса]]</f>
        <v>44638</v>
      </c>
      <c r="I21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1" spans="1:9" hidden="1" x14ac:dyDescent="0.25">
      <c r="A211" s="2">
        <v>5500027572</v>
      </c>
      <c r="B211" t="s">
        <v>659</v>
      </c>
      <c r="C211" t="s">
        <v>8</v>
      </c>
      <c r="D211" t="s">
        <v>63</v>
      </c>
      <c r="E211" s="1">
        <v>44229</v>
      </c>
      <c r="F211" s="1" t="s">
        <v>7</v>
      </c>
      <c r="I21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2" spans="1:9" hidden="1" x14ac:dyDescent="0.25">
      <c r="A212" s="2">
        <v>5500027573</v>
      </c>
      <c r="B212" t="s">
        <v>660</v>
      </c>
      <c r="C212" t="s">
        <v>5</v>
      </c>
      <c r="D212" t="s">
        <v>16</v>
      </c>
      <c r="E212" s="1">
        <v>44230</v>
      </c>
      <c r="F212" s="1" t="s">
        <v>7</v>
      </c>
      <c r="I21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3" spans="1:9" hidden="1" x14ac:dyDescent="0.25">
      <c r="A213" s="2">
        <v>5500027574</v>
      </c>
      <c r="B213" t="s">
        <v>434</v>
      </c>
      <c r="C213" t="s">
        <v>8</v>
      </c>
      <c r="D213" t="s">
        <v>9</v>
      </c>
      <c r="E213" s="1">
        <v>44230</v>
      </c>
      <c r="F213" s="1" t="s">
        <v>7</v>
      </c>
      <c r="I21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4" spans="1:9" hidden="1" x14ac:dyDescent="0.25">
      <c r="A214" s="2">
        <v>5500027575</v>
      </c>
      <c r="B214" t="s">
        <v>661</v>
      </c>
      <c r="C214" t="s">
        <v>5</v>
      </c>
      <c r="D214" t="s">
        <v>6</v>
      </c>
      <c r="E214" s="1">
        <v>44230</v>
      </c>
      <c r="F214" s="1" t="s">
        <v>7</v>
      </c>
      <c r="I21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5" spans="1:9" hidden="1" x14ac:dyDescent="0.25">
      <c r="A215" s="2">
        <v>5500027576</v>
      </c>
      <c r="B215" t="s">
        <v>662</v>
      </c>
      <c r="C215" t="s">
        <v>5</v>
      </c>
      <c r="D215" t="s">
        <v>6</v>
      </c>
      <c r="E215" s="1">
        <v>44230</v>
      </c>
      <c r="F215" s="1" t="s">
        <v>7</v>
      </c>
      <c r="I21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6" spans="1:9" hidden="1" x14ac:dyDescent="0.25">
      <c r="A216" s="2">
        <v>5500027577</v>
      </c>
      <c r="B216" t="s">
        <v>663</v>
      </c>
      <c r="C216" t="s">
        <v>5</v>
      </c>
      <c r="D216" t="s">
        <v>73</v>
      </c>
      <c r="E216" s="1">
        <v>44230</v>
      </c>
      <c r="F216" s="1" t="s">
        <v>7</v>
      </c>
      <c r="I21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7" spans="1:9" hidden="1" x14ac:dyDescent="0.25">
      <c r="A217" s="2">
        <v>5500027578</v>
      </c>
      <c r="B217" t="s">
        <v>390</v>
      </c>
      <c r="C217" t="s">
        <v>5</v>
      </c>
      <c r="D217" t="s">
        <v>10</v>
      </c>
      <c r="E217" s="1">
        <v>44230</v>
      </c>
      <c r="F217" s="1" t="s">
        <v>7</v>
      </c>
      <c r="I21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8" spans="1:9" hidden="1" x14ac:dyDescent="0.25">
      <c r="A218" s="2">
        <v>5500031130</v>
      </c>
      <c r="B218" t="s">
        <v>2947</v>
      </c>
      <c r="C218" t="s">
        <v>397</v>
      </c>
      <c r="D218" t="s">
        <v>11</v>
      </c>
      <c r="E218" s="1">
        <v>44496</v>
      </c>
      <c r="F218" s="1" t="s">
        <v>7</v>
      </c>
      <c r="G218" s="1">
        <f>Таблица1[[#This Row],[Дата регистрации ЗНИ]]+VLOOKUP(Таблица1[[#This Row],[Бизнес-решение]],'Средние сроки по БР'!$A$1:$T$203,9)</f>
        <v>44747.260563380281</v>
      </c>
      <c r="H218" s="1" t="s">
        <v>3400</v>
      </c>
      <c r="I218" s="32" t="s">
        <v>7</v>
      </c>
    </row>
    <row r="219" spans="1:9" hidden="1" x14ac:dyDescent="0.25">
      <c r="A219" s="2">
        <v>5500027580</v>
      </c>
      <c r="B219" t="s">
        <v>254</v>
      </c>
      <c r="C219" t="s">
        <v>5</v>
      </c>
      <c r="D219" t="s">
        <v>36</v>
      </c>
      <c r="E219" s="1">
        <v>44230</v>
      </c>
      <c r="F219" s="1" t="s">
        <v>7</v>
      </c>
      <c r="I21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0" spans="1:9" hidden="1" x14ac:dyDescent="0.25">
      <c r="A220" s="2">
        <v>5500027581</v>
      </c>
      <c r="B220" t="s">
        <v>254</v>
      </c>
      <c r="C220" t="s">
        <v>5</v>
      </c>
      <c r="D220" t="s">
        <v>36</v>
      </c>
      <c r="E220" s="1">
        <v>44230</v>
      </c>
      <c r="F220" s="1" t="s">
        <v>7</v>
      </c>
      <c r="I22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1" spans="1:9" hidden="1" x14ac:dyDescent="0.25">
      <c r="A221" s="2">
        <v>5500027582</v>
      </c>
      <c r="B221" t="s">
        <v>664</v>
      </c>
      <c r="C221" t="s">
        <v>5</v>
      </c>
      <c r="D221" t="s">
        <v>63</v>
      </c>
      <c r="E221" s="1">
        <v>44230</v>
      </c>
      <c r="F221" s="1" t="s">
        <v>7</v>
      </c>
      <c r="I22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2" spans="1:9" hidden="1" x14ac:dyDescent="0.25">
      <c r="A222" s="2">
        <v>5500027583</v>
      </c>
      <c r="B222" t="s">
        <v>665</v>
      </c>
      <c r="C222" t="s">
        <v>5</v>
      </c>
      <c r="D222" t="s">
        <v>94</v>
      </c>
      <c r="E222" s="1">
        <v>44230</v>
      </c>
      <c r="F222" s="1" t="s">
        <v>7</v>
      </c>
      <c r="I22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3" spans="1:9" hidden="1" x14ac:dyDescent="0.25">
      <c r="A223" s="2">
        <v>5500031137</v>
      </c>
      <c r="B223" t="s">
        <v>1494</v>
      </c>
      <c r="C223" t="s">
        <v>152</v>
      </c>
      <c r="D223" t="s">
        <v>16</v>
      </c>
      <c r="E223" s="1">
        <v>44497</v>
      </c>
      <c r="F223" s="1">
        <v>44627</v>
      </c>
      <c r="G223" s="1">
        <f>Таблица1[[#This Row],[Дата регистрации ЗНИ]]+VLOOKUP(Таблица1[[#This Row],[Бизнес-решение]],'Средние сроки по БР'!$A$1:$T$203,20,1)</f>
        <v>44640.252688172041</v>
      </c>
      <c r="H223" s="1">
        <f>Таблица1[[#This Row],[Плановая дата выхода из текущего статуса]]</f>
        <v>44627</v>
      </c>
      <c r="I22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4" spans="1:9" hidden="1" x14ac:dyDescent="0.25">
      <c r="A224" s="2">
        <v>5500027585</v>
      </c>
      <c r="B224" t="s">
        <v>667</v>
      </c>
      <c r="C224" t="s">
        <v>8</v>
      </c>
      <c r="D224" t="s">
        <v>73</v>
      </c>
      <c r="E224" s="1">
        <v>44231</v>
      </c>
      <c r="F224" s="1" t="s">
        <v>7</v>
      </c>
      <c r="I22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5" spans="1:9" hidden="1" x14ac:dyDescent="0.25">
      <c r="A225" s="2">
        <v>5500027586</v>
      </c>
      <c r="B225" t="s">
        <v>668</v>
      </c>
      <c r="C225" t="s">
        <v>5</v>
      </c>
      <c r="D225" t="s">
        <v>10</v>
      </c>
      <c r="E225" s="1">
        <v>44231</v>
      </c>
      <c r="F225" s="1" t="s">
        <v>7</v>
      </c>
      <c r="I22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6" spans="1:9" hidden="1" x14ac:dyDescent="0.25">
      <c r="A226" s="2">
        <v>5500027587</v>
      </c>
      <c r="B226" t="s">
        <v>474</v>
      </c>
      <c r="C226" t="s">
        <v>5</v>
      </c>
      <c r="D226" t="s">
        <v>10</v>
      </c>
      <c r="E226" s="1">
        <v>44231</v>
      </c>
      <c r="F226" s="1" t="s">
        <v>7</v>
      </c>
      <c r="I22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7" spans="1:9" hidden="1" x14ac:dyDescent="0.25">
      <c r="A227" s="2">
        <v>5500027588</v>
      </c>
      <c r="B227" t="s">
        <v>444</v>
      </c>
      <c r="C227" t="s">
        <v>8</v>
      </c>
      <c r="D227" t="s">
        <v>18</v>
      </c>
      <c r="E227" s="1">
        <v>44232</v>
      </c>
      <c r="F227" s="1" t="s">
        <v>7</v>
      </c>
      <c r="I22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8" spans="1:9" hidden="1" x14ac:dyDescent="0.25">
      <c r="A228" s="2">
        <v>5500027589</v>
      </c>
      <c r="B228" t="s">
        <v>669</v>
      </c>
      <c r="C228" t="s">
        <v>5</v>
      </c>
      <c r="D228" t="s">
        <v>16</v>
      </c>
      <c r="E228" s="1">
        <v>44235</v>
      </c>
      <c r="F228" s="1" t="s">
        <v>7</v>
      </c>
      <c r="I22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9" spans="1:9" hidden="1" x14ac:dyDescent="0.25">
      <c r="A229" s="2">
        <v>5500031144</v>
      </c>
      <c r="B229" t="s">
        <v>1793</v>
      </c>
      <c r="C229" t="s">
        <v>152</v>
      </c>
      <c r="D229" t="s">
        <v>33</v>
      </c>
      <c r="E229" s="1">
        <v>44496</v>
      </c>
      <c r="F229" s="1">
        <v>44644</v>
      </c>
      <c r="G229" s="1">
        <f>Таблица1[[#This Row],[Дата регистрации ЗНИ]]+VLOOKUP(Таблица1[[#This Row],[Бизнес-решение]],'Средние сроки по БР'!$A$1:$T$203,20,1)</f>
        <v>44716.310924369747</v>
      </c>
      <c r="H229" s="1">
        <f>Таблица1[[#This Row],[Плановая дата выхода из текущего статуса]]</f>
        <v>44644</v>
      </c>
      <c r="I22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0" spans="1:9" hidden="1" x14ac:dyDescent="0.25">
      <c r="A230" s="2">
        <v>5500031206</v>
      </c>
      <c r="B230" t="s">
        <v>2993</v>
      </c>
      <c r="C230" t="s">
        <v>260</v>
      </c>
      <c r="D230" t="s">
        <v>6</v>
      </c>
      <c r="E230" s="1">
        <v>44509</v>
      </c>
      <c r="F230" s="1">
        <v>44511</v>
      </c>
      <c r="G230" s="1">
        <f>Таблица1[[#This Row],[Дата регистрации ЗНИ]]+VLOOKUP(Таблица1[[#This Row],[Бизнес-решение]],'Средние сроки по БР'!$A$1:$T$203,6)</f>
        <v>44731.371321454484</v>
      </c>
      <c r="H230" s="1">
        <f>Таблица1[[#This Row],[Плановая дата выхода из текущего статуса]]+VLOOKUP(Таблица1[[#This Row],[Бизнес-решение]],'Средние сроки по БР'!$A$1:$T$203,7)</f>
        <v>44731.371321454484</v>
      </c>
      <c r="I23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1" spans="1:9" hidden="1" x14ac:dyDescent="0.25">
      <c r="A231" s="2">
        <v>5500027594</v>
      </c>
      <c r="B231" t="s">
        <v>671</v>
      </c>
      <c r="C231" t="s">
        <v>8</v>
      </c>
      <c r="D231" t="s">
        <v>17</v>
      </c>
      <c r="E231" s="1">
        <v>44231</v>
      </c>
      <c r="F231" s="1" t="s">
        <v>7</v>
      </c>
      <c r="I23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2" spans="1:9" hidden="1" x14ac:dyDescent="0.25">
      <c r="A232" s="2">
        <v>5500031207</v>
      </c>
      <c r="B232" t="s">
        <v>2993</v>
      </c>
      <c r="C232" t="s">
        <v>260</v>
      </c>
      <c r="D232" t="s">
        <v>6</v>
      </c>
      <c r="E232" s="1">
        <v>44509</v>
      </c>
      <c r="F232" s="1">
        <v>44511</v>
      </c>
      <c r="G232" s="1">
        <f>Таблица1[[#This Row],[Дата регистрации ЗНИ]]+VLOOKUP(Таблица1[[#This Row],[Бизнес-решение]],'Средние сроки по БР'!$A$1:$T$203,6)</f>
        <v>44731.371321454484</v>
      </c>
      <c r="H232" s="1">
        <f>Таблица1[[#This Row],[Плановая дата выхода из текущего статуса]]+VLOOKUP(Таблица1[[#This Row],[Бизнес-решение]],'Средние сроки по БР'!$A$1:$T$203,7)</f>
        <v>44731.371321454484</v>
      </c>
      <c r="I23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3" spans="1:9" hidden="1" x14ac:dyDescent="0.25">
      <c r="A233" s="2">
        <v>5500027596</v>
      </c>
      <c r="B233" t="s">
        <v>445</v>
      </c>
      <c r="C233" t="s">
        <v>8</v>
      </c>
      <c r="D233" t="s">
        <v>117</v>
      </c>
      <c r="E233" s="1">
        <v>44231</v>
      </c>
      <c r="F233" s="1" t="s">
        <v>7</v>
      </c>
      <c r="I23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4" spans="1:9" hidden="1" x14ac:dyDescent="0.25">
      <c r="A234" s="2">
        <v>5500027597</v>
      </c>
      <c r="B234" t="s">
        <v>637</v>
      </c>
      <c r="C234" t="s">
        <v>8</v>
      </c>
      <c r="D234" t="s">
        <v>73</v>
      </c>
      <c r="E234" s="1">
        <v>44231</v>
      </c>
      <c r="F234" s="1" t="s">
        <v>7</v>
      </c>
      <c r="I23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5" spans="1:9" hidden="1" x14ac:dyDescent="0.25">
      <c r="A235" s="2">
        <v>5500031291</v>
      </c>
      <c r="B235" t="s">
        <v>2955</v>
      </c>
      <c r="C235" t="s">
        <v>148</v>
      </c>
      <c r="D235" t="s">
        <v>33</v>
      </c>
      <c r="E235" s="1">
        <v>44515</v>
      </c>
      <c r="F235" s="1" t="s">
        <v>7</v>
      </c>
      <c r="G235" s="1">
        <f>Таблица1[[#This Row],[Дата регистрации ЗНИ]]+VLOOKUP(Таблица1[[#This Row],[Бизнес-решение]],'Средние сроки по БР'!$A$1:$T$203,9)</f>
        <v>44759.310924369747</v>
      </c>
      <c r="H235" s="1" t="s">
        <v>3400</v>
      </c>
      <c r="I235" s="32" t="s">
        <v>7</v>
      </c>
    </row>
    <row r="236" spans="1:9" hidden="1" x14ac:dyDescent="0.25">
      <c r="A236" s="2">
        <v>5500031413</v>
      </c>
      <c r="B236" t="s">
        <v>1809</v>
      </c>
      <c r="C236" t="s">
        <v>148</v>
      </c>
      <c r="D236" t="s">
        <v>210</v>
      </c>
      <c r="E236" s="1">
        <v>44526</v>
      </c>
      <c r="F236" s="1" t="s">
        <v>7</v>
      </c>
      <c r="G236" s="1">
        <f>Таблица1[[#This Row],[Дата регистрации ЗНИ]]+VLOOKUP(Таблица1[[#This Row],[Бизнес-решение]],'Средние сроки по БР'!$A$1:$T$203,9)</f>
        <v>44870.5</v>
      </c>
      <c r="H236" s="1" t="s">
        <v>3400</v>
      </c>
      <c r="I236" s="32" t="s">
        <v>7</v>
      </c>
    </row>
    <row r="237" spans="1:9" hidden="1" x14ac:dyDescent="0.25">
      <c r="A237" s="2">
        <v>5500031418</v>
      </c>
      <c r="B237" t="s">
        <v>3123</v>
      </c>
      <c r="C237" t="s">
        <v>260</v>
      </c>
      <c r="D237" t="s">
        <v>9</v>
      </c>
      <c r="E237" s="1">
        <v>44526</v>
      </c>
      <c r="F237" s="1">
        <v>44532</v>
      </c>
      <c r="G237" s="1" t="s">
        <v>3398</v>
      </c>
      <c r="H237" s="1" t="s">
        <v>3398</v>
      </c>
      <c r="I23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8" spans="1:9" hidden="1" x14ac:dyDescent="0.25">
      <c r="A238" s="2">
        <v>5500031482</v>
      </c>
      <c r="B238" t="s">
        <v>3166</v>
      </c>
      <c r="C238" t="s">
        <v>260</v>
      </c>
      <c r="D238" t="s">
        <v>153</v>
      </c>
      <c r="E238" s="1">
        <v>44536</v>
      </c>
      <c r="F238" s="1">
        <v>44538</v>
      </c>
      <c r="G238" s="1">
        <f>Таблица1[[#This Row],[Дата регистрации ЗНИ]]+VLOOKUP(Таблица1[[#This Row],[Бизнес-решение]],'Средние сроки по БР'!$A$1:$T$203,6)</f>
        <v>44682.666666666664</v>
      </c>
      <c r="H238" s="1">
        <f>Таблица1[[#This Row],[Плановая дата выхода из текущего статуса]]+VLOOKUP(Таблица1[[#This Row],[Бизнес-решение]],'Средние сроки по БР'!$A$1:$T$203,7)</f>
        <v>44682.666666666664</v>
      </c>
      <c r="I23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9" spans="1:9" hidden="1" x14ac:dyDescent="0.25">
      <c r="A239" s="2">
        <v>5500031514</v>
      </c>
      <c r="B239" t="s">
        <v>3194</v>
      </c>
      <c r="C239" t="s">
        <v>328</v>
      </c>
      <c r="D239" t="s">
        <v>16</v>
      </c>
      <c r="E239" s="1">
        <v>44537</v>
      </c>
      <c r="F239" s="1">
        <v>44539</v>
      </c>
      <c r="G239" s="1">
        <f>Таблица1[[#This Row],[Дата регистрации ЗНИ]]+VLOOKUP(Таблица1[[#This Row],[Бизнес-решение]],'Средние сроки по БР'!$A$1:$U$203,7,1)</f>
        <v>44708.252688172041</v>
      </c>
      <c r="H239" s="1">
        <f>Таблица1[[#This Row],[Плановая дата выхода из текущего статуса]]+VLOOKUP(Таблица1[[#This Row],[Бизнес-решение]],'Средние сроки по БР'!$A$1:$T$203,8)</f>
        <v>44708.252688172041</v>
      </c>
      <c r="I23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0" spans="1:9" hidden="1" x14ac:dyDescent="0.25">
      <c r="A240" s="2">
        <v>5500031577</v>
      </c>
      <c r="B240" t="s">
        <v>3238</v>
      </c>
      <c r="C240" t="s">
        <v>260</v>
      </c>
      <c r="D240" t="s">
        <v>3239</v>
      </c>
      <c r="E240" s="1">
        <v>44544</v>
      </c>
      <c r="F240" s="1">
        <v>44546</v>
      </c>
      <c r="G240" s="1">
        <f>Таблица1[[#This Row],[Дата регистрации ЗНИ]]+VLOOKUP(Таблица1[[#This Row],[Бизнес-решение]],'Средние сроки по БР'!$A$1:$T$203,6)</f>
        <v>44752.857142857145</v>
      </c>
      <c r="H240" s="1">
        <f>Таблица1[[#This Row],[Плановая дата выхода из текущего статуса]]+VLOOKUP(Таблица1[[#This Row],[Бизнес-решение]],'Средние сроки по БР'!$A$1:$T$203,7)</f>
        <v>44752.857142857145</v>
      </c>
      <c r="I24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1" spans="1:9" hidden="1" x14ac:dyDescent="0.25">
      <c r="A241" s="2">
        <v>5500027604</v>
      </c>
      <c r="B241" t="s">
        <v>675</v>
      </c>
      <c r="C241" t="s">
        <v>5</v>
      </c>
      <c r="D241" t="s">
        <v>63</v>
      </c>
      <c r="E241" s="1">
        <v>44231</v>
      </c>
      <c r="F241" s="1" t="s">
        <v>7</v>
      </c>
      <c r="I24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2" spans="1:9" hidden="1" x14ac:dyDescent="0.25">
      <c r="A242" s="2">
        <v>5500031587</v>
      </c>
      <c r="B242" t="s">
        <v>3248</v>
      </c>
      <c r="C242" t="s">
        <v>448</v>
      </c>
      <c r="D242" t="s">
        <v>117</v>
      </c>
      <c r="E242" s="1">
        <v>44544</v>
      </c>
      <c r="F242" s="1">
        <v>44546</v>
      </c>
      <c r="G242" s="1">
        <f>Таблица1[[#This Row],[Дата регистрации ЗНИ]]+VLOOKUP(Таблица1[[#This Row],[Бизнес-решение]],'Средние сроки по БР'!$A$1:$U$203,7,1)</f>
        <v>44712.6</v>
      </c>
      <c r="H242" s="1">
        <f>Таблица1[[#This Row],[Плановая дата выхода из текущего статуса]]+VLOOKUP(Таблица1[[#This Row],[Бизнес-решение]],'Средние сроки по БР'!$A$1:$T$203,8)</f>
        <v>44712.6</v>
      </c>
      <c r="I24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3" spans="1:9" hidden="1" x14ac:dyDescent="0.25">
      <c r="A243" s="2">
        <v>5500031641</v>
      </c>
      <c r="B243" t="s">
        <v>3288</v>
      </c>
      <c r="C243" t="s">
        <v>260</v>
      </c>
      <c r="D243" t="s">
        <v>9</v>
      </c>
      <c r="E243" s="1">
        <v>44547</v>
      </c>
      <c r="F243" s="1">
        <v>44553</v>
      </c>
      <c r="G243" s="1" t="s">
        <v>3398</v>
      </c>
      <c r="H243" s="1" t="s">
        <v>3398</v>
      </c>
      <c r="I24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4" spans="1:9" hidden="1" x14ac:dyDescent="0.25">
      <c r="A244" s="2">
        <v>5500027607</v>
      </c>
      <c r="B244" t="s">
        <v>677</v>
      </c>
      <c r="C244" t="s">
        <v>5</v>
      </c>
      <c r="D244" t="s">
        <v>73</v>
      </c>
      <c r="E244" s="1">
        <v>44232</v>
      </c>
      <c r="F244" s="1" t="s">
        <v>7</v>
      </c>
      <c r="I24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5" spans="1:9" hidden="1" x14ac:dyDescent="0.25">
      <c r="A245" s="2">
        <v>5500027608</v>
      </c>
      <c r="B245" t="s">
        <v>678</v>
      </c>
      <c r="C245" t="s">
        <v>5</v>
      </c>
      <c r="D245" t="s">
        <v>73</v>
      </c>
      <c r="E245" s="1">
        <v>44232</v>
      </c>
      <c r="F245" s="1" t="s">
        <v>7</v>
      </c>
      <c r="I24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6" spans="1:9" hidden="1" x14ac:dyDescent="0.25">
      <c r="A246" s="2">
        <v>5500031645</v>
      </c>
      <c r="B246" t="s">
        <v>3113</v>
      </c>
      <c r="C246" t="s">
        <v>148</v>
      </c>
      <c r="D246" t="s">
        <v>257</v>
      </c>
      <c r="E246" s="1">
        <v>44547</v>
      </c>
      <c r="F246" s="1" t="s">
        <v>7</v>
      </c>
      <c r="G246" s="1">
        <f>Таблица1[[#This Row],[Дата регистрации ЗНИ]]+VLOOKUP(Таблица1[[#This Row],[Бизнес-решение]],'Средние сроки по БР'!$A$1:$T$203,9)</f>
        <v>44666.595744680853</v>
      </c>
      <c r="H246" s="1" t="s">
        <v>3400</v>
      </c>
      <c r="I246" s="32" t="s">
        <v>7</v>
      </c>
    </row>
    <row r="247" spans="1:9" hidden="1" x14ac:dyDescent="0.25">
      <c r="A247" s="2">
        <v>5500027610</v>
      </c>
      <c r="B247" t="s">
        <v>350</v>
      </c>
      <c r="C247" t="s">
        <v>8</v>
      </c>
      <c r="D247" t="s">
        <v>288</v>
      </c>
      <c r="E247" s="1">
        <v>44232</v>
      </c>
      <c r="F247" s="1" t="s">
        <v>7</v>
      </c>
      <c r="I24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8" spans="1:9" hidden="1" x14ac:dyDescent="0.25">
      <c r="A248" s="2">
        <v>5500031662</v>
      </c>
      <c r="B248" t="s">
        <v>3306</v>
      </c>
      <c r="C248" t="s">
        <v>995</v>
      </c>
      <c r="D248" t="s">
        <v>235</v>
      </c>
      <c r="E248" s="1">
        <v>44551</v>
      </c>
      <c r="F248" s="1" t="s">
        <v>7</v>
      </c>
      <c r="G248" s="1">
        <f>Таблица1[[#This Row],[Дата регистрации ЗНИ]]+VLOOKUP(Таблица1[[#This Row],[Бизнес-решение]],'Средние сроки по БР'!$A$1:$T$203,8)</f>
        <v>44755.857142857145</v>
      </c>
      <c r="H248" s="1" t="s">
        <v>3400</v>
      </c>
      <c r="I248" s="32" t="s">
        <v>7</v>
      </c>
    </row>
    <row r="249" spans="1:9" hidden="1" x14ac:dyDescent="0.25">
      <c r="A249" s="2">
        <v>5500031735</v>
      </c>
      <c r="B249" t="s">
        <v>1635</v>
      </c>
      <c r="C249" t="s">
        <v>325</v>
      </c>
      <c r="D249" t="s">
        <v>25</v>
      </c>
      <c r="E249" s="1">
        <v>44558</v>
      </c>
      <c r="F249" s="1">
        <v>44560</v>
      </c>
      <c r="G249" s="1">
        <f>Таблица1[[#This Row],[Дата регистрации ЗНИ]]+VLOOKUP(Таблица1[[#This Row],[Бизнес-решение]],'Средние сроки по БР'!$A$1:$T$203,13)</f>
        <v>44714.541224489796</v>
      </c>
      <c r="H249" s="1">
        <f>Таблица1[[#This Row],[Плановая дата выхода из текущего статуса]]+VLOOKUP(Таблица1[[#This Row],[Бизнес-решение]],'Средние сроки по БР'!$A$1:$T$203,14)</f>
        <v>44714.541224489796</v>
      </c>
      <c r="I24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0" spans="1:9" hidden="1" x14ac:dyDescent="0.25">
      <c r="A250" s="2">
        <v>5500027613</v>
      </c>
      <c r="B250" t="s">
        <v>681</v>
      </c>
      <c r="C250" t="s">
        <v>5</v>
      </c>
      <c r="D250" t="s">
        <v>39</v>
      </c>
      <c r="E250" s="1">
        <v>44232</v>
      </c>
      <c r="F250" s="1" t="s">
        <v>7</v>
      </c>
      <c r="I25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1" spans="1:9" hidden="1" x14ac:dyDescent="0.25">
      <c r="A251" s="2">
        <v>5500031739</v>
      </c>
      <c r="B251" t="s">
        <v>3362</v>
      </c>
      <c r="C251" t="s">
        <v>260</v>
      </c>
      <c r="D251" t="s">
        <v>9</v>
      </c>
      <c r="E251" s="1">
        <v>44558</v>
      </c>
      <c r="F251" s="1">
        <v>44571</v>
      </c>
      <c r="G251" s="1" t="s">
        <v>3398</v>
      </c>
      <c r="H251" s="1" t="s">
        <v>3398</v>
      </c>
      <c r="I25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2" spans="1:9" hidden="1" x14ac:dyDescent="0.25">
      <c r="A252" s="2">
        <v>5500027615</v>
      </c>
      <c r="B252" t="s">
        <v>683</v>
      </c>
      <c r="C252" t="s">
        <v>5</v>
      </c>
      <c r="D252" t="s">
        <v>73</v>
      </c>
      <c r="E252" s="1">
        <v>44232</v>
      </c>
      <c r="F252" s="1" t="s">
        <v>7</v>
      </c>
      <c r="I25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3" spans="1:9" hidden="1" x14ac:dyDescent="0.25">
      <c r="A253" s="2">
        <v>5500031740</v>
      </c>
      <c r="B253" t="s">
        <v>3362</v>
      </c>
      <c r="C253" t="s">
        <v>260</v>
      </c>
      <c r="D253" t="s">
        <v>9</v>
      </c>
      <c r="E253" s="1">
        <v>44558</v>
      </c>
      <c r="F253" s="1" t="s">
        <v>7</v>
      </c>
      <c r="G253" s="1" t="s">
        <v>3398</v>
      </c>
      <c r="H253" s="1" t="s">
        <v>3398</v>
      </c>
      <c r="I25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4" spans="1:9" hidden="1" x14ac:dyDescent="0.25">
      <c r="A254" s="2">
        <v>5500027617</v>
      </c>
      <c r="B254" t="s">
        <v>685</v>
      </c>
      <c r="C254" t="s">
        <v>8</v>
      </c>
      <c r="D254" t="s">
        <v>128</v>
      </c>
      <c r="E254" s="1">
        <v>44232</v>
      </c>
      <c r="F254" s="1" t="s">
        <v>7</v>
      </c>
      <c r="I25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5" spans="1:9" hidden="1" x14ac:dyDescent="0.25">
      <c r="A255" s="2">
        <v>5500027618</v>
      </c>
      <c r="B255" t="s">
        <v>686</v>
      </c>
      <c r="C255" t="s">
        <v>5</v>
      </c>
      <c r="D255" t="s">
        <v>400</v>
      </c>
      <c r="E255" s="1">
        <v>44232</v>
      </c>
      <c r="F255" s="1" t="s">
        <v>7</v>
      </c>
      <c r="I25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6" spans="1:9" hidden="1" x14ac:dyDescent="0.25">
      <c r="A256" s="2">
        <v>5500031747</v>
      </c>
      <c r="B256" t="s">
        <v>3368</v>
      </c>
      <c r="C256" t="s">
        <v>448</v>
      </c>
      <c r="D256" t="s">
        <v>13</v>
      </c>
      <c r="E256" s="1">
        <v>44557</v>
      </c>
      <c r="F256" s="1">
        <v>44559</v>
      </c>
      <c r="G256" s="1">
        <f>Таблица1[[#This Row],[Дата регистрации ЗНИ]]+VLOOKUP(Таблица1[[#This Row],[Бизнес-решение]],'Средние сроки по БР'!$A$1:$U$203,7,1)</f>
        <v>44791.88</v>
      </c>
      <c r="H256" s="1">
        <f>Таблица1[[#This Row],[Плановая дата выхода из текущего статуса]]+VLOOKUP(Таблица1[[#This Row],[Бизнес-решение]],'Средние сроки по БР'!$A$1:$T$203,8)</f>
        <v>44791.88</v>
      </c>
      <c r="I25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7" spans="1:9" hidden="1" x14ac:dyDescent="0.25">
      <c r="A257" s="2">
        <v>5500027621</v>
      </c>
      <c r="B257" t="s">
        <v>59</v>
      </c>
      <c r="C257" t="s">
        <v>5</v>
      </c>
      <c r="D257" t="s">
        <v>44</v>
      </c>
      <c r="E257" s="1">
        <v>44235</v>
      </c>
      <c r="F257" s="1" t="s">
        <v>7</v>
      </c>
      <c r="I25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8" spans="1:9" hidden="1" x14ac:dyDescent="0.25">
      <c r="A258" s="2">
        <v>5500027622</v>
      </c>
      <c r="B258" t="s">
        <v>689</v>
      </c>
      <c r="C258" t="s">
        <v>8</v>
      </c>
      <c r="D258" t="s">
        <v>73</v>
      </c>
      <c r="E258" s="1">
        <v>44235</v>
      </c>
      <c r="F258" s="1" t="s">
        <v>7</v>
      </c>
      <c r="I25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9" spans="1:9" hidden="1" x14ac:dyDescent="0.25">
      <c r="A259" s="2">
        <v>5500031751</v>
      </c>
      <c r="B259" t="s">
        <v>3371</v>
      </c>
      <c r="C259" t="s">
        <v>260</v>
      </c>
      <c r="D259" t="s">
        <v>9</v>
      </c>
      <c r="E259" s="1">
        <v>44557</v>
      </c>
      <c r="F259" s="1">
        <v>44559</v>
      </c>
      <c r="G259" s="1" t="s">
        <v>3398</v>
      </c>
      <c r="H259" s="1" t="s">
        <v>3398</v>
      </c>
      <c r="I25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0" spans="1:9" hidden="1" x14ac:dyDescent="0.25">
      <c r="A260" s="2">
        <v>5500027624</v>
      </c>
      <c r="B260" t="s">
        <v>690</v>
      </c>
      <c r="C260" t="s">
        <v>8</v>
      </c>
      <c r="D260" t="s">
        <v>73</v>
      </c>
      <c r="E260" s="1">
        <v>44235</v>
      </c>
      <c r="F260" s="1" t="s">
        <v>7</v>
      </c>
      <c r="I26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1" spans="1:9" x14ac:dyDescent="0.25">
      <c r="A261" s="2">
        <v>5500027340</v>
      </c>
      <c r="B261" t="s">
        <v>502</v>
      </c>
      <c r="C261" t="s">
        <v>99</v>
      </c>
      <c r="D261" t="s">
        <v>128</v>
      </c>
      <c r="E261" s="1">
        <v>44204</v>
      </c>
      <c r="F261" s="1">
        <v>44377</v>
      </c>
      <c r="G261" s="1">
        <f>Таблица1[[#This Row],[Дата регистрации ЗНИ]]+VLOOKUP(Таблица1[[#This Row],[Бизнес-решение]],'Средние сроки по БР'!$A$1:$T$203,15)</f>
        <v>44401.021276595748</v>
      </c>
      <c r="H261" s="1">
        <f>Таблица1[[#This Row],[Плановая дата выхода из текущего статуса]]+VLOOKUP(Таблица1[[#This Row],[Бизнес-решение]],'Средние сроки по БР'!$A$1:$T$203,16)</f>
        <v>44574.021276595748</v>
      </c>
      <c r="I2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173</v>
      </c>
    </row>
    <row r="262" spans="1:9" x14ac:dyDescent="0.25">
      <c r="A262" s="2">
        <v>5500027354</v>
      </c>
      <c r="B262" t="s">
        <v>254</v>
      </c>
      <c r="C262" t="s">
        <v>152</v>
      </c>
      <c r="D262" t="s">
        <v>33</v>
      </c>
      <c r="E262" s="1">
        <v>44207</v>
      </c>
      <c r="F262" s="1">
        <v>44477</v>
      </c>
      <c r="G262" s="1">
        <f>Таблица1[[#This Row],[Дата регистрации ЗНИ]]+VLOOKUP(Таблица1[[#This Row],[Бизнес-решение]],'Средние сроки по БР'!$A$1:$T$203,20,1)</f>
        <v>44427.310924369747</v>
      </c>
      <c r="H262" s="1">
        <f>Таблица1[[#This Row],[Плановая дата выхода из текущего статуса]]</f>
        <v>44477</v>
      </c>
      <c r="I26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49.689075630252773</v>
      </c>
    </row>
    <row r="263" spans="1:9" x14ac:dyDescent="0.25">
      <c r="A263" s="2">
        <v>5500027357</v>
      </c>
      <c r="B263" t="s">
        <v>490</v>
      </c>
      <c r="C263" t="s">
        <v>152</v>
      </c>
      <c r="D263" t="s">
        <v>128</v>
      </c>
      <c r="E263" s="1">
        <v>44208</v>
      </c>
      <c r="F263" s="1">
        <v>44636</v>
      </c>
      <c r="G263" s="1">
        <f>Таблица1[[#This Row],[Дата регистрации ЗНИ]]+VLOOKUP(Таблица1[[#This Row],[Бизнес-решение]],'Средние сроки по БР'!$A$1:$T$203,20,1)</f>
        <v>44393.021276595748</v>
      </c>
      <c r="H263" s="1">
        <f>Таблица1[[#This Row],[Плановая дата выхода из текущего статуса]]</f>
        <v>44636</v>
      </c>
      <c r="I2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242.97872340425238</v>
      </c>
    </row>
    <row r="264" spans="1:9" x14ac:dyDescent="0.25">
      <c r="A264" s="2">
        <v>5500027368</v>
      </c>
      <c r="B264" t="s">
        <v>493</v>
      </c>
      <c r="C264" t="s">
        <v>99</v>
      </c>
      <c r="D264" t="s">
        <v>73</v>
      </c>
      <c r="E264" s="1">
        <v>44207</v>
      </c>
      <c r="F264" s="1">
        <v>44607</v>
      </c>
      <c r="G264" s="1">
        <f>Таблица1[[#This Row],[Дата регистрации ЗНИ]]+VLOOKUP(Таблица1[[#This Row],[Бизнес-решение]],'Средние сроки по БР'!$A$1:$T$203,15)</f>
        <v>44361.632258064514</v>
      </c>
      <c r="H264" s="1">
        <f>Таблица1[[#This Row],[Плановая дата выхода из текущего статуса]]+VLOOKUP(Таблица1[[#This Row],[Бизнес-решение]],'Средние сроки по БР'!$A$1:$T$203,16)</f>
        <v>44761.632258064514</v>
      </c>
      <c r="I2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400</v>
      </c>
    </row>
    <row r="265" spans="1:9" x14ac:dyDescent="0.25">
      <c r="A265" s="2">
        <v>5500027369</v>
      </c>
      <c r="B265" t="s">
        <v>513</v>
      </c>
      <c r="C265" t="s">
        <v>325</v>
      </c>
      <c r="D265" t="s">
        <v>40</v>
      </c>
      <c r="E265" s="1">
        <v>44208</v>
      </c>
      <c r="F265" s="1">
        <v>44211</v>
      </c>
      <c r="G265" s="1">
        <f>Таблица1[[#This Row],[Дата регистрации ЗНИ]]+VLOOKUP(Таблица1[[#This Row],[Бизнес-решение]],'Средние сроки по БР'!$A$1:$T$203,13)</f>
        <v>44325</v>
      </c>
      <c r="H265" s="1">
        <f>Таблица1[[#This Row],[Плановая дата выхода из текущего статуса]]+VLOOKUP(Таблица1[[#This Row],[Бизнес-решение]],'Средние сроки по БР'!$A$1:$T$203,14)</f>
        <v>44326</v>
      </c>
      <c r="I2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266" spans="1:9" hidden="1" x14ac:dyDescent="0.25">
      <c r="A266" s="2">
        <v>5500027630</v>
      </c>
      <c r="B266" t="s">
        <v>696</v>
      </c>
      <c r="C266" t="s">
        <v>8</v>
      </c>
      <c r="D266" t="s">
        <v>257</v>
      </c>
      <c r="E266" s="1">
        <v>44235</v>
      </c>
      <c r="F266" s="1" t="s">
        <v>7</v>
      </c>
      <c r="I26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7" spans="1:9" x14ac:dyDescent="0.25">
      <c r="A267" s="2">
        <v>5500027374</v>
      </c>
      <c r="B267" t="s">
        <v>517</v>
      </c>
      <c r="C267" t="s">
        <v>99</v>
      </c>
      <c r="D267" t="s">
        <v>257</v>
      </c>
      <c r="E267" s="1">
        <v>44208</v>
      </c>
      <c r="F267" s="1">
        <v>44575</v>
      </c>
      <c r="G267" s="1">
        <f>Таблица1[[#This Row],[Дата регистрации ЗНИ]]+VLOOKUP(Таблица1[[#This Row],[Бизнес-решение]],'Средние сроки по БР'!$A$1:$T$203,15)</f>
        <v>44315.595744680853</v>
      </c>
      <c r="H267" s="1">
        <f>Таблица1[[#This Row],[Плановая дата выхода из текущего статуса]]+VLOOKUP(Таблица1[[#This Row],[Бизнес-решение]],'Средние сроки по БР'!$A$1:$T$203,16)</f>
        <v>44682.595744680853</v>
      </c>
      <c r="I2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367</v>
      </c>
    </row>
    <row r="268" spans="1:9" x14ac:dyDescent="0.25">
      <c r="A268" s="2">
        <v>5500027375</v>
      </c>
      <c r="B268" t="s">
        <v>518</v>
      </c>
      <c r="C268" t="s">
        <v>241</v>
      </c>
      <c r="D268" t="s">
        <v>13</v>
      </c>
      <c r="E268" s="1">
        <v>44208</v>
      </c>
      <c r="F268" s="1">
        <v>44503</v>
      </c>
      <c r="G268" s="1">
        <f>Таблица1[[#This Row],[Дата регистрации ЗНИ]]+VLOOKUP(Таблица1[[#This Row],[Бизнес-решение]],'Средние сроки по БР'!$A$1:$T$203,9)</f>
        <v>44438.879999999997</v>
      </c>
      <c r="H268" s="1">
        <f>Таблица1[[#This Row],[Плановая дата выхода из текущего статуса]]+VLOOKUP(Таблица1[[#This Row],[Бизнес-решение]],'Средние сроки по БР'!$A$1:$T$203,10)</f>
        <v>44733.88</v>
      </c>
      <c r="I2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295</v>
      </c>
    </row>
    <row r="269" spans="1:9" x14ac:dyDescent="0.25">
      <c r="A269" s="2">
        <v>5500027376</v>
      </c>
      <c r="B269" t="s">
        <v>519</v>
      </c>
      <c r="C269" t="s">
        <v>152</v>
      </c>
      <c r="D269" t="s">
        <v>63</v>
      </c>
      <c r="E269" s="1">
        <v>44208</v>
      </c>
      <c r="F269" s="1">
        <v>44393</v>
      </c>
      <c r="G269" s="1">
        <f>Таблица1[[#This Row],[Дата регистрации ЗНИ]]+VLOOKUP(Таблица1[[#This Row],[Бизнес-решение]],'Средние сроки по БР'!$A$1:$T$203,20,1)</f>
        <v>44334.796791443849</v>
      </c>
      <c r="H269" s="1">
        <f>Таблица1[[#This Row],[Плановая дата выхода из текущего статуса]]</f>
        <v>44393</v>
      </c>
      <c r="I2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58.203208556151367</v>
      </c>
    </row>
    <row r="270" spans="1:9" hidden="1" x14ac:dyDescent="0.25">
      <c r="A270" s="2">
        <v>5500027634</v>
      </c>
      <c r="B270" t="s">
        <v>700</v>
      </c>
      <c r="C270" t="s">
        <v>8</v>
      </c>
      <c r="D270" t="s">
        <v>257</v>
      </c>
      <c r="E270" s="1">
        <v>44235</v>
      </c>
      <c r="F270" s="1" t="s">
        <v>7</v>
      </c>
      <c r="I27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1" spans="1:9" x14ac:dyDescent="0.25">
      <c r="A271" s="2">
        <v>5500027378</v>
      </c>
      <c r="B271" t="s">
        <v>521</v>
      </c>
      <c r="C271" t="s">
        <v>148</v>
      </c>
      <c r="D271" t="s">
        <v>27</v>
      </c>
      <c r="E271" s="1">
        <v>44208</v>
      </c>
      <c r="F271" s="1">
        <v>44227</v>
      </c>
      <c r="G271" s="1">
        <f>Таблица1[[#This Row],[Дата регистрации ЗНИ]]+VLOOKUP(Таблица1[[#This Row],[Бизнес-решение]],'Средние сроки по БР'!$A$1:$T$203,9)</f>
        <v>44421.037735849059</v>
      </c>
      <c r="H271" s="1">
        <f>Таблица1[[#This Row],[Плановая дата выхода из текущего статуса]]+VLOOKUP(Таблица1[[#This Row],[Бизнес-решение]],'Средние сроки по БР'!$A$1:$T$203,10)</f>
        <v>44440.037735849059</v>
      </c>
      <c r="I2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</v>
      </c>
    </row>
    <row r="272" spans="1:9" x14ac:dyDescent="0.25">
      <c r="A272" s="2">
        <v>5500027379</v>
      </c>
      <c r="B272" t="s">
        <v>398</v>
      </c>
      <c r="C272" t="s">
        <v>228</v>
      </c>
      <c r="D272" t="s">
        <v>33</v>
      </c>
      <c r="E272" s="1">
        <v>44208</v>
      </c>
      <c r="F272" s="1">
        <v>44554</v>
      </c>
      <c r="G272" s="1">
        <f>Таблица1[[#This Row],[Дата регистрации ЗНИ]]+VLOOKUP(Таблица1[[#This Row],[Бизнес-решение]],'Средние сроки по БР'!$A$1:$T$203,9)</f>
        <v>44452.310924369747</v>
      </c>
      <c r="H272" s="1">
        <f>Таблица1[[#This Row],[Плановая дата выхода из текущего статуса]]+VLOOKUP(Таблица1[[#This Row],[Бизнес-решение]],'Средние сроки по БР'!$A$1:$T$203,10)</f>
        <v>44798.310924369747</v>
      </c>
      <c r="I2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346</v>
      </c>
    </row>
    <row r="273" spans="1:9" x14ac:dyDescent="0.25">
      <c r="A273" s="2">
        <v>5500027388</v>
      </c>
      <c r="B273" t="s">
        <v>527</v>
      </c>
      <c r="C273" t="s">
        <v>99</v>
      </c>
      <c r="D273" t="s">
        <v>73</v>
      </c>
      <c r="E273" s="1">
        <v>44210</v>
      </c>
      <c r="F273" s="1">
        <v>44607</v>
      </c>
      <c r="G273" s="1">
        <f>Таблица1[[#This Row],[Дата регистрации ЗНИ]]+VLOOKUP(Таблица1[[#This Row],[Бизнес-решение]],'Средние сроки по БР'!$A$1:$T$203,15)</f>
        <v>44364.632258064514</v>
      </c>
      <c r="H273" s="1">
        <f>Таблица1[[#This Row],[Плановая дата выхода из текущего статуса]]+VLOOKUP(Таблица1[[#This Row],[Бизнес-решение]],'Средние сроки по БР'!$A$1:$T$203,16)</f>
        <v>44761.632258064514</v>
      </c>
      <c r="I2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397</v>
      </c>
    </row>
    <row r="274" spans="1:9" hidden="1" x14ac:dyDescent="0.25">
      <c r="A274" s="2">
        <v>5500027638</v>
      </c>
      <c r="B274" t="s">
        <v>704</v>
      </c>
      <c r="C274" t="s">
        <v>8</v>
      </c>
      <c r="D274" t="s">
        <v>257</v>
      </c>
      <c r="E274" s="1">
        <v>44235</v>
      </c>
      <c r="F274" s="1" t="s">
        <v>7</v>
      </c>
      <c r="I27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5" spans="1:9" x14ac:dyDescent="0.25">
      <c r="A275" s="2">
        <v>5500027393</v>
      </c>
      <c r="B275" t="s">
        <v>532</v>
      </c>
      <c r="C275" t="s">
        <v>148</v>
      </c>
      <c r="D275" t="s">
        <v>37</v>
      </c>
      <c r="E275" s="1">
        <v>44208</v>
      </c>
      <c r="F275" s="1">
        <v>44225</v>
      </c>
      <c r="G275" s="1">
        <f>Таблица1[[#This Row],[Дата регистрации ЗНИ]]+VLOOKUP(Таблица1[[#This Row],[Бизнес-решение]],'Средние сроки по БР'!$A$1:$T$203,9)</f>
        <v>44457.117647058825</v>
      </c>
      <c r="H275" s="1">
        <f>Таблица1[[#This Row],[Плановая дата выхода из текущего статуса]]+VLOOKUP(Таблица1[[#This Row],[Бизнес-решение]],'Средние сроки по БР'!$A$1:$T$203,10)</f>
        <v>44474.117647058825</v>
      </c>
      <c r="I2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</v>
      </c>
    </row>
    <row r="276" spans="1:9" hidden="1" x14ac:dyDescent="0.25">
      <c r="A276" s="2">
        <v>5500027640</v>
      </c>
      <c r="B276" t="s">
        <v>706</v>
      </c>
      <c r="C276" t="s">
        <v>8</v>
      </c>
      <c r="D276" t="s">
        <v>257</v>
      </c>
      <c r="E276" s="1">
        <v>44235</v>
      </c>
      <c r="F276" s="1" t="s">
        <v>7</v>
      </c>
      <c r="I27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7" spans="1:9" hidden="1" x14ac:dyDescent="0.25">
      <c r="A277" s="2">
        <v>5500027641</v>
      </c>
      <c r="B277" t="s">
        <v>707</v>
      </c>
      <c r="C277" t="s">
        <v>8</v>
      </c>
      <c r="D277" t="s">
        <v>257</v>
      </c>
      <c r="E277" s="1">
        <v>44235</v>
      </c>
      <c r="F277" s="1" t="s">
        <v>7</v>
      </c>
      <c r="I27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8" spans="1:9" hidden="1" x14ac:dyDescent="0.25">
      <c r="A278" s="2">
        <v>5500027642</v>
      </c>
      <c r="B278" t="s">
        <v>708</v>
      </c>
      <c r="C278" t="s">
        <v>8</v>
      </c>
      <c r="D278" t="s">
        <v>257</v>
      </c>
      <c r="E278" s="1">
        <v>44235</v>
      </c>
      <c r="F278" s="1" t="s">
        <v>7</v>
      </c>
      <c r="I27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9" spans="1:9" hidden="1" x14ac:dyDescent="0.25">
      <c r="A279" s="2">
        <v>5500027643</v>
      </c>
      <c r="B279" t="s">
        <v>709</v>
      </c>
      <c r="C279" t="s">
        <v>8</v>
      </c>
      <c r="D279" t="s">
        <v>257</v>
      </c>
      <c r="E279" s="1">
        <v>44235</v>
      </c>
      <c r="F279" s="1" t="s">
        <v>7</v>
      </c>
      <c r="I27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0" spans="1:9" x14ac:dyDescent="0.25">
      <c r="A280" s="2">
        <v>5500027398</v>
      </c>
      <c r="B280" t="s">
        <v>536</v>
      </c>
      <c r="C280" t="s">
        <v>127</v>
      </c>
      <c r="D280" t="s">
        <v>37</v>
      </c>
      <c r="E280" s="1">
        <v>44209</v>
      </c>
      <c r="F280" s="1">
        <v>44511</v>
      </c>
      <c r="G280" s="1">
        <f>Таблица1[[#This Row],[Дата регистрации ЗНИ]]+VLOOKUP(Таблица1[[#This Row],[Бизнес-решение]],'Средние сроки по БР'!$A$1:$T$203,17)</f>
        <v>44444.117647058825</v>
      </c>
      <c r="H280" s="1">
        <f>Таблица1[[#This Row],[Плановая дата выхода из текущего статуса]]+VLOOKUP(Таблица1[[#This Row],[Бизнес-решение]],'Средние сроки по БР'!$A$1:$T$203,18)</f>
        <v>44744.117647058825</v>
      </c>
      <c r="I2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300</v>
      </c>
    </row>
    <row r="281" spans="1:9" hidden="1" x14ac:dyDescent="0.25">
      <c r="A281" s="2">
        <v>5500027645</v>
      </c>
      <c r="B281" t="s">
        <v>711</v>
      </c>
      <c r="C281" t="s">
        <v>8</v>
      </c>
      <c r="D281" t="s">
        <v>257</v>
      </c>
      <c r="E281" s="1">
        <v>44235</v>
      </c>
      <c r="F281" s="1" t="s">
        <v>7</v>
      </c>
      <c r="I28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2" spans="1:9" hidden="1" x14ac:dyDescent="0.25">
      <c r="A282" s="2">
        <v>5500027646</v>
      </c>
      <c r="B282" t="s">
        <v>712</v>
      </c>
      <c r="C282" t="s">
        <v>8</v>
      </c>
      <c r="D282" t="s">
        <v>257</v>
      </c>
      <c r="E282" s="1">
        <v>44235</v>
      </c>
      <c r="F282" s="1" t="s">
        <v>7</v>
      </c>
      <c r="I28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3" spans="1:9" hidden="1" x14ac:dyDescent="0.25">
      <c r="A283" s="2">
        <v>5500027647</v>
      </c>
      <c r="B283" t="s">
        <v>713</v>
      </c>
      <c r="C283" t="s">
        <v>8</v>
      </c>
      <c r="D283" t="s">
        <v>257</v>
      </c>
      <c r="E283" s="1">
        <v>44235</v>
      </c>
      <c r="F283" s="1" t="s">
        <v>7</v>
      </c>
      <c r="I28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4" spans="1:9" hidden="1" x14ac:dyDescent="0.25">
      <c r="A284" s="2">
        <v>5500027648</v>
      </c>
      <c r="B284" t="s">
        <v>714</v>
      </c>
      <c r="C284" t="s">
        <v>5</v>
      </c>
      <c r="D284" t="s">
        <v>128</v>
      </c>
      <c r="E284" s="1">
        <v>44235</v>
      </c>
      <c r="F284" s="1" t="s">
        <v>7</v>
      </c>
      <c r="I28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5" spans="1:9" hidden="1" x14ac:dyDescent="0.25">
      <c r="A285" s="2">
        <v>5500027649</v>
      </c>
      <c r="B285" t="s">
        <v>715</v>
      </c>
      <c r="C285" t="s">
        <v>5</v>
      </c>
      <c r="D285" t="s">
        <v>16</v>
      </c>
      <c r="E285" s="1">
        <v>44235</v>
      </c>
      <c r="F285" s="1" t="s">
        <v>7</v>
      </c>
      <c r="I28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6" spans="1:9" x14ac:dyDescent="0.25">
      <c r="A286" s="2">
        <v>5500027399</v>
      </c>
      <c r="B286" t="s">
        <v>537</v>
      </c>
      <c r="C286" t="s">
        <v>99</v>
      </c>
      <c r="D286" t="s">
        <v>11</v>
      </c>
      <c r="E286" s="1">
        <v>44209</v>
      </c>
      <c r="F286" s="1">
        <v>44554</v>
      </c>
      <c r="G286" s="1">
        <f>Таблица1[[#This Row],[Дата регистрации ЗНИ]]+VLOOKUP(Таблица1[[#This Row],[Бизнес-решение]],'Средние сроки по БР'!$A$1:$T$203,15)</f>
        <v>44448.260563380281</v>
      </c>
      <c r="H286" s="1">
        <f>Таблица1[[#This Row],[Плановая дата выхода из текущего статуса]]+VLOOKUP(Таблица1[[#This Row],[Бизнес-решение]],'Средние сроки по БР'!$A$1:$T$203,16)</f>
        <v>44793.260563380281</v>
      </c>
      <c r="I28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345</v>
      </c>
    </row>
    <row r="287" spans="1:9" hidden="1" x14ac:dyDescent="0.25">
      <c r="A287" s="2">
        <v>5500027651</v>
      </c>
      <c r="B287" t="s">
        <v>480</v>
      </c>
      <c r="C287" t="s">
        <v>8</v>
      </c>
      <c r="D287" t="s">
        <v>235</v>
      </c>
      <c r="E287" s="1">
        <v>44235</v>
      </c>
      <c r="F287" s="1" t="s">
        <v>7</v>
      </c>
      <c r="I28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8" spans="1:9" hidden="1" x14ac:dyDescent="0.25">
      <c r="A288" s="2">
        <v>5500027654</v>
      </c>
      <c r="B288" t="s">
        <v>716</v>
      </c>
      <c r="C288" t="s">
        <v>5</v>
      </c>
      <c r="D288" t="s">
        <v>73</v>
      </c>
      <c r="E288" s="1">
        <v>44236</v>
      </c>
      <c r="F288" s="1" t="s">
        <v>7</v>
      </c>
      <c r="I28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9" spans="1:9" x14ac:dyDescent="0.25">
      <c r="A289" s="2">
        <v>5500027400</v>
      </c>
      <c r="B289" t="s">
        <v>538</v>
      </c>
      <c r="C289" t="s">
        <v>148</v>
      </c>
      <c r="D289" t="s">
        <v>73</v>
      </c>
      <c r="E289" s="1">
        <v>44210</v>
      </c>
      <c r="F289" s="1">
        <v>44592</v>
      </c>
      <c r="G289" s="1">
        <f>Таблица1[[#This Row],[Дата регистрации ЗНИ]]+VLOOKUP(Таблица1[[#This Row],[Бизнес-решение]],'Средние сроки по БР'!$A$1:$T$203,9)</f>
        <v>44376.632258064514</v>
      </c>
      <c r="H289" s="1">
        <f>Таблица1[[#This Row],[Плановая дата выхода из текущего статуса]]+VLOOKUP(Таблица1[[#This Row],[Бизнес-решение]],'Средние сроки по БР'!$A$1:$T$203,10)</f>
        <v>44758.632258064514</v>
      </c>
      <c r="I2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382</v>
      </c>
    </row>
    <row r="290" spans="1:9" x14ac:dyDescent="0.25">
      <c r="A290" s="2">
        <v>5500027411</v>
      </c>
      <c r="B290" t="s">
        <v>344</v>
      </c>
      <c r="C290" t="s">
        <v>99</v>
      </c>
      <c r="D290" t="s">
        <v>36</v>
      </c>
      <c r="E290" s="1">
        <v>44210</v>
      </c>
      <c r="F290" s="1">
        <v>44560</v>
      </c>
      <c r="G290" s="1">
        <f>Таблица1[[#This Row],[Дата регистрации ЗНИ]]+VLOOKUP(Таблица1[[#This Row],[Бизнес-решение]],'Средние сроки по БР'!$A$1:$T$203,15)</f>
        <v>44381.639344262294</v>
      </c>
      <c r="H290" s="1">
        <f>Таблица1[[#This Row],[Плановая дата выхода из текущего статуса]]+VLOOKUP(Таблица1[[#This Row],[Бизнес-решение]],'Средние сроки по БР'!$A$1:$T$203,16)</f>
        <v>44731.639344262294</v>
      </c>
      <c r="I2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350</v>
      </c>
    </row>
    <row r="291" spans="1:9" hidden="1" x14ac:dyDescent="0.25">
      <c r="A291" s="2">
        <v>5500027657</v>
      </c>
      <c r="B291" t="s">
        <v>718</v>
      </c>
      <c r="C291" t="s">
        <v>5</v>
      </c>
      <c r="D291" t="s">
        <v>63</v>
      </c>
      <c r="E291" s="1">
        <v>44236</v>
      </c>
      <c r="F291" s="1" t="s">
        <v>7</v>
      </c>
      <c r="I29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2" spans="1:9" hidden="1" x14ac:dyDescent="0.25">
      <c r="A292" s="2">
        <v>5500027658</v>
      </c>
      <c r="B292" t="s">
        <v>719</v>
      </c>
      <c r="C292" t="s">
        <v>5</v>
      </c>
      <c r="D292" t="s">
        <v>63</v>
      </c>
      <c r="E292" s="1">
        <v>44236</v>
      </c>
      <c r="F292" s="1" t="s">
        <v>7</v>
      </c>
      <c r="I29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3" spans="1:9" hidden="1" x14ac:dyDescent="0.25">
      <c r="A293" s="2">
        <v>5500027659</v>
      </c>
      <c r="B293" t="s">
        <v>720</v>
      </c>
      <c r="C293" t="s">
        <v>5</v>
      </c>
      <c r="D293" t="s">
        <v>305</v>
      </c>
      <c r="E293" s="1">
        <v>44237</v>
      </c>
      <c r="F293" s="1" t="s">
        <v>7</v>
      </c>
      <c r="I29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4" spans="1:9" hidden="1" x14ac:dyDescent="0.25">
      <c r="A294" s="2">
        <v>5500027660</v>
      </c>
      <c r="B294" t="s">
        <v>721</v>
      </c>
      <c r="C294" t="s">
        <v>8</v>
      </c>
      <c r="D294" t="s">
        <v>136</v>
      </c>
      <c r="E294" s="1">
        <v>44237</v>
      </c>
      <c r="F294" s="1" t="s">
        <v>7</v>
      </c>
      <c r="I29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5" spans="1:9" hidden="1" x14ac:dyDescent="0.25">
      <c r="A295" s="2">
        <v>5500027661</v>
      </c>
      <c r="B295" t="s">
        <v>722</v>
      </c>
      <c r="C295" t="s">
        <v>5</v>
      </c>
      <c r="D295" t="s">
        <v>62</v>
      </c>
      <c r="E295" s="1">
        <v>44235</v>
      </c>
      <c r="F295" s="1" t="s">
        <v>7</v>
      </c>
      <c r="I29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6" spans="1:9" hidden="1" x14ac:dyDescent="0.25">
      <c r="A296" s="2">
        <v>5500027662</v>
      </c>
      <c r="B296" t="s">
        <v>723</v>
      </c>
      <c r="C296" t="s">
        <v>8</v>
      </c>
      <c r="D296" t="s">
        <v>724</v>
      </c>
      <c r="E296" s="1">
        <v>44235</v>
      </c>
      <c r="F296" s="1" t="s">
        <v>7</v>
      </c>
      <c r="I29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7" spans="1:9" hidden="1" x14ac:dyDescent="0.25">
      <c r="A297" s="2">
        <v>5500027663</v>
      </c>
      <c r="B297" t="s">
        <v>725</v>
      </c>
      <c r="C297" t="s">
        <v>5</v>
      </c>
      <c r="D297" t="s">
        <v>16</v>
      </c>
      <c r="E297" s="1">
        <v>44236</v>
      </c>
      <c r="F297" s="1" t="s">
        <v>7</v>
      </c>
      <c r="I29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8" spans="1:9" hidden="1" x14ac:dyDescent="0.25">
      <c r="A298" s="2">
        <v>5500027664</v>
      </c>
      <c r="B298" t="s">
        <v>594</v>
      </c>
      <c r="C298" t="s">
        <v>8</v>
      </c>
      <c r="D298" t="s">
        <v>33</v>
      </c>
      <c r="E298" s="1">
        <v>44236</v>
      </c>
      <c r="F298" s="1" t="s">
        <v>7</v>
      </c>
      <c r="I29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9" spans="1:9" hidden="1" x14ac:dyDescent="0.25">
      <c r="A299" s="2">
        <v>5500027665</v>
      </c>
      <c r="B299" t="s">
        <v>454</v>
      </c>
      <c r="C299" t="s">
        <v>5</v>
      </c>
      <c r="D299" t="s">
        <v>6</v>
      </c>
      <c r="E299" s="1">
        <v>44236</v>
      </c>
      <c r="F299" s="1" t="s">
        <v>7</v>
      </c>
      <c r="I29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0" spans="1:9" hidden="1" x14ac:dyDescent="0.25">
      <c r="A300" s="2">
        <v>5500027666</v>
      </c>
      <c r="B300" t="s">
        <v>726</v>
      </c>
      <c r="C300" t="s">
        <v>8</v>
      </c>
      <c r="D300" t="s">
        <v>11</v>
      </c>
      <c r="E300" s="1">
        <v>44236</v>
      </c>
      <c r="F300" s="1" t="s">
        <v>7</v>
      </c>
      <c r="I30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1" spans="1:9" hidden="1" x14ac:dyDescent="0.25">
      <c r="A301" s="2">
        <v>5500027667</v>
      </c>
      <c r="B301" t="s">
        <v>643</v>
      </c>
      <c r="C301" t="s">
        <v>8</v>
      </c>
      <c r="D301" t="s">
        <v>33</v>
      </c>
      <c r="E301" s="1">
        <v>44236</v>
      </c>
      <c r="F301" s="1" t="s">
        <v>7</v>
      </c>
      <c r="I30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2" spans="1:9" x14ac:dyDescent="0.25">
      <c r="A302" s="2">
        <v>5500027412</v>
      </c>
      <c r="B302" t="s">
        <v>164</v>
      </c>
      <c r="C302" t="s">
        <v>241</v>
      </c>
      <c r="D302" t="s">
        <v>60</v>
      </c>
      <c r="E302" s="1">
        <v>44210</v>
      </c>
      <c r="F302" s="1">
        <v>44235</v>
      </c>
      <c r="G302" s="1">
        <f>Таблица1[[#This Row],[Дата регистрации ЗНИ]]+VLOOKUP(Таблица1[[#This Row],[Бизнес-решение]],'Средние сроки по БР'!$A$1:$T$203,9)</f>
        <v>44453.5</v>
      </c>
      <c r="H302" s="1">
        <f>Таблица1[[#This Row],[Плановая дата выхода из текущего статуса]]+VLOOKUP(Таблица1[[#This Row],[Бизнес-решение]],'Средние сроки по БР'!$A$1:$T$203,10)</f>
        <v>44478.5</v>
      </c>
      <c r="I3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</v>
      </c>
    </row>
    <row r="303" spans="1:9" hidden="1" x14ac:dyDescent="0.25">
      <c r="A303" s="2">
        <v>5500027669</v>
      </c>
      <c r="B303" t="s">
        <v>644</v>
      </c>
      <c r="C303" t="s">
        <v>8</v>
      </c>
      <c r="D303" t="s">
        <v>33</v>
      </c>
      <c r="E303" s="1">
        <v>44236</v>
      </c>
      <c r="F303" s="1" t="s">
        <v>7</v>
      </c>
      <c r="I30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4" spans="1:9" hidden="1" x14ac:dyDescent="0.25">
      <c r="A304" s="2">
        <v>5500027670</v>
      </c>
      <c r="B304" t="s">
        <v>642</v>
      </c>
      <c r="C304" t="s">
        <v>8</v>
      </c>
      <c r="D304" t="s">
        <v>33</v>
      </c>
      <c r="E304" s="1">
        <v>44236</v>
      </c>
      <c r="F304" s="1" t="s">
        <v>7</v>
      </c>
      <c r="I30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5" spans="1:9" x14ac:dyDescent="0.25">
      <c r="A305" s="2">
        <v>5500027415</v>
      </c>
      <c r="B305" t="s">
        <v>550</v>
      </c>
      <c r="C305" t="s">
        <v>99</v>
      </c>
      <c r="D305" t="s">
        <v>475</v>
      </c>
      <c r="E305" s="1">
        <v>44211</v>
      </c>
      <c r="F305" s="1">
        <v>44701</v>
      </c>
      <c r="G305" s="1">
        <f>Таблица1[[#This Row],[Дата регистрации ЗНИ]]+VLOOKUP(Таблица1[[#This Row],[Бизнес-решение]],'Средние сроки по БР'!$A$1:$T$203,15)</f>
        <v>44397.214285714283</v>
      </c>
      <c r="H305" s="1">
        <f>Таблица1[[#This Row],[Плановая дата выхода из текущего статуса]]+VLOOKUP(Таблица1[[#This Row],[Бизнес-решение]],'Средние сроки по БР'!$A$1:$T$203,16)</f>
        <v>44887.214285714283</v>
      </c>
      <c r="I3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490</v>
      </c>
    </row>
    <row r="306" spans="1:9" x14ac:dyDescent="0.25">
      <c r="A306" s="2">
        <v>5500027416</v>
      </c>
      <c r="B306" t="s">
        <v>551</v>
      </c>
      <c r="C306" t="s">
        <v>152</v>
      </c>
      <c r="D306" t="s">
        <v>257</v>
      </c>
      <c r="E306" s="1">
        <v>44211</v>
      </c>
      <c r="F306" s="1">
        <v>44382</v>
      </c>
      <c r="G306" s="1">
        <f>Таблица1[[#This Row],[Дата регистрации ЗНИ]]+VLOOKUP(Таблица1[[#This Row],[Бизнес-решение]],'Средние сроки по БР'!$A$1:$T$203,20,1)</f>
        <v>44306.595744680853</v>
      </c>
      <c r="H306" s="1">
        <f>Таблица1[[#This Row],[Плановая дата выхода из текущего статуса]]</f>
        <v>44382</v>
      </c>
      <c r="I3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75.404255319146614</v>
      </c>
    </row>
    <row r="307" spans="1:9" hidden="1" x14ac:dyDescent="0.25">
      <c r="A307" s="2">
        <v>5500027673</v>
      </c>
      <c r="B307" t="s">
        <v>728</v>
      </c>
      <c r="C307" t="s">
        <v>5</v>
      </c>
      <c r="D307" t="s">
        <v>16</v>
      </c>
      <c r="E307" s="1">
        <v>44236</v>
      </c>
      <c r="F307" s="1" t="s">
        <v>7</v>
      </c>
      <c r="I30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8" spans="1:9" x14ac:dyDescent="0.25">
      <c r="A308" s="2">
        <v>5500027422</v>
      </c>
      <c r="B308" t="s">
        <v>555</v>
      </c>
      <c r="C308" t="s">
        <v>148</v>
      </c>
      <c r="D308" t="s">
        <v>18</v>
      </c>
      <c r="E308" s="1">
        <v>44214</v>
      </c>
      <c r="F308" s="1">
        <v>45381</v>
      </c>
      <c r="G308" s="1">
        <f>Таблица1[[#This Row],[Дата регистрации ЗНИ]]+VLOOKUP(Таблица1[[#This Row],[Бизнес-решение]],'Средние сроки по БР'!$A$1:$T$203,9)</f>
        <v>44505.087087087086</v>
      </c>
      <c r="H308" s="1">
        <f>Таблица1[[#This Row],[Плановая дата выхода из текущего статуса]]+VLOOKUP(Таблица1[[#This Row],[Бизнес-решение]],'Средние сроки по БР'!$A$1:$T$203,10)</f>
        <v>45672.087087087086</v>
      </c>
      <c r="I3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1167</v>
      </c>
    </row>
    <row r="309" spans="1:9" x14ac:dyDescent="0.25">
      <c r="A309" s="2">
        <v>5500027424</v>
      </c>
      <c r="B309" t="s">
        <v>513</v>
      </c>
      <c r="C309" t="s">
        <v>148</v>
      </c>
      <c r="D309" t="s">
        <v>209</v>
      </c>
      <c r="E309" s="1">
        <v>44215</v>
      </c>
      <c r="F309" s="1">
        <v>44561</v>
      </c>
      <c r="G309" s="1">
        <f>Таблица1[[#This Row],[Дата регистрации ЗНИ]]+VLOOKUP(Таблица1[[#This Row],[Бизнес-решение]],'Средние сроки по БР'!$A$1:$T$203,9)</f>
        <v>44353.5</v>
      </c>
      <c r="H309" s="1">
        <f>Таблица1[[#This Row],[Плановая дата выхода из текущего статуса]]+VLOOKUP(Таблица1[[#This Row],[Бизнес-решение]],'Средние сроки по БР'!$A$1:$T$203,10)</f>
        <v>44699.5</v>
      </c>
      <c r="I3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346</v>
      </c>
    </row>
    <row r="310" spans="1:9" hidden="1" x14ac:dyDescent="0.25">
      <c r="A310" s="2">
        <v>5500027678</v>
      </c>
      <c r="B310" t="s">
        <v>730</v>
      </c>
      <c r="C310" t="s">
        <v>8</v>
      </c>
      <c r="D310" t="s">
        <v>11</v>
      </c>
      <c r="E310" s="1">
        <v>44237</v>
      </c>
      <c r="F310" s="1" t="s">
        <v>7</v>
      </c>
      <c r="I31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11" spans="1:9" x14ac:dyDescent="0.25">
      <c r="A311" s="2">
        <v>5500027425</v>
      </c>
      <c r="B311" t="s">
        <v>433</v>
      </c>
      <c r="C311" t="s">
        <v>152</v>
      </c>
      <c r="D311" t="s">
        <v>24</v>
      </c>
      <c r="E311" s="1">
        <v>44215</v>
      </c>
      <c r="F311" s="1">
        <v>44620</v>
      </c>
      <c r="G311" s="1">
        <f>Таблица1[[#This Row],[Дата регистрации ЗНИ]]+VLOOKUP(Таблица1[[#This Row],[Бизнес-решение]],'Средние сроки по БР'!$A$1:$T$203,20,1)</f>
        <v>44355.6</v>
      </c>
      <c r="H311" s="1">
        <f>Таблица1[[#This Row],[Плановая дата выхода из текущего статуса]]</f>
        <v>44620</v>
      </c>
      <c r="I3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264.40000000000146</v>
      </c>
    </row>
    <row r="312" spans="1:9" x14ac:dyDescent="0.25">
      <c r="A312" s="2">
        <v>5500027431</v>
      </c>
      <c r="B312" t="s">
        <v>484</v>
      </c>
      <c r="C312" t="s">
        <v>152</v>
      </c>
      <c r="D312" t="s">
        <v>11</v>
      </c>
      <c r="E312" s="1">
        <v>44214</v>
      </c>
      <c r="F312" s="1">
        <v>44529</v>
      </c>
      <c r="G312" s="1">
        <f>Таблица1[[#This Row],[Дата регистрации ЗНИ]]+VLOOKUP(Таблица1[[#This Row],[Бизнес-решение]],'Средние сроки по БР'!$A$1:$T$203,20,1)</f>
        <v>44441.260563380281</v>
      </c>
      <c r="H312" s="1">
        <f>Таблица1[[#This Row],[Плановая дата выхода из текущего статуса]]</f>
        <v>44529</v>
      </c>
      <c r="I31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87.739436619718617</v>
      </c>
    </row>
    <row r="313" spans="1:9" hidden="1" x14ac:dyDescent="0.25">
      <c r="A313" s="2">
        <v>5500027681</v>
      </c>
      <c r="B313" t="s">
        <v>733</v>
      </c>
      <c r="C313" t="s">
        <v>5</v>
      </c>
      <c r="D313" t="s">
        <v>10</v>
      </c>
      <c r="E313" s="1">
        <v>44237</v>
      </c>
      <c r="F313" s="1" t="s">
        <v>7</v>
      </c>
      <c r="I31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14" spans="1:9" hidden="1" x14ac:dyDescent="0.25">
      <c r="A314" s="2">
        <v>5500027682</v>
      </c>
      <c r="B314" t="s">
        <v>734</v>
      </c>
      <c r="C314" t="s">
        <v>5</v>
      </c>
      <c r="D314" t="s">
        <v>63</v>
      </c>
      <c r="E314" s="1">
        <v>44237</v>
      </c>
      <c r="F314" s="1" t="s">
        <v>7</v>
      </c>
      <c r="I31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15" spans="1:9" hidden="1" x14ac:dyDescent="0.25">
      <c r="A315" s="2">
        <v>5500027684</v>
      </c>
      <c r="B315" t="s">
        <v>199</v>
      </c>
      <c r="C315" t="s">
        <v>5</v>
      </c>
      <c r="D315" t="s">
        <v>375</v>
      </c>
      <c r="E315" s="1">
        <v>44237</v>
      </c>
      <c r="F315" s="1" t="s">
        <v>7</v>
      </c>
      <c r="I31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16" spans="1:9" hidden="1" x14ac:dyDescent="0.25">
      <c r="A316" s="2">
        <v>5500027685</v>
      </c>
      <c r="B316" t="s">
        <v>735</v>
      </c>
      <c r="C316" t="s">
        <v>8</v>
      </c>
      <c r="D316" t="s">
        <v>76</v>
      </c>
      <c r="E316" s="1">
        <v>44237</v>
      </c>
      <c r="F316" s="1" t="s">
        <v>7</v>
      </c>
      <c r="I31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17" spans="1:9" x14ac:dyDescent="0.25">
      <c r="A317" s="2">
        <v>5500027433</v>
      </c>
      <c r="B317" t="s">
        <v>559</v>
      </c>
      <c r="C317" t="s">
        <v>148</v>
      </c>
      <c r="D317" t="s">
        <v>73</v>
      </c>
      <c r="E317" s="1">
        <v>44216</v>
      </c>
      <c r="F317" s="1">
        <v>44561</v>
      </c>
      <c r="G317" s="1">
        <f>Таблица1[[#This Row],[Дата регистрации ЗНИ]]+VLOOKUP(Таблица1[[#This Row],[Бизнес-решение]],'Средние сроки по БР'!$A$1:$T$203,9)</f>
        <v>44382.632258064514</v>
      </c>
      <c r="H317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345</v>
      </c>
    </row>
    <row r="318" spans="1:9" hidden="1" x14ac:dyDescent="0.25">
      <c r="A318" s="2">
        <v>5500027687</v>
      </c>
      <c r="B318" t="s">
        <v>730</v>
      </c>
      <c r="C318" t="s">
        <v>8</v>
      </c>
      <c r="D318" t="s">
        <v>33</v>
      </c>
      <c r="E318" s="1">
        <v>44238</v>
      </c>
      <c r="F318" s="1" t="s">
        <v>7</v>
      </c>
      <c r="I31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19" spans="1:9" x14ac:dyDescent="0.25">
      <c r="A319" s="2">
        <v>5500027434</v>
      </c>
      <c r="B319" t="s">
        <v>561</v>
      </c>
      <c r="C319" t="s">
        <v>99</v>
      </c>
      <c r="D319" t="s">
        <v>10</v>
      </c>
      <c r="E319" s="1">
        <v>44216</v>
      </c>
      <c r="F319" s="1">
        <v>44530</v>
      </c>
      <c r="G319" s="1">
        <f>Таблица1[[#This Row],[Дата регистрации ЗНИ]]+VLOOKUP(Таблица1[[#This Row],[Бизнес-решение]],'Средние сроки по БР'!$A$1:$T$203,15)</f>
        <v>44383.209790209788</v>
      </c>
      <c r="H319" s="1">
        <f>Таблица1[[#This Row],[Плановая дата выхода из текущего статуса]]+VLOOKUP(Таблица1[[#This Row],[Бизнес-решение]],'Средние сроки по БР'!$A$1:$T$203,16)</f>
        <v>44697.209790209788</v>
      </c>
      <c r="I3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314</v>
      </c>
    </row>
    <row r="320" spans="1:9" x14ac:dyDescent="0.25">
      <c r="A320" s="2">
        <v>5500027436</v>
      </c>
      <c r="B320" t="s">
        <v>563</v>
      </c>
      <c r="C320" t="s">
        <v>148</v>
      </c>
      <c r="D320" t="s">
        <v>73</v>
      </c>
      <c r="E320" s="1">
        <v>44216</v>
      </c>
      <c r="F320" s="1">
        <v>44561</v>
      </c>
      <c r="G320" s="1">
        <f>Таблица1[[#This Row],[Дата регистрации ЗНИ]]+VLOOKUP(Таблица1[[#This Row],[Бизнес-решение]],'Средние сроки по БР'!$A$1:$T$203,9)</f>
        <v>44382.632258064514</v>
      </c>
      <c r="H320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345</v>
      </c>
    </row>
    <row r="321" spans="1:9" hidden="1" x14ac:dyDescent="0.25">
      <c r="A321" s="2">
        <v>5500027690</v>
      </c>
      <c r="B321" t="s">
        <v>738</v>
      </c>
      <c r="C321" t="s">
        <v>5</v>
      </c>
      <c r="D321" t="s">
        <v>64</v>
      </c>
      <c r="E321" s="1">
        <v>44238</v>
      </c>
      <c r="F321" s="1" t="s">
        <v>7</v>
      </c>
      <c r="I32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22" spans="1:9" x14ac:dyDescent="0.25">
      <c r="A322" s="2">
        <v>5500027437</v>
      </c>
      <c r="B322" t="s">
        <v>374</v>
      </c>
      <c r="C322" t="s">
        <v>148</v>
      </c>
      <c r="D322" t="s">
        <v>16</v>
      </c>
      <c r="E322" s="1">
        <v>44216</v>
      </c>
      <c r="F322" s="1">
        <v>44588</v>
      </c>
      <c r="G322" s="1">
        <f>Таблица1[[#This Row],[Дата регистрации ЗНИ]]+VLOOKUP(Таблица1[[#This Row],[Бизнес-решение]],'Средние сроки по БР'!$A$1:$T$203,9)</f>
        <v>44383.252688172041</v>
      </c>
      <c r="H322" s="1">
        <f>Таблица1[[#This Row],[Плановая дата выхода из текущего статуса]]+VLOOKUP(Таблица1[[#This Row],[Бизнес-решение]],'Средние сроки по БР'!$A$1:$T$203,10)</f>
        <v>44755.252688172041</v>
      </c>
      <c r="I3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372</v>
      </c>
    </row>
    <row r="323" spans="1:9" x14ac:dyDescent="0.25">
      <c r="A323" s="2">
        <v>5500027439</v>
      </c>
      <c r="B323" t="s">
        <v>565</v>
      </c>
      <c r="C323" t="s">
        <v>148</v>
      </c>
      <c r="D323" t="s">
        <v>10</v>
      </c>
      <c r="E323" s="1">
        <v>44216</v>
      </c>
      <c r="F323" s="1">
        <v>44561</v>
      </c>
      <c r="G323" s="1">
        <f>Таблица1[[#This Row],[Дата регистрации ЗНИ]]+VLOOKUP(Таблица1[[#This Row],[Бизнес-решение]],'Средние сроки по БР'!$A$1:$T$203,9)</f>
        <v>44395.209790209788</v>
      </c>
      <c r="H323" s="1">
        <f>Таблица1[[#This Row],[Плановая дата выхода из текущего статуса]]+VLOOKUP(Таблица1[[#This Row],[Бизнес-решение]],'Средние сроки по БР'!$A$1:$T$203,10)</f>
        <v>44740.209790209788</v>
      </c>
      <c r="I3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345</v>
      </c>
    </row>
    <row r="324" spans="1:9" hidden="1" x14ac:dyDescent="0.25">
      <c r="A324" s="2">
        <v>5500027693</v>
      </c>
      <c r="B324" t="s">
        <v>661</v>
      </c>
      <c r="C324" t="s">
        <v>8</v>
      </c>
      <c r="D324" t="s">
        <v>79</v>
      </c>
      <c r="E324" s="1">
        <v>44237</v>
      </c>
      <c r="F324" s="1" t="s">
        <v>7</v>
      </c>
      <c r="I32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25" spans="1:9" x14ac:dyDescent="0.25">
      <c r="A325" s="2">
        <v>5500027440</v>
      </c>
      <c r="B325" t="s">
        <v>566</v>
      </c>
      <c r="C325" t="s">
        <v>152</v>
      </c>
      <c r="D325" t="s">
        <v>16</v>
      </c>
      <c r="E325" s="1">
        <v>44216</v>
      </c>
      <c r="F325" s="1">
        <v>44588</v>
      </c>
      <c r="G325" s="1">
        <f>Таблица1[[#This Row],[Дата регистрации ЗНИ]]+VLOOKUP(Таблица1[[#This Row],[Бизнес-решение]],'Средние сроки по БР'!$A$1:$T$203,20,1)</f>
        <v>44359.252688172041</v>
      </c>
      <c r="H325" s="1">
        <f>Таблица1[[#This Row],[Плановая дата выхода из текущего статуса]]</f>
        <v>44588</v>
      </c>
      <c r="I3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228.74731182795949</v>
      </c>
    </row>
    <row r="326" spans="1:9" x14ac:dyDescent="0.25">
      <c r="A326" s="2">
        <v>5500027442</v>
      </c>
      <c r="B326" t="s">
        <v>296</v>
      </c>
      <c r="C326" t="s">
        <v>184</v>
      </c>
      <c r="D326" t="s">
        <v>262</v>
      </c>
      <c r="E326" s="1">
        <v>44215</v>
      </c>
      <c r="F326" s="1">
        <v>44301</v>
      </c>
      <c r="G326" s="1">
        <f>Таблица1[[#This Row],[Дата регистрации ЗНИ]]+VLOOKUP(Таблица1[[#This Row],[Бизнес-решение]],'Средние сроки по БР'!$A$1:$T$203,10)</f>
        <v>44384.0625</v>
      </c>
      <c r="H326" s="1">
        <f>Таблица1[[#This Row],[Плановая дата выхода из текущего статуса]]+VLOOKUP(Таблица1[[#This Row],[Бизнес-решение]],'Средние сроки по БР'!$A$1:$T$203,11)</f>
        <v>44465.0625</v>
      </c>
      <c r="I32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81</v>
      </c>
    </row>
    <row r="327" spans="1:9" x14ac:dyDescent="0.25">
      <c r="A327" s="2">
        <v>5500027448</v>
      </c>
      <c r="B327" t="s">
        <v>572</v>
      </c>
      <c r="C327" t="s">
        <v>99</v>
      </c>
      <c r="D327" t="s">
        <v>73</v>
      </c>
      <c r="E327" s="1">
        <v>44216</v>
      </c>
      <c r="F327" s="1">
        <v>44607</v>
      </c>
      <c r="G327" s="1">
        <f>Таблица1[[#This Row],[Дата регистрации ЗНИ]]+VLOOKUP(Таблица1[[#This Row],[Бизнес-решение]],'Средние сроки по БР'!$A$1:$T$203,15)</f>
        <v>44370.632258064514</v>
      </c>
      <c r="H327" s="1">
        <f>Таблица1[[#This Row],[Плановая дата выхода из текущего статуса]]+VLOOKUP(Таблица1[[#This Row],[Бизнес-решение]],'Средние сроки по БР'!$A$1:$T$203,16)</f>
        <v>44761.632258064514</v>
      </c>
      <c r="I3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391</v>
      </c>
    </row>
    <row r="328" spans="1:9" x14ac:dyDescent="0.25">
      <c r="A328" s="2">
        <v>5500027449</v>
      </c>
      <c r="B328" t="s">
        <v>573</v>
      </c>
      <c r="C328" t="s">
        <v>99</v>
      </c>
      <c r="D328" t="s">
        <v>11</v>
      </c>
      <c r="E328" s="1">
        <v>44217</v>
      </c>
      <c r="F328" s="1">
        <v>44743</v>
      </c>
      <c r="G328" s="1">
        <f>Таблица1[[#This Row],[Дата регистрации ЗНИ]]+VLOOKUP(Таблица1[[#This Row],[Бизнес-решение]],'Средние сроки по БР'!$A$1:$T$203,15)</f>
        <v>44456.260563380281</v>
      </c>
      <c r="H328" s="1">
        <f>Таблица1[[#This Row],[Плановая дата выхода из текущего статуса]]+VLOOKUP(Таблица1[[#This Row],[Бизнес-решение]],'Средние сроки по БР'!$A$1:$T$203,16)</f>
        <v>44982.260563380281</v>
      </c>
      <c r="I32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526</v>
      </c>
    </row>
    <row r="329" spans="1:9" hidden="1" x14ac:dyDescent="0.25">
      <c r="A329" s="2">
        <v>5500027703</v>
      </c>
      <c r="B329" t="s">
        <v>741</v>
      </c>
      <c r="C329" t="s">
        <v>5</v>
      </c>
      <c r="D329" t="s">
        <v>63</v>
      </c>
      <c r="E329" s="1">
        <v>44238</v>
      </c>
      <c r="F329" s="1" t="s">
        <v>7</v>
      </c>
      <c r="I32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30" spans="1:9" x14ac:dyDescent="0.25">
      <c r="A330" s="2">
        <v>5500027451</v>
      </c>
      <c r="B330" t="s">
        <v>575</v>
      </c>
      <c r="C330" t="s">
        <v>148</v>
      </c>
      <c r="D330" t="s">
        <v>6</v>
      </c>
      <c r="E330" s="1">
        <v>44217</v>
      </c>
      <c r="F330" s="1">
        <v>44788</v>
      </c>
      <c r="G330" s="1">
        <f>Таблица1[[#This Row],[Дата регистрации ЗНИ]]+VLOOKUP(Таблица1[[#This Row],[Бизнес-решение]],'Средние сроки по БР'!$A$1:$T$203,9)</f>
        <v>44433.371321454484</v>
      </c>
      <c r="H330" s="1">
        <f>Таблица1[[#This Row],[Плановая дата выхода из текущего статуса]]+VLOOKUP(Таблица1[[#This Row],[Бизнес-решение]],'Средние сроки по БР'!$A$1:$T$203,10)</f>
        <v>45004.371321454484</v>
      </c>
      <c r="I3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571</v>
      </c>
    </row>
    <row r="331" spans="1:9" hidden="1" x14ac:dyDescent="0.25">
      <c r="A331" s="2">
        <v>5500027705</v>
      </c>
      <c r="B331" t="s">
        <v>743</v>
      </c>
      <c r="C331" t="s">
        <v>8</v>
      </c>
      <c r="D331" t="s">
        <v>18</v>
      </c>
      <c r="E331" s="1">
        <v>44239</v>
      </c>
      <c r="F331" s="1" t="s">
        <v>7</v>
      </c>
      <c r="I33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32" spans="1:9" hidden="1" x14ac:dyDescent="0.25">
      <c r="A332" s="2">
        <v>5500027706</v>
      </c>
      <c r="B332" t="s">
        <v>254</v>
      </c>
      <c r="C332" t="s">
        <v>8</v>
      </c>
      <c r="D332" t="s">
        <v>36</v>
      </c>
      <c r="E332" s="1">
        <v>44239</v>
      </c>
      <c r="F332" s="1" t="s">
        <v>7</v>
      </c>
      <c r="I33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33" spans="1:9" x14ac:dyDescent="0.25">
      <c r="A333" s="2">
        <v>5500027455</v>
      </c>
      <c r="B333" t="s">
        <v>579</v>
      </c>
      <c r="C333" t="s">
        <v>99</v>
      </c>
      <c r="D333" t="s">
        <v>540</v>
      </c>
      <c r="E333" s="1">
        <v>44218</v>
      </c>
      <c r="F333" s="1">
        <v>44620</v>
      </c>
      <c r="G333" s="1">
        <f>Таблица1[[#This Row],[Дата регистрации ЗНИ]]+VLOOKUP(Таблица1[[#This Row],[Бизнес-решение]],'Средние сроки по БР'!$A$1:$T$203,15)</f>
        <v>44413</v>
      </c>
      <c r="H333" s="1">
        <f>Таблица1[[#This Row],[Плановая дата выхода из текущего статуса]]+VLOOKUP(Таблица1[[#This Row],[Бизнес-решение]],'Средние сроки по БР'!$A$1:$T$203,16)</f>
        <v>44815</v>
      </c>
      <c r="I3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402</v>
      </c>
    </row>
    <row r="334" spans="1:9" x14ac:dyDescent="0.25">
      <c r="A334" s="2">
        <v>5500027456</v>
      </c>
      <c r="B334" t="s">
        <v>580</v>
      </c>
      <c r="C334" t="s">
        <v>99</v>
      </c>
      <c r="D334" t="s">
        <v>540</v>
      </c>
      <c r="E334" s="1">
        <v>44218</v>
      </c>
      <c r="F334" s="1">
        <v>44620</v>
      </c>
      <c r="G334" s="1">
        <f>Таблица1[[#This Row],[Дата регистрации ЗНИ]]+VLOOKUP(Таблица1[[#This Row],[Бизнес-решение]],'Средние сроки по БР'!$A$1:$T$203,15)</f>
        <v>44413</v>
      </c>
      <c r="H334" s="1">
        <f>Таблица1[[#This Row],[Плановая дата выхода из текущего статуса]]+VLOOKUP(Таблица1[[#This Row],[Бизнес-решение]],'Средние сроки по БР'!$A$1:$T$203,16)</f>
        <v>44815</v>
      </c>
      <c r="I33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402</v>
      </c>
    </row>
    <row r="335" spans="1:9" hidden="1" x14ac:dyDescent="0.25">
      <c r="A335" s="2">
        <v>5500027709</v>
      </c>
      <c r="B335" t="s">
        <v>745</v>
      </c>
      <c r="C335" t="s">
        <v>5</v>
      </c>
      <c r="D335" t="s">
        <v>16</v>
      </c>
      <c r="E335" s="1">
        <v>44239</v>
      </c>
      <c r="F335" s="1" t="s">
        <v>7</v>
      </c>
      <c r="I33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36" spans="1:9" x14ac:dyDescent="0.25">
      <c r="A336" s="2">
        <v>5500027461</v>
      </c>
      <c r="B336" t="s">
        <v>537</v>
      </c>
      <c r="C336" t="s">
        <v>99</v>
      </c>
      <c r="D336" t="s">
        <v>33</v>
      </c>
      <c r="E336" s="1">
        <v>44218</v>
      </c>
      <c r="F336" s="1">
        <v>44554</v>
      </c>
      <c r="G336" s="1">
        <f>Таблица1[[#This Row],[Дата регистрации ЗНИ]]+VLOOKUP(Таблица1[[#This Row],[Бизнес-решение]],'Средние сроки по БР'!$A$1:$T$203,15)</f>
        <v>44450.310924369747</v>
      </c>
      <c r="H336" s="1">
        <f>Таблица1[[#This Row],[Плановая дата выхода из текущего статуса]]+VLOOKUP(Таблица1[[#This Row],[Бизнес-решение]],'Средние сроки по БР'!$A$1:$T$203,16)</f>
        <v>44786.310924369747</v>
      </c>
      <c r="I3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336</v>
      </c>
    </row>
    <row r="337" spans="1:9" hidden="1" x14ac:dyDescent="0.25">
      <c r="A337" s="2">
        <v>5500027711</v>
      </c>
      <c r="B337" t="s">
        <v>199</v>
      </c>
      <c r="C337" t="s">
        <v>5</v>
      </c>
      <c r="D337" t="s">
        <v>178</v>
      </c>
      <c r="E337" s="1">
        <v>44239</v>
      </c>
      <c r="F337" s="1" t="s">
        <v>7</v>
      </c>
      <c r="I33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38" spans="1:9" hidden="1" x14ac:dyDescent="0.25">
      <c r="A338" s="2">
        <v>5500027712</v>
      </c>
      <c r="B338" t="s">
        <v>747</v>
      </c>
      <c r="C338" t="s">
        <v>8</v>
      </c>
      <c r="D338" t="s">
        <v>45</v>
      </c>
      <c r="E338" s="1">
        <v>44239</v>
      </c>
      <c r="F338" s="1" t="s">
        <v>7</v>
      </c>
      <c r="I33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39" spans="1:9" hidden="1" x14ac:dyDescent="0.25">
      <c r="A339" s="2">
        <v>5500027713</v>
      </c>
      <c r="B339" t="s">
        <v>748</v>
      </c>
      <c r="C339" t="s">
        <v>5</v>
      </c>
      <c r="D339" t="s">
        <v>63</v>
      </c>
      <c r="E339" s="1">
        <v>44239</v>
      </c>
      <c r="F339" s="1" t="s">
        <v>7</v>
      </c>
      <c r="I33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0" spans="1:9" hidden="1" x14ac:dyDescent="0.25">
      <c r="A340" s="2">
        <v>5500027714</v>
      </c>
      <c r="B340" t="s">
        <v>749</v>
      </c>
      <c r="C340" t="s">
        <v>5</v>
      </c>
      <c r="D340" t="s">
        <v>52</v>
      </c>
      <c r="E340" s="1">
        <v>44239</v>
      </c>
      <c r="F340" s="1" t="s">
        <v>7</v>
      </c>
      <c r="I34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1" spans="1:9" x14ac:dyDescent="0.25">
      <c r="A341" s="2">
        <v>5500027462</v>
      </c>
      <c r="B341" t="s">
        <v>553</v>
      </c>
      <c r="C341" t="s">
        <v>152</v>
      </c>
      <c r="D341" t="s">
        <v>16</v>
      </c>
      <c r="E341" s="1">
        <v>44218</v>
      </c>
      <c r="F341" s="1">
        <v>44414</v>
      </c>
      <c r="G341" s="1">
        <f>Таблица1[[#This Row],[Дата регистрации ЗНИ]]+VLOOKUP(Таблица1[[#This Row],[Бизнес-решение]],'Средние сроки по БР'!$A$1:$T$203,20,1)</f>
        <v>44361.252688172041</v>
      </c>
      <c r="H341" s="1">
        <f>Таблица1[[#This Row],[Плановая дата выхода из текущего статуса]]</f>
        <v>44414</v>
      </c>
      <c r="I3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52.747311827959493</v>
      </c>
    </row>
    <row r="342" spans="1:9" hidden="1" x14ac:dyDescent="0.25">
      <c r="A342" s="2">
        <v>5500027716</v>
      </c>
      <c r="B342" t="s">
        <v>429</v>
      </c>
      <c r="C342" t="s">
        <v>8</v>
      </c>
      <c r="D342" t="s">
        <v>33</v>
      </c>
      <c r="E342" s="1">
        <v>44239</v>
      </c>
      <c r="F342" s="1" t="s">
        <v>7</v>
      </c>
      <c r="I34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3" spans="1:9" x14ac:dyDescent="0.25">
      <c r="A343" s="2">
        <v>5500027466</v>
      </c>
      <c r="B343" t="s">
        <v>585</v>
      </c>
      <c r="C343" t="s">
        <v>152</v>
      </c>
      <c r="D343" t="s">
        <v>16</v>
      </c>
      <c r="E343" s="1">
        <v>44218</v>
      </c>
      <c r="F343" s="1">
        <v>44616</v>
      </c>
      <c r="G343" s="1">
        <f>Таблица1[[#This Row],[Дата регистрации ЗНИ]]+VLOOKUP(Таблица1[[#This Row],[Бизнес-решение]],'Средние сроки по БР'!$A$1:$T$203,20,1)</f>
        <v>44361.252688172041</v>
      </c>
      <c r="H343" s="1">
        <f>Таблица1[[#This Row],[Плановая дата выхода из текущего статуса]]</f>
        <v>44616</v>
      </c>
      <c r="I3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254.74731182795949</v>
      </c>
    </row>
    <row r="344" spans="1:9" hidden="1" x14ac:dyDescent="0.25">
      <c r="A344" s="2">
        <v>5500027718</v>
      </c>
      <c r="B344" t="s">
        <v>449</v>
      </c>
      <c r="C344" t="s">
        <v>8</v>
      </c>
      <c r="D344" t="s">
        <v>79</v>
      </c>
      <c r="E344" s="1">
        <v>44239</v>
      </c>
      <c r="F344" s="1" t="s">
        <v>7</v>
      </c>
      <c r="I34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5" spans="1:9" hidden="1" x14ac:dyDescent="0.25">
      <c r="A345" s="2">
        <v>5500027721</v>
      </c>
      <c r="B345" t="s">
        <v>751</v>
      </c>
      <c r="C345" t="s">
        <v>8</v>
      </c>
      <c r="D345" t="s">
        <v>16</v>
      </c>
      <c r="E345" s="1">
        <v>44242</v>
      </c>
      <c r="F345" s="1" t="s">
        <v>7</v>
      </c>
      <c r="I34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6" spans="1:9" hidden="1" x14ac:dyDescent="0.25">
      <c r="A346" s="2">
        <v>5500027722</v>
      </c>
      <c r="B346" t="s">
        <v>254</v>
      </c>
      <c r="C346" t="s">
        <v>8</v>
      </c>
      <c r="D346" t="s">
        <v>33</v>
      </c>
      <c r="E346" s="1">
        <v>44242</v>
      </c>
      <c r="F346" s="1" t="s">
        <v>7</v>
      </c>
      <c r="I34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7" spans="1:9" hidden="1" x14ac:dyDescent="0.25">
      <c r="A347" s="2">
        <v>5500027723</v>
      </c>
      <c r="B347" t="s">
        <v>254</v>
      </c>
      <c r="C347" t="s">
        <v>8</v>
      </c>
      <c r="D347" t="s">
        <v>257</v>
      </c>
      <c r="E347" s="1">
        <v>44242</v>
      </c>
      <c r="F347" s="1" t="s">
        <v>7</v>
      </c>
      <c r="I34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8" spans="1:9" hidden="1" x14ac:dyDescent="0.25">
      <c r="A348" s="2">
        <v>5500027724</v>
      </c>
      <c r="B348" t="s">
        <v>747</v>
      </c>
      <c r="C348" t="s">
        <v>8</v>
      </c>
      <c r="D348" t="s">
        <v>33</v>
      </c>
      <c r="E348" s="1">
        <v>44243</v>
      </c>
      <c r="F348" s="1" t="s">
        <v>7</v>
      </c>
      <c r="I34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9" spans="1:9" x14ac:dyDescent="0.25">
      <c r="A349" s="2">
        <v>5500027469</v>
      </c>
      <c r="B349" t="s">
        <v>587</v>
      </c>
      <c r="C349" t="s">
        <v>99</v>
      </c>
      <c r="D349" t="s">
        <v>73</v>
      </c>
      <c r="E349" s="1">
        <v>44218</v>
      </c>
      <c r="F349" s="1">
        <v>44617</v>
      </c>
      <c r="G349" s="1">
        <f>Таблица1[[#This Row],[Дата регистрации ЗНИ]]+VLOOKUP(Таблица1[[#This Row],[Бизнес-решение]],'Средние сроки по БР'!$A$1:$T$203,15)</f>
        <v>44372.632258064514</v>
      </c>
      <c r="H349" s="1">
        <f>Таблица1[[#This Row],[Плановая дата выхода из текущего статуса]]+VLOOKUP(Таблица1[[#This Row],[Бизнес-решение]],'Средние сроки по БР'!$A$1:$T$203,16)</f>
        <v>44771.632258064514</v>
      </c>
      <c r="I34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399</v>
      </c>
    </row>
    <row r="350" spans="1:9" x14ac:dyDescent="0.25">
      <c r="A350" s="2">
        <v>5500027474</v>
      </c>
      <c r="B350" t="s">
        <v>341</v>
      </c>
      <c r="C350" t="s">
        <v>99</v>
      </c>
      <c r="D350" t="s">
        <v>163</v>
      </c>
      <c r="E350" s="1">
        <v>44222</v>
      </c>
      <c r="F350" s="1">
        <v>44561</v>
      </c>
      <c r="G350" s="1">
        <f>Таблица1[[#This Row],[Дата регистрации ЗНИ]]+VLOOKUP(Таблица1[[#This Row],[Бизнес-решение]],'Средние сроки по БР'!$A$1:$T$203,15)</f>
        <v>44358.071428571428</v>
      </c>
      <c r="H350" s="1">
        <f>Таблица1[[#This Row],[Плановая дата выхода из текущего статуса]]+VLOOKUP(Таблица1[[#This Row],[Бизнес-решение]],'Средние сроки по БР'!$A$1:$T$203,16)</f>
        <v>44697.071428571428</v>
      </c>
      <c r="I35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339</v>
      </c>
    </row>
    <row r="351" spans="1:9" x14ac:dyDescent="0.25">
      <c r="A351" s="2">
        <v>5500027481</v>
      </c>
      <c r="B351" t="s">
        <v>597</v>
      </c>
      <c r="C351" t="s">
        <v>152</v>
      </c>
      <c r="D351" t="s">
        <v>257</v>
      </c>
      <c r="E351" s="1">
        <v>44221</v>
      </c>
      <c r="F351" s="1">
        <v>44361</v>
      </c>
      <c r="G351" s="1">
        <f>Таблица1[[#This Row],[Дата регистрации ЗНИ]]+VLOOKUP(Таблица1[[#This Row],[Бизнес-решение]],'Средние сроки по БР'!$A$1:$T$203,20,1)</f>
        <v>44316.595744680853</v>
      </c>
      <c r="H351" s="1">
        <f>Таблица1[[#This Row],[Плановая дата выхода из текущего статуса]]</f>
        <v>44361</v>
      </c>
      <c r="I3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44.404255319146614</v>
      </c>
    </row>
    <row r="352" spans="1:9" hidden="1" x14ac:dyDescent="0.25">
      <c r="A352" s="2">
        <v>5500027728</v>
      </c>
      <c r="B352" t="s">
        <v>233</v>
      </c>
      <c r="C352" t="s">
        <v>5</v>
      </c>
      <c r="D352" t="s">
        <v>94</v>
      </c>
      <c r="E352" s="1">
        <v>44245</v>
      </c>
      <c r="F352" s="1" t="s">
        <v>7</v>
      </c>
      <c r="I35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53" spans="1:9" hidden="1" x14ac:dyDescent="0.25">
      <c r="A353" s="2">
        <v>5500027729</v>
      </c>
      <c r="B353" t="s">
        <v>755</v>
      </c>
      <c r="C353" t="s">
        <v>5</v>
      </c>
      <c r="D353" t="s">
        <v>94</v>
      </c>
      <c r="E353" s="1">
        <v>44245</v>
      </c>
      <c r="F353" s="1" t="s">
        <v>7</v>
      </c>
      <c r="I35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54" spans="1:9" x14ac:dyDescent="0.25">
      <c r="A354" s="2">
        <v>5500027484</v>
      </c>
      <c r="B354" t="s">
        <v>212</v>
      </c>
      <c r="C354" t="s">
        <v>152</v>
      </c>
      <c r="D354" t="s">
        <v>94</v>
      </c>
      <c r="E354" s="1">
        <v>44221</v>
      </c>
      <c r="F354" s="1">
        <v>44644</v>
      </c>
      <c r="G354" s="1">
        <f>Таблица1[[#This Row],[Дата регистрации ЗНИ]]+VLOOKUP(Таблица1[[#This Row],[Бизнес-решение]],'Средние сроки по БР'!$A$1:$T$203,20,1)</f>
        <v>44349.567567567567</v>
      </c>
      <c r="H354" s="1">
        <f>Таблица1[[#This Row],[Плановая дата выхода из текущего статуса]]</f>
        <v>44644</v>
      </c>
      <c r="I3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294.43243243243342</v>
      </c>
    </row>
    <row r="355" spans="1:9" hidden="1" x14ac:dyDescent="0.25">
      <c r="A355" s="2">
        <v>5500027731</v>
      </c>
      <c r="B355" t="s">
        <v>757</v>
      </c>
      <c r="C355" t="s">
        <v>5</v>
      </c>
      <c r="D355" t="s">
        <v>10</v>
      </c>
      <c r="E355" s="1">
        <v>44242</v>
      </c>
      <c r="F355" s="1" t="s">
        <v>7</v>
      </c>
      <c r="I35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56" spans="1:9" hidden="1" x14ac:dyDescent="0.25">
      <c r="A356" s="2">
        <v>5500027732</v>
      </c>
      <c r="B356" t="s">
        <v>758</v>
      </c>
      <c r="C356" t="s">
        <v>5</v>
      </c>
      <c r="D356" t="s">
        <v>36</v>
      </c>
      <c r="E356" s="1">
        <v>44242</v>
      </c>
      <c r="F356" s="1" t="s">
        <v>7</v>
      </c>
      <c r="I35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57" spans="1:9" x14ac:dyDescent="0.25">
      <c r="A357" s="2">
        <v>5500027486</v>
      </c>
      <c r="B357" t="s">
        <v>600</v>
      </c>
      <c r="C357" t="s">
        <v>99</v>
      </c>
      <c r="D357" t="s">
        <v>16</v>
      </c>
      <c r="E357" s="1">
        <v>44221</v>
      </c>
      <c r="F357" s="1">
        <v>44592</v>
      </c>
      <c r="G357" s="1">
        <f>Таблица1[[#This Row],[Дата регистрации ЗНИ]]+VLOOKUP(Таблица1[[#This Row],[Бизнес-решение]],'Средние сроки по БР'!$A$1:$T$203,15)</f>
        <v>44376.252688172041</v>
      </c>
      <c r="H357" s="1">
        <f>Таблица1[[#This Row],[Плановая дата выхода из текущего статуса]]+VLOOKUP(Таблица1[[#This Row],[Бизнес-решение]],'Средние сроки по БР'!$A$1:$T$203,16)</f>
        <v>44747.252688172041</v>
      </c>
      <c r="I3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371</v>
      </c>
    </row>
    <row r="358" spans="1:9" hidden="1" x14ac:dyDescent="0.25">
      <c r="A358" s="2">
        <v>5500027734</v>
      </c>
      <c r="B358" t="s">
        <v>478</v>
      </c>
      <c r="C358" t="s">
        <v>8</v>
      </c>
      <c r="D358" t="s">
        <v>235</v>
      </c>
      <c r="E358" s="1">
        <v>44242</v>
      </c>
      <c r="F358" s="1" t="s">
        <v>7</v>
      </c>
      <c r="I35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59" spans="1:9" x14ac:dyDescent="0.25">
      <c r="A359" s="2">
        <v>5500027488</v>
      </c>
      <c r="B359" t="s">
        <v>601</v>
      </c>
      <c r="C359" t="s">
        <v>99</v>
      </c>
      <c r="D359" t="s">
        <v>73</v>
      </c>
      <c r="E359" s="1">
        <v>44221</v>
      </c>
      <c r="F359" s="1">
        <v>44617</v>
      </c>
      <c r="G359" s="1">
        <f>Таблица1[[#This Row],[Дата регистрации ЗНИ]]+VLOOKUP(Таблица1[[#This Row],[Бизнес-решение]],'Средние сроки по БР'!$A$1:$T$203,15)</f>
        <v>44375.632258064514</v>
      </c>
      <c r="H359" s="1">
        <f>Таблица1[[#This Row],[Плановая дата выхода из текущего статуса]]+VLOOKUP(Таблица1[[#This Row],[Бизнес-решение]],'Средние сроки по БР'!$A$1:$T$203,16)</f>
        <v>44771.632258064514</v>
      </c>
      <c r="I35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396</v>
      </c>
    </row>
    <row r="360" spans="1:9" x14ac:dyDescent="0.25">
      <c r="A360" s="2">
        <v>5500027491</v>
      </c>
      <c r="B360" t="s">
        <v>603</v>
      </c>
      <c r="C360" t="s">
        <v>99</v>
      </c>
      <c r="D360" t="s">
        <v>73</v>
      </c>
      <c r="E360" s="1">
        <v>44222</v>
      </c>
      <c r="F360" s="1">
        <v>44607</v>
      </c>
      <c r="G360" s="1">
        <f>Таблица1[[#This Row],[Дата регистрации ЗНИ]]+VLOOKUP(Таблица1[[#This Row],[Бизнес-решение]],'Средние сроки по БР'!$A$1:$T$203,15)</f>
        <v>44376.632258064514</v>
      </c>
      <c r="H360" s="1">
        <f>Таблица1[[#This Row],[Плановая дата выхода из текущего статуса]]+VLOOKUP(Таблица1[[#This Row],[Бизнес-решение]],'Средние сроки по БР'!$A$1:$T$203,16)</f>
        <v>44761.632258064514</v>
      </c>
      <c r="I3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385</v>
      </c>
    </row>
    <row r="361" spans="1:9" hidden="1" x14ac:dyDescent="0.25">
      <c r="A361" s="2">
        <v>5500027737</v>
      </c>
      <c r="B361" t="s">
        <v>762</v>
      </c>
      <c r="C361" t="s">
        <v>8</v>
      </c>
      <c r="D361" t="s">
        <v>158</v>
      </c>
      <c r="E361" s="1">
        <v>44242</v>
      </c>
      <c r="F361" s="1" t="s">
        <v>7</v>
      </c>
      <c r="I36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62" spans="1:9" hidden="1" x14ac:dyDescent="0.25">
      <c r="A362" s="2">
        <v>5500027738</v>
      </c>
      <c r="B362" t="s">
        <v>763</v>
      </c>
      <c r="C362" t="s">
        <v>8</v>
      </c>
      <c r="D362" t="s">
        <v>11</v>
      </c>
      <c r="E362" s="1">
        <v>44242</v>
      </c>
      <c r="F362" s="1" t="s">
        <v>7</v>
      </c>
      <c r="I36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63" spans="1:9" hidden="1" x14ac:dyDescent="0.25">
      <c r="A363" s="2">
        <v>5500027739</v>
      </c>
      <c r="B363" t="s">
        <v>764</v>
      </c>
      <c r="C363" t="s">
        <v>5</v>
      </c>
      <c r="D363" t="s">
        <v>10</v>
      </c>
      <c r="E363" s="1">
        <v>44242</v>
      </c>
      <c r="F363" s="1" t="s">
        <v>7</v>
      </c>
      <c r="I36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64" spans="1:9" hidden="1" x14ac:dyDescent="0.25">
      <c r="A364" s="2">
        <v>5500027740</v>
      </c>
      <c r="B364" t="s">
        <v>764</v>
      </c>
      <c r="C364" t="s">
        <v>5</v>
      </c>
      <c r="D364" t="s">
        <v>6</v>
      </c>
      <c r="E364" s="1">
        <v>44242</v>
      </c>
      <c r="F364" s="1" t="s">
        <v>7</v>
      </c>
      <c r="I36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65" spans="1:9" x14ac:dyDescent="0.25">
      <c r="A365" s="2">
        <v>5500027495</v>
      </c>
      <c r="B365" t="s">
        <v>606</v>
      </c>
      <c r="C365" t="s">
        <v>148</v>
      </c>
      <c r="D365" t="s">
        <v>262</v>
      </c>
      <c r="E365" s="1">
        <v>44223</v>
      </c>
      <c r="F365" s="1">
        <v>44651</v>
      </c>
      <c r="G365" s="1">
        <f>Таблица1[[#This Row],[Дата регистрации ЗНИ]]+VLOOKUP(Таблица1[[#This Row],[Бизнес-решение]],'Средние сроки по БР'!$A$1:$T$203,9)</f>
        <v>44392.0625</v>
      </c>
      <c r="H365" s="1">
        <f>Таблица1[[#This Row],[Плановая дата выхода из текущего статуса]]+VLOOKUP(Таблица1[[#This Row],[Бизнес-решение]],'Средние сроки по БР'!$A$1:$T$203,10)</f>
        <v>44820.0625</v>
      </c>
      <c r="I3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428</v>
      </c>
    </row>
    <row r="366" spans="1:9" hidden="1" x14ac:dyDescent="0.25">
      <c r="A366" s="2">
        <v>5500027742</v>
      </c>
      <c r="B366" t="s">
        <v>765</v>
      </c>
      <c r="C366" t="s">
        <v>5</v>
      </c>
      <c r="D366" t="s">
        <v>235</v>
      </c>
      <c r="E366" s="1">
        <v>44243</v>
      </c>
      <c r="F366" s="1" t="s">
        <v>7</v>
      </c>
      <c r="I36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67" spans="1:9" hidden="1" x14ac:dyDescent="0.25">
      <c r="A367" s="2">
        <v>5500027743</v>
      </c>
      <c r="B367" t="s">
        <v>766</v>
      </c>
      <c r="C367" t="s">
        <v>5</v>
      </c>
      <c r="D367" t="s">
        <v>73</v>
      </c>
      <c r="E367" s="1">
        <v>44243</v>
      </c>
      <c r="F367" s="1" t="s">
        <v>7</v>
      </c>
      <c r="I36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68" spans="1:9" x14ac:dyDescent="0.25">
      <c r="A368" s="2">
        <v>5500027496</v>
      </c>
      <c r="B368" t="s">
        <v>607</v>
      </c>
      <c r="C368" t="s">
        <v>99</v>
      </c>
      <c r="D368" t="s">
        <v>16</v>
      </c>
      <c r="E368" s="1">
        <v>44223</v>
      </c>
      <c r="F368" s="1">
        <v>44620</v>
      </c>
      <c r="G368" s="1">
        <f>Таблица1[[#This Row],[Дата регистрации ЗНИ]]+VLOOKUP(Таблица1[[#This Row],[Бизнес-решение]],'Средние сроки по БР'!$A$1:$T$203,15)</f>
        <v>44378.252688172041</v>
      </c>
      <c r="H368" s="1">
        <f>Таблица1[[#This Row],[Плановая дата выхода из текущего статуса]]+VLOOKUP(Таблица1[[#This Row],[Бизнес-решение]],'Средние сроки по БР'!$A$1:$T$203,16)</f>
        <v>44775.252688172041</v>
      </c>
      <c r="I3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397</v>
      </c>
    </row>
    <row r="369" spans="1:9" hidden="1" x14ac:dyDescent="0.25">
      <c r="A369" s="2">
        <v>5500027745</v>
      </c>
      <c r="B369" t="s">
        <v>768</v>
      </c>
      <c r="C369" t="s">
        <v>5</v>
      </c>
      <c r="D369" t="s">
        <v>16</v>
      </c>
      <c r="E369" s="1">
        <v>44243</v>
      </c>
      <c r="F369" s="1" t="s">
        <v>7</v>
      </c>
      <c r="I36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70" spans="1:9" x14ac:dyDescent="0.25">
      <c r="A370" s="2">
        <v>5500027498</v>
      </c>
      <c r="B370" t="s">
        <v>609</v>
      </c>
      <c r="C370" t="s">
        <v>148</v>
      </c>
      <c r="D370" t="s">
        <v>11</v>
      </c>
      <c r="E370" s="1">
        <v>44223</v>
      </c>
      <c r="F370" s="1">
        <v>44652</v>
      </c>
      <c r="G370" s="1">
        <f>Таблица1[[#This Row],[Дата регистрации ЗНИ]]+VLOOKUP(Таблица1[[#This Row],[Бизнес-решение]],'Средние сроки по БР'!$A$1:$T$203,9)</f>
        <v>44474.260563380281</v>
      </c>
      <c r="H370" s="1">
        <f>Таблица1[[#This Row],[Плановая дата выхода из текущего статуса]]+VLOOKUP(Таблица1[[#This Row],[Бизнес-решение]],'Средние сроки по БР'!$A$1:$T$203,10)</f>
        <v>44903.260563380281</v>
      </c>
      <c r="I3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429</v>
      </c>
    </row>
    <row r="371" spans="1:9" hidden="1" x14ac:dyDescent="0.25">
      <c r="A371" s="2">
        <v>5500027747</v>
      </c>
      <c r="B371" t="s">
        <v>769</v>
      </c>
      <c r="C371" t="s">
        <v>5</v>
      </c>
      <c r="D371" t="s">
        <v>6</v>
      </c>
      <c r="E371" s="1">
        <v>44243</v>
      </c>
      <c r="F371" s="1" t="s">
        <v>7</v>
      </c>
      <c r="I37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72" spans="1:9" hidden="1" x14ac:dyDescent="0.25">
      <c r="A372" s="2">
        <v>5500027748</v>
      </c>
      <c r="B372" t="s">
        <v>770</v>
      </c>
      <c r="C372" t="s">
        <v>5</v>
      </c>
      <c r="D372" t="s">
        <v>16</v>
      </c>
      <c r="E372" s="1">
        <v>44243</v>
      </c>
      <c r="F372" s="1" t="s">
        <v>7</v>
      </c>
      <c r="I37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73" spans="1:9" x14ac:dyDescent="0.25">
      <c r="A373" s="2">
        <v>5500027504</v>
      </c>
      <c r="B373" t="s">
        <v>612</v>
      </c>
      <c r="C373" t="s">
        <v>152</v>
      </c>
      <c r="D373" t="s">
        <v>257</v>
      </c>
      <c r="E373" s="1">
        <v>44224</v>
      </c>
      <c r="F373" s="1">
        <v>44365</v>
      </c>
      <c r="G373" s="1">
        <f>Таблица1[[#This Row],[Дата регистрации ЗНИ]]+VLOOKUP(Таблица1[[#This Row],[Бизнес-решение]],'Средние сроки по БР'!$A$1:$T$203,20,1)</f>
        <v>44319.595744680853</v>
      </c>
      <c r="H373" s="1">
        <f>Таблица1[[#This Row],[Плановая дата выхода из текущего статуса]]</f>
        <v>44365</v>
      </c>
      <c r="I3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45.404255319146614</v>
      </c>
    </row>
    <row r="374" spans="1:9" x14ac:dyDescent="0.25">
      <c r="A374" s="2">
        <v>5500027505</v>
      </c>
      <c r="B374" t="s">
        <v>613</v>
      </c>
      <c r="C374" t="s">
        <v>148</v>
      </c>
      <c r="D374" t="s">
        <v>37</v>
      </c>
      <c r="E374" s="1">
        <v>44224</v>
      </c>
      <c r="F374" s="1">
        <v>44713</v>
      </c>
      <c r="G374" s="1">
        <f>Таблица1[[#This Row],[Дата регистрации ЗНИ]]+VLOOKUP(Таблица1[[#This Row],[Бизнес-решение]],'Средние сроки по БР'!$A$1:$T$203,9)</f>
        <v>44473.117647058825</v>
      </c>
      <c r="H374" s="1">
        <f>Таблица1[[#This Row],[Плановая дата выхода из текущего статуса]]+VLOOKUP(Таблица1[[#This Row],[Бизнес-решение]],'Средние сроки по БР'!$A$1:$T$203,10)</f>
        <v>44962.117647058825</v>
      </c>
      <c r="I3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489</v>
      </c>
    </row>
    <row r="375" spans="1:9" x14ac:dyDescent="0.25">
      <c r="A375" s="2">
        <v>5500027506</v>
      </c>
      <c r="B375" t="s">
        <v>494</v>
      </c>
      <c r="C375" t="s">
        <v>152</v>
      </c>
      <c r="D375" t="s">
        <v>33</v>
      </c>
      <c r="E375" s="1">
        <v>44225</v>
      </c>
      <c r="F375" s="1">
        <v>44522</v>
      </c>
      <c r="G375" s="1">
        <f>Таблица1[[#This Row],[Дата регистрации ЗНИ]]+VLOOKUP(Таблица1[[#This Row],[Бизнес-решение]],'Средние сроки по БР'!$A$1:$T$203,20,1)</f>
        <v>44445.310924369747</v>
      </c>
      <c r="H375" s="1">
        <f>Таблица1[[#This Row],[Плановая дата выхода из текущего статуса]]</f>
        <v>44522</v>
      </c>
      <c r="I3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76.689075630252773</v>
      </c>
    </row>
    <row r="376" spans="1:9" x14ac:dyDescent="0.25">
      <c r="A376" s="2">
        <v>5500027509</v>
      </c>
      <c r="B376" t="s">
        <v>614</v>
      </c>
      <c r="C376" t="s">
        <v>99</v>
      </c>
      <c r="D376" t="s">
        <v>87</v>
      </c>
      <c r="E376" s="1">
        <v>44228</v>
      </c>
      <c r="F376" s="1">
        <v>44519</v>
      </c>
      <c r="G376" s="1">
        <f>Таблица1[[#This Row],[Дата регистрации ЗНИ]]+VLOOKUP(Таблица1[[#This Row],[Бизнес-решение]],'Средние сроки по БР'!$A$1:$T$203,15)</f>
        <v>44493.176470588238</v>
      </c>
      <c r="H376" s="1">
        <f>Таблица1[[#This Row],[Плановая дата выхода из текущего статуса]]+VLOOKUP(Таблица1[[#This Row],[Бизнес-решение]],'Средние сроки по БР'!$A$1:$T$203,16)</f>
        <v>44784.176470588238</v>
      </c>
      <c r="I3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291</v>
      </c>
    </row>
    <row r="377" spans="1:9" hidden="1" x14ac:dyDescent="0.25">
      <c r="A377" s="2">
        <v>5500027753</v>
      </c>
      <c r="B377" t="s">
        <v>774</v>
      </c>
      <c r="C377" t="s">
        <v>5</v>
      </c>
      <c r="D377" t="s">
        <v>73</v>
      </c>
      <c r="E377" s="1">
        <v>44243</v>
      </c>
      <c r="F377" s="1" t="s">
        <v>7</v>
      </c>
      <c r="I37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78" spans="1:9" x14ac:dyDescent="0.25">
      <c r="A378" s="2">
        <v>5500027511</v>
      </c>
      <c r="B378" t="s">
        <v>616</v>
      </c>
      <c r="C378" t="s">
        <v>99</v>
      </c>
      <c r="D378" t="s">
        <v>10</v>
      </c>
      <c r="E378" s="1">
        <v>44223</v>
      </c>
      <c r="F378" s="1">
        <v>44592</v>
      </c>
      <c r="G378" s="1">
        <f>Таблица1[[#This Row],[Дата регистрации ЗНИ]]+VLOOKUP(Таблица1[[#This Row],[Бизнес-решение]],'Средние сроки по БР'!$A$1:$T$203,15)</f>
        <v>44390.209790209788</v>
      </c>
      <c r="H378" s="1">
        <f>Таблица1[[#This Row],[Плановая дата выхода из текущего статуса]]+VLOOKUP(Таблица1[[#This Row],[Бизнес-решение]],'Средние сроки по БР'!$A$1:$T$203,16)</f>
        <v>44759.209790209788</v>
      </c>
      <c r="I3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369</v>
      </c>
    </row>
    <row r="379" spans="1:9" x14ac:dyDescent="0.25">
      <c r="A379" s="2">
        <v>5500027514</v>
      </c>
      <c r="B379" t="s">
        <v>619</v>
      </c>
      <c r="C379" t="s">
        <v>184</v>
      </c>
      <c r="D379" t="s">
        <v>620</v>
      </c>
      <c r="E379" s="1">
        <v>44224</v>
      </c>
      <c r="F379" s="1">
        <v>44543</v>
      </c>
      <c r="G379" s="1">
        <f>Таблица1[[#This Row],[Дата регистрации ЗНИ]]+VLOOKUP(Таблица1[[#This Row],[Бизнес-решение]],'Средние сроки по БР'!$A$1:$T$203,10)</f>
        <v>44422.214285714283</v>
      </c>
      <c r="H379" s="1">
        <f>Таблица1[[#This Row],[Плановая дата выхода из текущего статуса]]+VLOOKUP(Таблица1[[#This Row],[Бизнес-решение]],'Средние сроки по БР'!$A$1:$T$203,11)</f>
        <v>44736.214285714283</v>
      </c>
      <c r="I3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314</v>
      </c>
    </row>
    <row r="380" spans="1:9" x14ac:dyDescent="0.25">
      <c r="A380" s="2">
        <v>5500027516</v>
      </c>
      <c r="B380" t="s">
        <v>570</v>
      </c>
      <c r="C380" t="s">
        <v>152</v>
      </c>
      <c r="D380" t="s">
        <v>33</v>
      </c>
      <c r="E380" s="1">
        <v>44224</v>
      </c>
      <c r="F380" s="1">
        <v>44491</v>
      </c>
      <c r="G380" s="1">
        <f>Таблица1[[#This Row],[Дата регистрации ЗНИ]]+VLOOKUP(Таблица1[[#This Row],[Бизнес-решение]],'Средние сроки по БР'!$A$1:$T$203,20,1)</f>
        <v>44444.310924369747</v>
      </c>
      <c r="H380" s="1">
        <f>Таблица1[[#This Row],[Плановая дата выхода из текущего статуса]]</f>
        <v>44491</v>
      </c>
      <c r="I3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46.689075630252773</v>
      </c>
    </row>
    <row r="381" spans="1:9" hidden="1" x14ac:dyDescent="0.25">
      <c r="A381" s="2">
        <v>5500027757</v>
      </c>
      <c r="B381" t="s">
        <v>778</v>
      </c>
      <c r="C381" t="s">
        <v>5</v>
      </c>
      <c r="D381" t="s">
        <v>11</v>
      </c>
      <c r="E381" s="1">
        <v>44243</v>
      </c>
      <c r="F381" s="1" t="s">
        <v>7</v>
      </c>
      <c r="I38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82" spans="1:9" hidden="1" x14ac:dyDescent="0.25">
      <c r="A382" s="2">
        <v>5500027758</v>
      </c>
      <c r="B382" t="s">
        <v>779</v>
      </c>
      <c r="C382" t="s">
        <v>5</v>
      </c>
      <c r="D382" t="s">
        <v>82</v>
      </c>
      <c r="E382" s="1">
        <v>44243</v>
      </c>
      <c r="F382" s="1" t="s">
        <v>7</v>
      </c>
      <c r="I38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83" spans="1:9" hidden="1" x14ac:dyDescent="0.25">
      <c r="A383" s="2">
        <v>5500027759</v>
      </c>
      <c r="B383" t="s">
        <v>780</v>
      </c>
      <c r="C383" t="s">
        <v>5</v>
      </c>
      <c r="D383" t="s">
        <v>305</v>
      </c>
      <c r="E383" s="1">
        <v>44243</v>
      </c>
      <c r="F383" s="1" t="s">
        <v>7</v>
      </c>
      <c r="I38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84" spans="1:9" hidden="1" x14ac:dyDescent="0.25">
      <c r="A384" s="2">
        <v>5500027760</v>
      </c>
      <c r="B384" t="s">
        <v>781</v>
      </c>
      <c r="C384" t="s">
        <v>8</v>
      </c>
      <c r="D384" t="s">
        <v>6</v>
      </c>
      <c r="E384" s="1">
        <v>44244</v>
      </c>
      <c r="F384" s="1" t="s">
        <v>7</v>
      </c>
      <c r="I38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85" spans="1:9" hidden="1" x14ac:dyDescent="0.25">
      <c r="A385" s="2">
        <v>5500027761</v>
      </c>
      <c r="B385" t="s">
        <v>341</v>
      </c>
      <c r="C385" t="s">
        <v>8</v>
      </c>
      <c r="D385" t="s">
        <v>163</v>
      </c>
      <c r="E385" s="1">
        <v>44244</v>
      </c>
      <c r="F385" s="1" t="s">
        <v>7</v>
      </c>
      <c r="I38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86" spans="1:9" x14ac:dyDescent="0.25">
      <c r="A386" s="2">
        <v>5500027518</v>
      </c>
      <c r="B386" t="s">
        <v>622</v>
      </c>
      <c r="C386" t="s">
        <v>148</v>
      </c>
      <c r="D386" t="s">
        <v>22</v>
      </c>
      <c r="E386" s="1">
        <v>44224</v>
      </c>
      <c r="F386" s="1">
        <v>44603</v>
      </c>
      <c r="G386" s="1">
        <f>Таблица1[[#This Row],[Дата регистрации ЗНИ]]+VLOOKUP(Таблица1[[#This Row],[Бизнес-решение]],'Средние сроки по БР'!$A$1:$T$203,9)</f>
        <v>44440.083333333336</v>
      </c>
      <c r="H386" s="1">
        <f>Таблица1[[#This Row],[Плановая дата выхода из текущего статуса]]+VLOOKUP(Таблица1[[#This Row],[Бизнес-решение]],'Средние сроки по БР'!$A$1:$T$203,10)</f>
        <v>44819.083333333336</v>
      </c>
      <c r="I38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379</v>
      </c>
    </row>
    <row r="387" spans="1:9" hidden="1" x14ac:dyDescent="0.25">
      <c r="A387" s="2">
        <v>5500027763</v>
      </c>
      <c r="B387" t="s">
        <v>199</v>
      </c>
      <c r="C387" t="s">
        <v>5</v>
      </c>
      <c r="D387" t="s">
        <v>177</v>
      </c>
      <c r="E387" s="1">
        <v>44244</v>
      </c>
      <c r="F387" s="1" t="s">
        <v>7</v>
      </c>
      <c r="I38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88" spans="1:9" x14ac:dyDescent="0.25">
      <c r="A388" s="2">
        <v>5500027520</v>
      </c>
      <c r="B388" t="s">
        <v>624</v>
      </c>
      <c r="C388" t="s">
        <v>148</v>
      </c>
      <c r="D388" t="s">
        <v>6</v>
      </c>
      <c r="E388" s="1">
        <v>44224</v>
      </c>
      <c r="F388" s="1">
        <v>44809</v>
      </c>
      <c r="G388" s="1">
        <f>Таблица1[[#This Row],[Дата регистрации ЗНИ]]+VLOOKUP(Таблица1[[#This Row],[Бизнес-решение]],'Средние сроки по БР'!$A$1:$T$203,9)</f>
        <v>44440.371321454484</v>
      </c>
      <c r="H388" s="1">
        <f>Таблица1[[#This Row],[Плановая дата выхода из текущего статуса]]+VLOOKUP(Таблица1[[#This Row],[Бизнес-решение]],'Средние сроки по БР'!$A$1:$T$203,10)</f>
        <v>45025.371321454484</v>
      </c>
      <c r="I3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585</v>
      </c>
    </row>
    <row r="389" spans="1:9" x14ac:dyDescent="0.25">
      <c r="A389" s="2">
        <v>5500027521</v>
      </c>
      <c r="B389" t="s">
        <v>625</v>
      </c>
      <c r="C389" t="s">
        <v>325</v>
      </c>
      <c r="D389" t="s">
        <v>6</v>
      </c>
      <c r="E389" s="1">
        <v>44224</v>
      </c>
      <c r="F389" s="1">
        <v>44239</v>
      </c>
      <c r="G389" s="1">
        <f>Таблица1[[#This Row],[Дата регистрации ЗНИ]]+VLOOKUP(Таблица1[[#This Row],[Бизнес-решение]],'Средние сроки по БР'!$A$1:$T$203,13)</f>
        <v>44431.371321454484</v>
      </c>
      <c r="H389" s="1">
        <f>Таблица1[[#This Row],[Плановая дата выхода из текущего статуса]]+VLOOKUP(Таблица1[[#This Row],[Бизнес-решение]],'Средние сроки по БР'!$A$1:$T$203,14)</f>
        <v>44444.371321454484</v>
      </c>
      <c r="I3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</v>
      </c>
    </row>
    <row r="390" spans="1:9" x14ac:dyDescent="0.25">
      <c r="A390" s="2">
        <v>5500027523</v>
      </c>
      <c r="B390" t="s">
        <v>626</v>
      </c>
      <c r="C390" t="s">
        <v>152</v>
      </c>
      <c r="D390" t="s">
        <v>185</v>
      </c>
      <c r="E390" s="1">
        <v>44225</v>
      </c>
      <c r="F390" s="1">
        <v>44442</v>
      </c>
      <c r="G390" s="1">
        <f>Таблица1[[#This Row],[Дата регистрации ЗНИ]]+VLOOKUP(Таблица1[[#This Row],[Бизнес-решение]],'Средние сроки по БР'!$A$1:$T$203,20,1)</f>
        <v>44345</v>
      </c>
      <c r="H390" s="1">
        <f>Таблица1[[#This Row],[Плановая дата выхода из текущего статуса]]</f>
        <v>44442</v>
      </c>
      <c r="I3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97</v>
      </c>
    </row>
    <row r="391" spans="1:9" hidden="1" x14ac:dyDescent="0.25">
      <c r="A391" s="2">
        <v>5500027768</v>
      </c>
      <c r="B391" t="s">
        <v>453</v>
      </c>
      <c r="C391" t="s">
        <v>8</v>
      </c>
      <c r="D391" t="s">
        <v>33</v>
      </c>
      <c r="E391" s="1">
        <v>44244</v>
      </c>
      <c r="F391" s="1" t="s">
        <v>7</v>
      </c>
      <c r="I39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92" spans="1:9" hidden="1" x14ac:dyDescent="0.25">
      <c r="A392" s="2">
        <v>5500027769</v>
      </c>
      <c r="B392" t="s">
        <v>786</v>
      </c>
      <c r="C392" t="s">
        <v>5</v>
      </c>
      <c r="D392" t="s">
        <v>169</v>
      </c>
      <c r="E392" s="1">
        <v>44244</v>
      </c>
      <c r="F392" s="1" t="s">
        <v>7</v>
      </c>
      <c r="I39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93" spans="1:9" hidden="1" x14ac:dyDescent="0.25">
      <c r="A393" s="2">
        <v>5500027770</v>
      </c>
      <c r="B393" t="s">
        <v>787</v>
      </c>
      <c r="C393" t="s">
        <v>8</v>
      </c>
      <c r="D393" t="s">
        <v>10</v>
      </c>
      <c r="E393" s="1">
        <v>44244</v>
      </c>
      <c r="F393" s="1" t="s">
        <v>7</v>
      </c>
      <c r="I39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94" spans="1:9" x14ac:dyDescent="0.25">
      <c r="A394" s="2">
        <v>5500027538</v>
      </c>
      <c r="B394" t="s">
        <v>639</v>
      </c>
      <c r="C394" t="s">
        <v>99</v>
      </c>
      <c r="D394" t="s">
        <v>11</v>
      </c>
      <c r="E394" s="1">
        <v>44225</v>
      </c>
      <c r="F394" s="1">
        <v>44589</v>
      </c>
      <c r="G394" s="1">
        <f>Таблица1[[#This Row],[Дата регистрации ЗНИ]]+VLOOKUP(Таблица1[[#This Row],[Бизнес-решение]],'Средние сроки по БР'!$A$1:$T$203,15)</f>
        <v>44464.260563380281</v>
      </c>
      <c r="H394" s="1">
        <f>Таблица1[[#This Row],[Плановая дата выхода из текущего статуса]]+VLOOKUP(Таблица1[[#This Row],[Бизнес-решение]],'Средние сроки по БР'!$A$1:$T$203,16)</f>
        <v>44828.260563380281</v>
      </c>
      <c r="I3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364</v>
      </c>
    </row>
    <row r="395" spans="1:9" hidden="1" x14ac:dyDescent="0.25">
      <c r="A395" s="2">
        <v>5500027772</v>
      </c>
      <c r="B395" t="s">
        <v>789</v>
      </c>
      <c r="C395" t="s">
        <v>5</v>
      </c>
      <c r="D395" t="s">
        <v>10</v>
      </c>
      <c r="E395" s="1">
        <v>44244</v>
      </c>
      <c r="F395" s="1" t="s">
        <v>7</v>
      </c>
      <c r="I39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96" spans="1:9" x14ac:dyDescent="0.25">
      <c r="A396" s="2">
        <v>5500027539</v>
      </c>
      <c r="B396" t="s">
        <v>640</v>
      </c>
      <c r="C396" t="s">
        <v>149</v>
      </c>
      <c r="D396" t="s">
        <v>45</v>
      </c>
      <c r="E396" s="1">
        <v>44225</v>
      </c>
      <c r="F396" s="1">
        <v>44559</v>
      </c>
      <c r="G396" s="1">
        <f>Таблица1[[#This Row],[Дата регистрации ЗНИ]]+VLOOKUP(Таблица1[[#This Row],[Бизнес-решение]],'Средние сроки по БР'!$A$1:$T$203,18,1)</f>
        <v>44372.714285714283</v>
      </c>
      <c r="H396" s="1">
        <f>Таблица1[[#This Row],[Плановая дата выхода из текущего статуса]]+VLOOKUP(Таблица1[[#This Row],[Бизнес-решение]],'Средние сроки по БР'!$A$1:$T$203,19,1)</f>
        <v>44702.714285714283</v>
      </c>
      <c r="I3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330</v>
      </c>
    </row>
    <row r="397" spans="1:9" x14ac:dyDescent="0.25">
      <c r="A397" s="2">
        <v>5500027544</v>
      </c>
      <c r="B397" t="s">
        <v>445</v>
      </c>
      <c r="C397" t="s">
        <v>148</v>
      </c>
      <c r="D397" t="s">
        <v>24</v>
      </c>
      <c r="E397" s="1">
        <v>44228</v>
      </c>
      <c r="F397" s="1">
        <v>44624</v>
      </c>
      <c r="G397" s="1">
        <f>Таблица1[[#This Row],[Дата регистрации ЗНИ]]+VLOOKUP(Таблица1[[#This Row],[Бизнес-решение]],'Средние сроки по БР'!$A$1:$T$203,9)</f>
        <v>44392.6</v>
      </c>
      <c r="H397" s="1">
        <f>Таблица1[[#This Row],[Плановая дата выхода из текущего статуса]]+VLOOKUP(Таблица1[[#This Row],[Бизнес-решение]],'Средние сроки по БР'!$A$1:$T$203,10)</f>
        <v>44788.6</v>
      </c>
      <c r="I3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396</v>
      </c>
    </row>
    <row r="398" spans="1:9" x14ac:dyDescent="0.25">
      <c r="A398" s="2">
        <v>5500027546</v>
      </c>
      <c r="B398" t="s">
        <v>445</v>
      </c>
      <c r="C398" t="s">
        <v>148</v>
      </c>
      <c r="D398" t="s">
        <v>13</v>
      </c>
      <c r="E398" s="1">
        <v>44228</v>
      </c>
      <c r="F398" s="1">
        <v>44561</v>
      </c>
      <c r="G398" s="1">
        <f>Таблица1[[#This Row],[Дата регистрации ЗНИ]]+VLOOKUP(Таблица1[[#This Row],[Бизнес-решение]],'Средние сроки по БР'!$A$1:$T$203,9)</f>
        <v>44458.879999999997</v>
      </c>
      <c r="H398" s="1">
        <f>Таблица1[[#This Row],[Плановая дата выхода из текущего статуса]]+VLOOKUP(Таблица1[[#This Row],[Бизнес-решение]],'Средние сроки по БР'!$A$1:$T$203,10)</f>
        <v>44791.88</v>
      </c>
      <c r="I3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333</v>
      </c>
    </row>
    <row r="399" spans="1:9" x14ac:dyDescent="0.25">
      <c r="A399" s="2">
        <v>5500027547</v>
      </c>
      <c r="B399" t="s">
        <v>645</v>
      </c>
      <c r="C399" t="s">
        <v>184</v>
      </c>
      <c r="D399" t="s">
        <v>92</v>
      </c>
      <c r="E399" s="1">
        <v>44228</v>
      </c>
      <c r="F399" s="1">
        <v>44384</v>
      </c>
      <c r="G399" s="1">
        <f>Таблица1[[#This Row],[Дата регистрации ЗНИ]]+VLOOKUP(Таблица1[[#This Row],[Бизнес-решение]],'Средние сроки по БР'!$A$1:$T$203,10)</f>
        <v>44401.833333333336</v>
      </c>
      <c r="H399" s="1">
        <f>Таблица1[[#This Row],[Плановая дата выхода из текущего статуса]]+VLOOKUP(Таблица1[[#This Row],[Бизнес-решение]],'Средние сроки по БР'!$A$1:$T$203,11)</f>
        <v>44552.833333333336</v>
      </c>
      <c r="I3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151</v>
      </c>
    </row>
    <row r="400" spans="1:9" x14ac:dyDescent="0.25">
      <c r="A400" s="2">
        <v>5500027549</v>
      </c>
      <c r="B400" t="s">
        <v>368</v>
      </c>
      <c r="C400" t="s">
        <v>152</v>
      </c>
      <c r="D400" t="s">
        <v>16</v>
      </c>
      <c r="E400" s="1">
        <v>44228</v>
      </c>
      <c r="F400" s="1">
        <v>44459</v>
      </c>
      <c r="G400" s="1">
        <f>Таблица1[[#This Row],[Дата регистрации ЗНИ]]+VLOOKUP(Таблица1[[#This Row],[Бизнес-решение]],'Средние сроки по БР'!$A$1:$T$203,20,1)</f>
        <v>44371.252688172041</v>
      </c>
      <c r="H400" s="1">
        <f>Таблица1[[#This Row],[Плановая дата выхода из текущего статуса]]</f>
        <v>44459</v>
      </c>
      <c r="I4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87.747311827959493</v>
      </c>
    </row>
    <row r="401" spans="1:9" hidden="1" x14ac:dyDescent="0.25">
      <c r="A401" s="2">
        <v>5500027779</v>
      </c>
      <c r="B401" t="s">
        <v>790</v>
      </c>
      <c r="C401" t="s">
        <v>8</v>
      </c>
      <c r="D401" t="s">
        <v>73</v>
      </c>
      <c r="E401" s="1">
        <v>44247</v>
      </c>
      <c r="F401" s="1" t="s">
        <v>7</v>
      </c>
      <c r="I40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02" spans="1:9" x14ac:dyDescent="0.25">
      <c r="A402" s="2">
        <v>5500027550</v>
      </c>
      <c r="B402" t="s">
        <v>646</v>
      </c>
      <c r="C402" t="s">
        <v>99</v>
      </c>
      <c r="D402" t="s">
        <v>73</v>
      </c>
      <c r="E402" s="1">
        <v>44228</v>
      </c>
      <c r="F402" s="1">
        <v>44547</v>
      </c>
      <c r="G402" s="1">
        <f>Таблица1[[#This Row],[Дата регистрации ЗНИ]]+VLOOKUP(Таблица1[[#This Row],[Бизнес-решение]],'Средние сроки по БР'!$A$1:$T$203,15)</f>
        <v>44382.632258064514</v>
      </c>
      <c r="H402" s="1">
        <f>Таблица1[[#This Row],[Плановая дата выхода из текущего статуса]]+VLOOKUP(Таблица1[[#This Row],[Бизнес-решение]],'Средние сроки по БР'!$A$1:$T$203,16)</f>
        <v>44701.632258064514</v>
      </c>
      <c r="I4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319</v>
      </c>
    </row>
    <row r="403" spans="1:9" x14ac:dyDescent="0.25">
      <c r="A403" s="2">
        <v>5500027551</v>
      </c>
      <c r="B403" t="s">
        <v>647</v>
      </c>
      <c r="C403" t="s">
        <v>152</v>
      </c>
      <c r="D403" t="s">
        <v>73</v>
      </c>
      <c r="E403" s="1">
        <v>44228</v>
      </c>
      <c r="F403" s="1">
        <v>44649</v>
      </c>
      <c r="G403" s="1">
        <f>Таблица1[[#This Row],[Дата регистрации ЗНИ]]+VLOOKUP(Таблица1[[#This Row],[Бизнес-решение]],'Средние сроки по БР'!$A$1:$T$203,20,1)</f>
        <v>44370.632258064514</v>
      </c>
      <c r="H403" s="1">
        <f>Таблица1[[#This Row],[Плановая дата выхода из текущего статуса]]</f>
        <v>44649</v>
      </c>
      <c r="I40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278.36774193548626</v>
      </c>
    </row>
    <row r="404" spans="1:9" hidden="1" x14ac:dyDescent="0.25">
      <c r="A404" s="2">
        <v>5500027782</v>
      </c>
      <c r="B404" t="s">
        <v>793</v>
      </c>
      <c r="C404" t="s">
        <v>8</v>
      </c>
      <c r="D404" t="s">
        <v>10</v>
      </c>
      <c r="E404" s="1">
        <v>44245</v>
      </c>
      <c r="F404" s="1" t="s">
        <v>7</v>
      </c>
      <c r="I40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05" spans="1:9" x14ac:dyDescent="0.25">
      <c r="A405" s="2">
        <v>5500027552</v>
      </c>
      <c r="B405" t="s">
        <v>648</v>
      </c>
      <c r="C405" t="s">
        <v>99</v>
      </c>
      <c r="D405" t="s">
        <v>73</v>
      </c>
      <c r="E405" s="1">
        <v>44228</v>
      </c>
      <c r="F405" s="1">
        <v>44399</v>
      </c>
      <c r="G405" s="1">
        <f>Таблица1[[#This Row],[Дата регистрации ЗНИ]]+VLOOKUP(Таблица1[[#This Row],[Бизнес-решение]],'Средние сроки по БР'!$A$1:$T$203,15)</f>
        <v>44382.632258064514</v>
      </c>
      <c r="H405" s="1">
        <f>Таблица1[[#This Row],[Плановая дата выхода из текущего статуса]]+VLOOKUP(Таблица1[[#This Row],[Бизнес-решение]],'Средние сроки по БР'!$A$1:$T$203,16)</f>
        <v>44553.632258064514</v>
      </c>
      <c r="I4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171</v>
      </c>
    </row>
    <row r="406" spans="1:9" hidden="1" x14ac:dyDescent="0.25">
      <c r="A406" s="2">
        <v>5500027784</v>
      </c>
      <c r="B406" t="s">
        <v>795</v>
      </c>
      <c r="C406" t="s">
        <v>5</v>
      </c>
      <c r="D406" t="s">
        <v>305</v>
      </c>
      <c r="E406" s="1">
        <v>44245</v>
      </c>
      <c r="F406" s="1" t="s">
        <v>7</v>
      </c>
      <c r="I40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07" spans="1:9" hidden="1" x14ac:dyDescent="0.25">
      <c r="A407" s="2">
        <v>5500027785</v>
      </c>
      <c r="B407" t="s">
        <v>796</v>
      </c>
      <c r="C407" t="s">
        <v>5</v>
      </c>
      <c r="D407" t="s">
        <v>372</v>
      </c>
      <c r="E407" s="1">
        <v>44245</v>
      </c>
      <c r="F407" s="1" t="s">
        <v>7</v>
      </c>
      <c r="I40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08" spans="1:9" x14ac:dyDescent="0.25">
      <c r="A408" s="2">
        <v>5500027557</v>
      </c>
      <c r="B408" t="s">
        <v>652</v>
      </c>
      <c r="C408" t="s">
        <v>99</v>
      </c>
      <c r="D408" t="s">
        <v>210</v>
      </c>
      <c r="E408" s="1">
        <v>44229</v>
      </c>
      <c r="F408" s="1">
        <v>44462</v>
      </c>
      <c r="G408" s="1">
        <f>Таблица1[[#This Row],[Дата регистрации ЗНИ]]+VLOOKUP(Таблица1[[#This Row],[Бизнес-решение]],'Средние сроки по БР'!$A$1:$T$203,15)</f>
        <v>44561.5</v>
      </c>
      <c r="H408" s="1">
        <f>Таблица1[[#This Row],[Плановая дата выхода из текущего статуса]]+VLOOKUP(Таблица1[[#This Row],[Бизнес-решение]],'Средние сроки по БР'!$A$1:$T$203,16)</f>
        <v>44794.5</v>
      </c>
      <c r="I4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233</v>
      </c>
    </row>
    <row r="409" spans="1:9" hidden="1" x14ac:dyDescent="0.25">
      <c r="A409" s="2">
        <v>5500027787</v>
      </c>
      <c r="B409" t="s">
        <v>798</v>
      </c>
      <c r="C409" t="s">
        <v>5</v>
      </c>
      <c r="D409" t="s">
        <v>16</v>
      </c>
      <c r="E409" s="1">
        <v>44245</v>
      </c>
      <c r="F409" s="1" t="s">
        <v>7</v>
      </c>
      <c r="I40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10" spans="1:9" hidden="1" x14ac:dyDescent="0.25">
      <c r="A410" s="2">
        <v>5500027788</v>
      </c>
      <c r="B410" t="s">
        <v>799</v>
      </c>
      <c r="C410" t="s">
        <v>5</v>
      </c>
      <c r="D410" t="s">
        <v>175</v>
      </c>
      <c r="E410" s="1">
        <v>44245</v>
      </c>
      <c r="F410" s="1" t="s">
        <v>7</v>
      </c>
      <c r="I41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11" spans="1:9" x14ac:dyDescent="0.25">
      <c r="A411" s="2">
        <v>5500027558</v>
      </c>
      <c r="B411" t="s">
        <v>653</v>
      </c>
      <c r="C411" t="s">
        <v>99</v>
      </c>
      <c r="D411" t="s">
        <v>18</v>
      </c>
      <c r="E411" s="1">
        <v>44229</v>
      </c>
      <c r="F411" s="1">
        <v>44619</v>
      </c>
      <c r="G411" s="1">
        <f>Таблица1[[#This Row],[Дата регистрации ЗНИ]]+VLOOKUP(Таблица1[[#This Row],[Бизнес-решение]],'Средние сроки по БР'!$A$1:$T$203,15)</f>
        <v>44508.087087087086</v>
      </c>
      <c r="H411" s="1">
        <f>Таблица1[[#This Row],[Плановая дата выхода из текущего статуса]]+VLOOKUP(Таблица1[[#This Row],[Бизнес-решение]],'Средние сроки по БР'!$A$1:$T$203,16)</f>
        <v>44898.087087087086</v>
      </c>
      <c r="I4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390</v>
      </c>
    </row>
    <row r="412" spans="1:9" x14ac:dyDescent="0.25">
      <c r="A412" s="2">
        <v>5500027559</v>
      </c>
      <c r="B412" t="s">
        <v>654</v>
      </c>
      <c r="C412" t="s">
        <v>148</v>
      </c>
      <c r="D412" t="s">
        <v>73</v>
      </c>
      <c r="E412" s="1">
        <v>44229</v>
      </c>
      <c r="F412" s="1">
        <v>44561</v>
      </c>
      <c r="G412" s="1">
        <f>Таблица1[[#This Row],[Дата регистрации ЗНИ]]+VLOOKUP(Таблица1[[#This Row],[Бизнес-решение]],'Средние сроки по БР'!$A$1:$T$203,9)</f>
        <v>44395.632258064514</v>
      </c>
      <c r="H412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41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332</v>
      </c>
    </row>
    <row r="413" spans="1:9" hidden="1" x14ac:dyDescent="0.25">
      <c r="A413" s="2">
        <v>5500027791</v>
      </c>
      <c r="B413" t="s">
        <v>801</v>
      </c>
      <c r="C413" t="s">
        <v>5</v>
      </c>
      <c r="D413" t="s">
        <v>10</v>
      </c>
      <c r="E413" s="1">
        <v>44246</v>
      </c>
      <c r="F413" s="1" t="s">
        <v>7</v>
      </c>
      <c r="I41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14" spans="1:9" x14ac:dyDescent="0.25">
      <c r="A414" s="2">
        <v>5500027561</v>
      </c>
      <c r="B414" t="s">
        <v>583</v>
      </c>
      <c r="C414" t="s">
        <v>148</v>
      </c>
      <c r="D414" t="s">
        <v>18</v>
      </c>
      <c r="E414" s="1">
        <v>44229</v>
      </c>
      <c r="F414" s="1">
        <v>45458</v>
      </c>
      <c r="G414" s="1">
        <f>Таблица1[[#This Row],[Дата регистрации ЗНИ]]+VLOOKUP(Таблица1[[#This Row],[Бизнес-решение]],'Средние сроки по БР'!$A$1:$T$203,9)</f>
        <v>44520.087087087086</v>
      </c>
      <c r="H414" s="1">
        <f>Таблица1[[#This Row],[Плановая дата выхода из текущего статуса]]+VLOOKUP(Таблица1[[#This Row],[Бизнес-решение]],'Средние сроки по БР'!$A$1:$T$203,10)</f>
        <v>45749.087087087086</v>
      </c>
      <c r="I41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1229</v>
      </c>
    </row>
    <row r="415" spans="1:9" x14ac:dyDescent="0.25">
      <c r="A415" s="2">
        <v>5500027564</v>
      </c>
      <c r="B415" t="s">
        <v>435</v>
      </c>
      <c r="C415" t="s">
        <v>152</v>
      </c>
      <c r="D415" t="s">
        <v>16</v>
      </c>
      <c r="E415" s="1">
        <v>44230</v>
      </c>
      <c r="F415" s="1">
        <v>44467</v>
      </c>
      <c r="G415" s="1">
        <f>Таблица1[[#This Row],[Дата регистрации ЗНИ]]+VLOOKUP(Таблица1[[#This Row],[Бизнес-решение]],'Средние сроки по БР'!$A$1:$T$203,20,1)</f>
        <v>44373.252688172041</v>
      </c>
      <c r="H415" s="1">
        <f>Таблица1[[#This Row],[Плановая дата выхода из текущего статуса]]</f>
        <v>44467</v>
      </c>
      <c r="I4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93.747311827959493</v>
      </c>
    </row>
    <row r="416" spans="1:9" hidden="1" x14ac:dyDescent="0.25">
      <c r="A416" s="2">
        <v>5500027795</v>
      </c>
      <c r="B416" t="s">
        <v>804</v>
      </c>
      <c r="C416" t="s">
        <v>8</v>
      </c>
      <c r="D416" t="s">
        <v>10</v>
      </c>
      <c r="E416" s="1">
        <v>44246</v>
      </c>
      <c r="F416" s="1" t="s">
        <v>7</v>
      </c>
      <c r="I41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17" spans="1:9" x14ac:dyDescent="0.25">
      <c r="A417" s="2">
        <v>5500027565</v>
      </c>
      <c r="B417" t="s">
        <v>494</v>
      </c>
      <c r="C417" t="s">
        <v>152</v>
      </c>
      <c r="D417" t="s">
        <v>11</v>
      </c>
      <c r="E417" s="1">
        <v>44230</v>
      </c>
      <c r="F417" s="1">
        <v>44502</v>
      </c>
      <c r="G417" s="1">
        <f>Таблица1[[#This Row],[Дата регистрации ЗНИ]]+VLOOKUP(Таблица1[[#This Row],[Бизнес-решение]],'Средние сроки по БР'!$A$1:$T$203,20,1)</f>
        <v>44457.260563380281</v>
      </c>
      <c r="H417" s="1">
        <f>Таблица1[[#This Row],[Плановая дата выхода из текущего статуса]]</f>
        <v>44502</v>
      </c>
      <c r="I4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44.739436619718617</v>
      </c>
    </row>
    <row r="418" spans="1:9" x14ac:dyDescent="0.25">
      <c r="A418" s="2">
        <v>5500027566</v>
      </c>
      <c r="B418" t="s">
        <v>254</v>
      </c>
      <c r="C418" t="s">
        <v>152</v>
      </c>
      <c r="D418" t="s">
        <v>33</v>
      </c>
      <c r="E418" s="1">
        <v>44230</v>
      </c>
      <c r="F418" s="1">
        <v>44490</v>
      </c>
      <c r="G418" s="1">
        <f>Таблица1[[#This Row],[Дата регистрации ЗНИ]]+VLOOKUP(Таблица1[[#This Row],[Бизнес-решение]],'Средние сроки по БР'!$A$1:$T$203,20,1)</f>
        <v>44450.310924369747</v>
      </c>
      <c r="H418" s="1">
        <f>Таблица1[[#This Row],[Плановая дата выхода из текущего статуса]]</f>
        <v>44490</v>
      </c>
      <c r="I4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39.689075630252773</v>
      </c>
    </row>
    <row r="419" spans="1:9" x14ac:dyDescent="0.25">
      <c r="A419" s="2">
        <v>5500027568</v>
      </c>
      <c r="B419" t="s">
        <v>254</v>
      </c>
      <c r="C419" t="s">
        <v>152</v>
      </c>
      <c r="D419" t="s">
        <v>33</v>
      </c>
      <c r="E419" s="1">
        <v>44230</v>
      </c>
      <c r="F419" s="1">
        <v>44477</v>
      </c>
      <c r="G419" s="1">
        <f>Таблица1[[#This Row],[Дата регистрации ЗНИ]]+VLOOKUP(Таблица1[[#This Row],[Бизнес-решение]],'Средние сроки по БР'!$A$1:$T$203,20,1)</f>
        <v>44450.310924369747</v>
      </c>
      <c r="H419" s="1">
        <f>Таблица1[[#This Row],[Плановая дата выхода из текущего статуса]]</f>
        <v>44477</v>
      </c>
      <c r="I4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26.689075630252773</v>
      </c>
    </row>
    <row r="420" spans="1:9" hidden="1" x14ac:dyDescent="0.25">
      <c r="A420" s="2">
        <v>5500027799</v>
      </c>
      <c r="B420" t="s">
        <v>808</v>
      </c>
      <c r="C420" t="s">
        <v>5</v>
      </c>
      <c r="D420" t="s">
        <v>16</v>
      </c>
      <c r="E420" s="1">
        <v>44246</v>
      </c>
      <c r="F420" s="1" t="s">
        <v>7</v>
      </c>
      <c r="I42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21" spans="1:9" hidden="1" x14ac:dyDescent="0.25">
      <c r="A421" s="2">
        <v>5500027800</v>
      </c>
      <c r="B421" t="s">
        <v>138</v>
      </c>
      <c r="C421" t="s">
        <v>8</v>
      </c>
      <c r="D421" t="s">
        <v>73</v>
      </c>
      <c r="E421" s="1">
        <v>44251</v>
      </c>
      <c r="F421" s="1" t="s">
        <v>7</v>
      </c>
      <c r="I42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22" spans="1:9" hidden="1" x14ac:dyDescent="0.25">
      <c r="A422" s="2">
        <v>5500027801</v>
      </c>
      <c r="B422" t="s">
        <v>809</v>
      </c>
      <c r="C422" t="s">
        <v>5</v>
      </c>
      <c r="D422" t="s">
        <v>73</v>
      </c>
      <c r="E422" s="1">
        <v>44247</v>
      </c>
      <c r="F422" s="1" t="s">
        <v>7</v>
      </c>
      <c r="I42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23" spans="1:9" x14ac:dyDescent="0.25">
      <c r="A423" s="2">
        <v>5500027569</v>
      </c>
      <c r="B423" t="s">
        <v>656</v>
      </c>
      <c r="C423" t="s">
        <v>152</v>
      </c>
      <c r="D423" t="s">
        <v>16</v>
      </c>
      <c r="E423" s="1">
        <v>44231</v>
      </c>
      <c r="F423" s="1">
        <v>44603</v>
      </c>
      <c r="G423" s="1">
        <f>Таблица1[[#This Row],[Дата регистрации ЗНИ]]+VLOOKUP(Таблица1[[#This Row],[Бизнес-решение]],'Средние сроки по БР'!$A$1:$T$203,20,1)</f>
        <v>44374.252688172041</v>
      </c>
      <c r="H423" s="1">
        <f>Таблица1[[#This Row],[Плановая дата выхода из текущего статуса]]</f>
        <v>44603</v>
      </c>
      <c r="I4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228.74731182795949</v>
      </c>
    </row>
    <row r="424" spans="1:9" x14ac:dyDescent="0.25">
      <c r="A424" s="2">
        <v>5500027570</v>
      </c>
      <c r="B424" t="s">
        <v>657</v>
      </c>
      <c r="C424" t="s">
        <v>99</v>
      </c>
      <c r="D424" t="s">
        <v>73</v>
      </c>
      <c r="E424" s="1">
        <v>44231</v>
      </c>
      <c r="F424" s="1">
        <v>44607</v>
      </c>
      <c r="G424" s="1">
        <f>Таблица1[[#This Row],[Дата регистрации ЗНИ]]+VLOOKUP(Таблица1[[#This Row],[Бизнес-решение]],'Средние сроки по БР'!$A$1:$T$203,15)</f>
        <v>44385.632258064514</v>
      </c>
      <c r="H424" s="1">
        <f>Таблица1[[#This Row],[Плановая дата выхода из текущего статуса]]+VLOOKUP(Таблица1[[#This Row],[Бизнес-решение]],'Средние сроки по БР'!$A$1:$T$203,16)</f>
        <v>44761.632258064514</v>
      </c>
      <c r="I4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376</v>
      </c>
    </row>
    <row r="425" spans="1:9" x14ac:dyDescent="0.25">
      <c r="A425" s="2">
        <v>5500027579</v>
      </c>
      <c r="B425" t="s">
        <v>103</v>
      </c>
      <c r="C425" t="s">
        <v>99</v>
      </c>
      <c r="D425" t="s">
        <v>73</v>
      </c>
      <c r="E425" s="1">
        <v>44230</v>
      </c>
      <c r="F425" s="1">
        <v>44638</v>
      </c>
      <c r="G425" s="1">
        <f>Таблица1[[#This Row],[Дата регистрации ЗНИ]]+VLOOKUP(Таблица1[[#This Row],[Бизнес-решение]],'Средние сроки по БР'!$A$1:$T$203,15)</f>
        <v>44384.632258064514</v>
      </c>
      <c r="H425" s="1">
        <f>Таблица1[[#This Row],[Плановая дата выхода из текущего статуса]]+VLOOKUP(Таблица1[[#This Row],[Бизнес-решение]],'Средние сроки по БР'!$A$1:$T$203,16)</f>
        <v>44792.632258064514</v>
      </c>
      <c r="I4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408</v>
      </c>
    </row>
    <row r="426" spans="1:9" hidden="1" x14ac:dyDescent="0.25">
      <c r="A426" s="2">
        <v>5500027805</v>
      </c>
      <c r="B426" t="s">
        <v>813</v>
      </c>
      <c r="C426" t="s">
        <v>5</v>
      </c>
      <c r="D426" t="s">
        <v>6</v>
      </c>
      <c r="E426" s="1">
        <v>44247</v>
      </c>
      <c r="F426" s="1" t="s">
        <v>7</v>
      </c>
      <c r="I42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27" spans="1:9" hidden="1" x14ac:dyDescent="0.25">
      <c r="A427" s="2">
        <v>5500027806</v>
      </c>
      <c r="B427" t="s">
        <v>814</v>
      </c>
      <c r="C427" t="s">
        <v>5</v>
      </c>
      <c r="D427" t="s">
        <v>16</v>
      </c>
      <c r="E427" s="1">
        <v>44247</v>
      </c>
      <c r="F427" s="1" t="s">
        <v>7</v>
      </c>
      <c r="I42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28" spans="1:9" x14ac:dyDescent="0.25">
      <c r="A428" s="2">
        <v>5500027584</v>
      </c>
      <c r="B428" t="s">
        <v>666</v>
      </c>
      <c r="C428" t="s">
        <v>99</v>
      </c>
      <c r="D428" t="s">
        <v>73</v>
      </c>
      <c r="E428" s="1">
        <v>44231</v>
      </c>
      <c r="F428" s="1">
        <v>44607</v>
      </c>
      <c r="G428" s="1">
        <f>Таблица1[[#This Row],[Дата регистрации ЗНИ]]+VLOOKUP(Таблица1[[#This Row],[Бизнес-решение]],'Средние сроки по БР'!$A$1:$T$203,15)</f>
        <v>44385.632258064514</v>
      </c>
      <c r="H428" s="1">
        <f>Таблица1[[#This Row],[Плановая дата выхода из текущего статуса]]+VLOOKUP(Таблица1[[#This Row],[Бизнес-решение]],'Средние сроки по БР'!$A$1:$T$203,16)</f>
        <v>44761.632258064514</v>
      </c>
      <c r="I42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376</v>
      </c>
    </row>
    <row r="429" spans="1:9" x14ac:dyDescent="0.25">
      <c r="A429" s="2">
        <v>5500027592</v>
      </c>
      <c r="B429" t="s">
        <v>670</v>
      </c>
      <c r="C429" t="s">
        <v>152</v>
      </c>
      <c r="D429" t="s">
        <v>327</v>
      </c>
      <c r="E429" s="1">
        <v>44231</v>
      </c>
      <c r="F429" s="1">
        <v>44400</v>
      </c>
      <c r="G429" s="1">
        <f>Таблица1[[#This Row],[Дата регистрации ЗНИ]]+VLOOKUP(Таблица1[[#This Row],[Бизнес-решение]],'Средние сроки по БР'!$A$1:$T$203,20,1)</f>
        <v>44327</v>
      </c>
      <c r="H429" s="1">
        <f>Таблица1[[#This Row],[Плановая дата выхода из текущего статуса]]</f>
        <v>44400</v>
      </c>
      <c r="I4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73</v>
      </c>
    </row>
    <row r="430" spans="1:9" hidden="1" x14ac:dyDescent="0.25">
      <c r="A430" s="2">
        <v>5500027809</v>
      </c>
      <c r="B430" t="s">
        <v>769</v>
      </c>
      <c r="C430" t="s">
        <v>8</v>
      </c>
      <c r="D430" t="s">
        <v>11</v>
      </c>
      <c r="E430" s="1">
        <v>44247</v>
      </c>
      <c r="F430" s="1" t="s">
        <v>7</v>
      </c>
      <c r="I43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31" spans="1:9" hidden="1" x14ac:dyDescent="0.25">
      <c r="A431" s="2">
        <v>5500027810</v>
      </c>
      <c r="B431" t="s">
        <v>768</v>
      </c>
      <c r="C431" t="s">
        <v>5</v>
      </c>
      <c r="D431" t="s">
        <v>11</v>
      </c>
      <c r="E431" s="1">
        <v>44247</v>
      </c>
      <c r="F431" s="1" t="s">
        <v>7</v>
      </c>
      <c r="I43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32" spans="1:9" x14ac:dyDescent="0.25">
      <c r="A432" s="2">
        <v>5500027595</v>
      </c>
      <c r="B432" t="s">
        <v>598</v>
      </c>
      <c r="C432" t="s">
        <v>152</v>
      </c>
      <c r="D432" t="s">
        <v>79</v>
      </c>
      <c r="E432" s="1">
        <v>44231</v>
      </c>
      <c r="F432" s="1">
        <v>44433</v>
      </c>
      <c r="G432" s="1">
        <f>Таблица1[[#This Row],[Дата регистрации ЗНИ]]+VLOOKUP(Таблица1[[#This Row],[Бизнес-решение]],'Средние сроки по БР'!$A$1:$T$203,20,1)</f>
        <v>44417.571428571428</v>
      </c>
      <c r="H432" s="1">
        <f>Таблица1[[#This Row],[Плановая дата выхода из текущего статуса]]</f>
        <v>44433</v>
      </c>
      <c r="I4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15.428571428572468</v>
      </c>
    </row>
    <row r="433" spans="1:9" hidden="1" x14ac:dyDescent="0.25">
      <c r="A433" s="2">
        <v>5500027812</v>
      </c>
      <c r="B433" t="s">
        <v>816</v>
      </c>
      <c r="C433" t="s">
        <v>8</v>
      </c>
      <c r="D433" t="s">
        <v>16</v>
      </c>
      <c r="E433" s="1">
        <v>44247</v>
      </c>
      <c r="F433" s="1" t="s">
        <v>7</v>
      </c>
      <c r="I43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34" spans="1:9" x14ac:dyDescent="0.25">
      <c r="A434" s="2">
        <v>5500027601</v>
      </c>
      <c r="B434" t="s">
        <v>672</v>
      </c>
      <c r="C434" t="s">
        <v>99</v>
      </c>
      <c r="D434" t="s">
        <v>18</v>
      </c>
      <c r="E434" s="1">
        <v>44231</v>
      </c>
      <c r="F434" s="1">
        <v>45082</v>
      </c>
      <c r="G434" s="1">
        <f>Таблица1[[#This Row],[Дата регистрации ЗНИ]]+VLOOKUP(Таблица1[[#This Row],[Бизнес-решение]],'Средние сроки по БР'!$A$1:$T$203,15)</f>
        <v>44510.087087087086</v>
      </c>
      <c r="H434" s="1">
        <f>Таблица1[[#This Row],[Плановая дата выхода из текущего статуса]]+VLOOKUP(Таблица1[[#This Row],[Бизнес-решение]],'Средние сроки по БР'!$A$1:$T$203,16)</f>
        <v>45361.087087087086</v>
      </c>
      <c r="I43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851</v>
      </c>
    </row>
    <row r="435" spans="1:9" x14ac:dyDescent="0.25">
      <c r="A435" s="2">
        <v>5500027602</v>
      </c>
      <c r="B435" t="s">
        <v>673</v>
      </c>
      <c r="C435" t="s">
        <v>99</v>
      </c>
      <c r="D435" t="s">
        <v>11</v>
      </c>
      <c r="E435" s="1">
        <v>44231</v>
      </c>
      <c r="F435" s="1">
        <v>44589</v>
      </c>
      <c r="G435" s="1">
        <f>Таблица1[[#This Row],[Дата регистрации ЗНИ]]+VLOOKUP(Таблица1[[#This Row],[Бизнес-решение]],'Средние сроки по БР'!$A$1:$T$203,15)</f>
        <v>44470.260563380281</v>
      </c>
      <c r="H435" s="1">
        <f>Таблица1[[#This Row],[Плановая дата выхода из текущего статуса]]+VLOOKUP(Таблица1[[#This Row],[Бизнес-решение]],'Средние сроки по БР'!$A$1:$T$203,16)</f>
        <v>44828.260563380281</v>
      </c>
      <c r="I4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358</v>
      </c>
    </row>
    <row r="436" spans="1:9" hidden="1" x14ac:dyDescent="0.25">
      <c r="A436" s="2">
        <v>5500027815</v>
      </c>
      <c r="B436" t="s">
        <v>279</v>
      </c>
      <c r="C436" t="s">
        <v>5</v>
      </c>
      <c r="D436" t="s">
        <v>39</v>
      </c>
      <c r="E436" s="1">
        <v>44252</v>
      </c>
      <c r="F436" s="1" t="s">
        <v>7</v>
      </c>
      <c r="I43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37" spans="1:9" x14ac:dyDescent="0.25">
      <c r="A437" s="2">
        <v>5500027603</v>
      </c>
      <c r="B437" t="s">
        <v>674</v>
      </c>
      <c r="C437" t="s">
        <v>99</v>
      </c>
      <c r="D437" t="s">
        <v>73</v>
      </c>
      <c r="E437" s="1">
        <v>44231</v>
      </c>
      <c r="F437" s="1">
        <v>44640</v>
      </c>
      <c r="G437" s="1">
        <f>Таблица1[[#This Row],[Дата регистрации ЗНИ]]+VLOOKUP(Таблица1[[#This Row],[Бизнес-решение]],'Средние сроки по БР'!$A$1:$T$203,15)</f>
        <v>44385.632258064514</v>
      </c>
      <c r="H437" s="1">
        <f>Таблица1[[#This Row],[Плановая дата выхода из текущего статуса]]+VLOOKUP(Таблица1[[#This Row],[Бизнес-решение]],'Средние сроки по БР'!$A$1:$T$203,16)</f>
        <v>44794.632258064514</v>
      </c>
      <c r="I43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409</v>
      </c>
    </row>
    <row r="438" spans="1:9" x14ac:dyDescent="0.25">
      <c r="A438" s="2">
        <v>5500027605</v>
      </c>
      <c r="B438" t="s">
        <v>604</v>
      </c>
      <c r="C438" t="s">
        <v>99</v>
      </c>
      <c r="D438" t="s">
        <v>223</v>
      </c>
      <c r="E438" s="1">
        <v>44231</v>
      </c>
      <c r="F438" s="1">
        <v>44651</v>
      </c>
      <c r="G438" s="1">
        <f>Таблица1[[#This Row],[Дата регистрации ЗНИ]]+VLOOKUP(Таблица1[[#This Row],[Бизнес-решение]],'Средние сроки по БР'!$A$1:$T$203,15)</f>
        <v>44477</v>
      </c>
      <c r="H438" s="1">
        <f>Таблица1[[#This Row],[Плановая дата выхода из текущего статуса]]+VLOOKUP(Таблица1[[#This Row],[Бизнес-решение]],'Средние сроки по БР'!$A$1:$T$203,16)</f>
        <v>44897</v>
      </c>
      <c r="I4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420</v>
      </c>
    </row>
    <row r="439" spans="1:9" hidden="1" x14ac:dyDescent="0.25">
      <c r="A439" s="2">
        <v>5500027818</v>
      </c>
      <c r="B439" t="s">
        <v>799</v>
      </c>
      <c r="C439" t="s">
        <v>5</v>
      </c>
      <c r="D439" t="s">
        <v>175</v>
      </c>
      <c r="E439" s="1">
        <v>44252</v>
      </c>
      <c r="F439" s="1" t="s">
        <v>7</v>
      </c>
      <c r="I43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40" spans="1:9" hidden="1" x14ac:dyDescent="0.25">
      <c r="A440" s="2">
        <v>5500027819</v>
      </c>
      <c r="B440" t="s">
        <v>819</v>
      </c>
      <c r="C440" t="s">
        <v>5</v>
      </c>
      <c r="D440" t="s">
        <v>352</v>
      </c>
      <c r="E440" s="1">
        <v>44252</v>
      </c>
      <c r="F440" s="1" t="s">
        <v>7</v>
      </c>
      <c r="I44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41" spans="1:9" hidden="1" x14ac:dyDescent="0.25">
      <c r="A441" s="2">
        <v>5500027820</v>
      </c>
      <c r="B441" t="s">
        <v>820</v>
      </c>
      <c r="C441" t="s">
        <v>8</v>
      </c>
      <c r="D441" t="s">
        <v>323</v>
      </c>
      <c r="E441" s="1">
        <v>44252</v>
      </c>
      <c r="F441" s="1" t="s">
        <v>7</v>
      </c>
      <c r="I44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42" spans="1:9" hidden="1" x14ac:dyDescent="0.25">
      <c r="A442" s="2">
        <v>5500027822</v>
      </c>
      <c r="B442" t="s">
        <v>821</v>
      </c>
      <c r="C442" t="s">
        <v>8</v>
      </c>
      <c r="D442" t="s">
        <v>372</v>
      </c>
      <c r="E442" s="1">
        <v>44251</v>
      </c>
      <c r="F442" s="1" t="s">
        <v>7</v>
      </c>
      <c r="I44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43" spans="1:9" hidden="1" x14ac:dyDescent="0.25">
      <c r="A443" s="2">
        <v>5500027823</v>
      </c>
      <c r="B443" t="s">
        <v>822</v>
      </c>
      <c r="C443" t="s">
        <v>8</v>
      </c>
      <c r="D443" t="s">
        <v>30</v>
      </c>
      <c r="E443" s="1">
        <v>44251</v>
      </c>
      <c r="F443" s="1" t="s">
        <v>7</v>
      </c>
      <c r="I44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44" spans="1:9" x14ac:dyDescent="0.25">
      <c r="A444" s="2">
        <v>5500027606</v>
      </c>
      <c r="B444" t="s">
        <v>676</v>
      </c>
      <c r="C444" t="s">
        <v>148</v>
      </c>
      <c r="D444" t="s">
        <v>73</v>
      </c>
      <c r="E444" s="1">
        <v>44232</v>
      </c>
      <c r="F444" s="1">
        <v>44561</v>
      </c>
      <c r="G444" s="1">
        <f>Таблица1[[#This Row],[Дата регистрации ЗНИ]]+VLOOKUP(Таблица1[[#This Row],[Бизнес-решение]],'Средние сроки по БР'!$A$1:$T$203,9)</f>
        <v>44398.632258064514</v>
      </c>
      <c r="H444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4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329</v>
      </c>
    </row>
    <row r="445" spans="1:9" hidden="1" x14ac:dyDescent="0.25">
      <c r="A445" s="2">
        <v>5500027825</v>
      </c>
      <c r="B445" t="s">
        <v>824</v>
      </c>
      <c r="C445" t="s">
        <v>8</v>
      </c>
      <c r="D445" t="s">
        <v>73</v>
      </c>
      <c r="E445" s="1">
        <v>44251</v>
      </c>
      <c r="F445" s="1" t="s">
        <v>7</v>
      </c>
      <c r="I44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46" spans="1:9" hidden="1" x14ac:dyDescent="0.25">
      <c r="A446" s="2">
        <v>5500027826</v>
      </c>
      <c r="B446" t="s">
        <v>199</v>
      </c>
      <c r="C446" t="s">
        <v>5</v>
      </c>
      <c r="D446" t="s">
        <v>375</v>
      </c>
      <c r="E446" s="1">
        <v>44251</v>
      </c>
      <c r="F446" s="1" t="s">
        <v>7</v>
      </c>
      <c r="I44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47" spans="1:9" hidden="1" x14ac:dyDescent="0.25">
      <c r="A447" s="2">
        <v>5500027827</v>
      </c>
      <c r="B447" t="s">
        <v>825</v>
      </c>
      <c r="C447" t="s">
        <v>8</v>
      </c>
      <c r="D447" t="s">
        <v>257</v>
      </c>
      <c r="E447" s="1">
        <v>44251</v>
      </c>
      <c r="F447" s="1" t="s">
        <v>7</v>
      </c>
      <c r="I44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48" spans="1:9" x14ac:dyDescent="0.25">
      <c r="A448" s="2">
        <v>5500027611</v>
      </c>
      <c r="B448" t="s">
        <v>679</v>
      </c>
      <c r="C448" t="s">
        <v>148</v>
      </c>
      <c r="D448" t="s">
        <v>11</v>
      </c>
      <c r="E448" s="1">
        <v>44232</v>
      </c>
      <c r="F448" s="1">
        <v>44617</v>
      </c>
      <c r="G448" s="1">
        <f>Таблица1[[#This Row],[Дата регистрации ЗНИ]]+VLOOKUP(Таблица1[[#This Row],[Бизнес-решение]],'Средние сроки по БР'!$A$1:$T$203,9)</f>
        <v>44483.260563380281</v>
      </c>
      <c r="H448" s="1">
        <f>Таблица1[[#This Row],[Плановая дата выхода из текущего статуса]]+VLOOKUP(Таблица1[[#This Row],[Бизнес-решение]],'Средние сроки по БР'!$A$1:$T$203,10)</f>
        <v>44868.260563380281</v>
      </c>
      <c r="I4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385</v>
      </c>
    </row>
    <row r="449" spans="1:9" x14ac:dyDescent="0.25">
      <c r="A449" s="2">
        <v>5500027612</v>
      </c>
      <c r="B449" t="s">
        <v>680</v>
      </c>
      <c r="C449" t="s">
        <v>148</v>
      </c>
      <c r="D449" t="s">
        <v>73</v>
      </c>
      <c r="E449" s="1">
        <v>44232</v>
      </c>
      <c r="F449" s="1">
        <v>44561</v>
      </c>
      <c r="G449" s="1">
        <f>Таблица1[[#This Row],[Дата регистрации ЗНИ]]+VLOOKUP(Таблица1[[#This Row],[Бизнес-решение]],'Средние сроки по БР'!$A$1:$T$203,9)</f>
        <v>44398.632258064514</v>
      </c>
      <c r="H449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44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329</v>
      </c>
    </row>
    <row r="450" spans="1:9" x14ac:dyDescent="0.25">
      <c r="A450" s="2">
        <v>5500027614</v>
      </c>
      <c r="B450" t="s">
        <v>682</v>
      </c>
      <c r="C450" t="s">
        <v>148</v>
      </c>
      <c r="D450" t="s">
        <v>18</v>
      </c>
      <c r="E450" s="1">
        <v>44232</v>
      </c>
      <c r="F450" s="1">
        <v>44576</v>
      </c>
      <c r="G450" s="1">
        <f>Таблица1[[#This Row],[Дата регистрации ЗНИ]]+VLOOKUP(Таблица1[[#This Row],[Бизнес-решение]],'Средние сроки по БР'!$A$1:$T$203,9)</f>
        <v>44523.087087087086</v>
      </c>
      <c r="H450" s="1">
        <f>Таблица1[[#This Row],[Плановая дата выхода из текущего статуса]]+VLOOKUP(Таблица1[[#This Row],[Бизнес-решение]],'Средние сроки по БР'!$A$1:$T$203,10)</f>
        <v>44867.087087087086</v>
      </c>
      <c r="I45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344</v>
      </c>
    </row>
    <row r="451" spans="1:9" x14ac:dyDescent="0.25">
      <c r="A451" s="2">
        <v>5500027616</v>
      </c>
      <c r="B451" t="s">
        <v>684</v>
      </c>
      <c r="C451" t="s">
        <v>99</v>
      </c>
      <c r="D451" t="s">
        <v>16</v>
      </c>
      <c r="E451" s="1">
        <v>44232</v>
      </c>
      <c r="F451" s="1">
        <v>44348</v>
      </c>
      <c r="G451" s="1">
        <f>Таблица1[[#This Row],[Дата регистрации ЗНИ]]+VLOOKUP(Таблица1[[#This Row],[Бизнес-решение]],'Средние сроки по БР'!$A$1:$T$203,15)</f>
        <v>44387.252688172041</v>
      </c>
      <c r="H451" s="1">
        <f>Таблица1[[#This Row],[Плановая дата выхода из текущего статуса]]+VLOOKUP(Таблица1[[#This Row],[Бизнес-решение]],'Средние сроки по БР'!$A$1:$T$203,16)</f>
        <v>44503.252688172041</v>
      </c>
      <c r="I4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116</v>
      </c>
    </row>
    <row r="452" spans="1:9" x14ac:dyDescent="0.25">
      <c r="A452" s="2">
        <v>5500027619</v>
      </c>
      <c r="B452" t="s">
        <v>687</v>
      </c>
      <c r="C452" t="s">
        <v>152</v>
      </c>
      <c r="D452" t="s">
        <v>688</v>
      </c>
      <c r="E452" s="1">
        <v>44232</v>
      </c>
      <c r="F452" s="1">
        <v>44502</v>
      </c>
      <c r="G452" s="1">
        <f>Таблица1[[#This Row],[Дата регистрации ЗНИ]]+VLOOKUP(Таблица1[[#This Row],[Бизнес-решение]],'Средние сроки по БР'!$A$1:$T$203,20,1)</f>
        <v>44430.0625</v>
      </c>
      <c r="H452" s="1">
        <f>Таблица1[[#This Row],[Плановая дата выхода из текущего статуса]]</f>
        <v>44502</v>
      </c>
      <c r="I4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71.9375</v>
      </c>
    </row>
    <row r="453" spans="1:9" x14ac:dyDescent="0.25">
      <c r="A453" s="2">
        <v>5500027623</v>
      </c>
      <c r="B453" t="s">
        <v>690</v>
      </c>
      <c r="C453" t="s">
        <v>148</v>
      </c>
      <c r="D453" t="s">
        <v>73</v>
      </c>
      <c r="E453" s="1">
        <v>44235</v>
      </c>
      <c r="F453" s="1">
        <v>44554</v>
      </c>
      <c r="G453" s="1">
        <f>Таблица1[[#This Row],[Дата регистрации ЗНИ]]+VLOOKUP(Таблица1[[#This Row],[Бизнес-решение]],'Средние сроки по БР'!$A$1:$T$203,9)</f>
        <v>44401.632258064514</v>
      </c>
      <c r="H453" s="1">
        <f>Таблица1[[#This Row],[Плановая дата выхода из текущего статуса]]+VLOOKUP(Таблица1[[#This Row],[Бизнес-решение]],'Средние сроки по БР'!$A$1:$T$203,10)</f>
        <v>44720.632258064514</v>
      </c>
      <c r="I4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319</v>
      </c>
    </row>
    <row r="454" spans="1:9" hidden="1" x14ac:dyDescent="0.25">
      <c r="A454" s="2">
        <v>5500027834</v>
      </c>
      <c r="B454" t="s">
        <v>830</v>
      </c>
      <c r="C454" t="s">
        <v>8</v>
      </c>
      <c r="D454" t="s">
        <v>6</v>
      </c>
      <c r="E454" s="1">
        <v>44251</v>
      </c>
      <c r="F454" s="1" t="s">
        <v>7</v>
      </c>
      <c r="I45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55" spans="1:9" hidden="1" x14ac:dyDescent="0.25">
      <c r="A455" s="2">
        <v>5500027836</v>
      </c>
      <c r="B455" t="s">
        <v>830</v>
      </c>
      <c r="C455" t="s">
        <v>8</v>
      </c>
      <c r="D455" t="s">
        <v>831</v>
      </c>
      <c r="E455" s="1">
        <v>44251</v>
      </c>
      <c r="F455" s="1" t="s">
        <v>7</v>
      </c>
      <c r="I45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56" spans="1:9" x14ac:dyDescent="0.25">
      <c r="A456" s="2">
        <v>5500027625</v>
      </c>
      <c r="B456" t="s">
        <v>691</v>
      </c>
      <c r="C456" t="s">
        <v>152</v>
      </c>
      <c r="D456" t="s">
        <v>89</v>
      </c>
      <c r="E456" s="1">
        <v>44235</v>
      </c>
      <c r="F456" s="1">
        <v>44651</v>
      </c>
      <c r="G456" s="1">
        <f>Таблица1[[#This Row],[Дата регистрации ЗНИ]]+VLOOKUP(Таблица1[[#This Row],[Бизнес-решение]],'Средние сроки по БР'!$A$1:$T$203,20,1)</f>
        <v>44445.68</v>
      </c>
      <c r="H456" s="1">
        <f>Таблица1[[#This Row],[Плановая дата выхода из текущего статуса]]</f>
        <v>44651</v>
      </c>
      <c r="I4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205.31999999999971</v>
      </c>
    </row>
    <row r="457" spans="1:9" hidden="1" x14ac:dyDescent="0.25">
      <c r="A457" s="2">
        <v>5500027838</v>
      </c>
      <c r="B457" t="s">
        <v>830</v>
      </c>
      <c r="C457" t="s">
        <v>8</v>
      </c>
      <c r="D457" t="s">
        <v>9</v>
      </c>
      <c r="E457" s="1">
        <v>44251</v>
      </c>
      <c r="F457" s="1" t="s">
        <v>7</v>
      </c>
      <c r="I45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58" spans="1:9" x14ac:dyDescent="0.25">
      <c r="A458" s="2">
        <v>5500027626</v>
      </c>
      <c r="B458" t="s">
        <v>692</v>
      </c>
      <c r="C458" t="s">
        <v>152</v>
      </c>
      <c r="D458" t="s">
        <v>36</v>
      </c>
      <c r="E458" s="1">
        <v>44235</v>
      </c>
      <c r="F458" s="1">
        <v>44636</v>
      </c>
      <c r="G458" s="1">
        <f>Таблица1[[#This Row],[Дата регистрации ЗНИ]]+VLOOKUP(Таблица1[[#This Row],[Бизнес-решение]],'Средние сроки по БР'!$A$1:$T$203,20,1)</f>
        <v>44394.639344262294</v>
      </c>
      <c r="H458" s="1">
        <f>Таблица1[[#This Row],[Плановая дата выхода из текущего статуса]]</f>
        <v>44636</v>
      </c>
      <c r="I4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241.36065573770611</v>
      </c>
    </row>
    <row r="459" spans="1:9" hidden="1" x14ac:dyDescent="0.25">
      <c r="A459" s="2">
        <v>5500027840</v>
      </c>
      <c r="B459" t="s">
        <v>832</v>
      </c>
      <c r="C459" t="s">
        <v>5</v>
      </c>
      <c r="D459" t="s">
        <v>63</v>
      </c>
      <c r="E459" s="1">
        <v>44251</v>
      </c>
      <c r="F459" s="1" t="s">
        <v>7</v>
      </c>
      <c r="I45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60" spans="1:9" x14ac:dyDescent="0.25">
      <c r="A460" s="2">
        <v>5500027627</v>
      </c>
      <c r="B460" t="s">
        <v>693</v>
      </c>
      <c r="C460" t="s">
        <v>152</v>
      </c>
      <c r="D460" t="s">
        <v>257</v>
      </c>
      <c r="E460" s="1">
        <v>44235</v>
      </c>
      <c r="F460" s="1">
        <v>44642</v>
      </c>
      <c r="G460" s="1">
        <f>Таблица1[[#This Row],[Дата регистрации ЗНИ]]+VLOOKUP(Таблица1[[#This Row],[Бизнес-решение]],'Средние сроки по БР'!$A$1:$T$203,20,1)</f>
        <v>44330.595744680853</v>
      </c>
      <c r="H460" s="1">
        <f>Таблица1[[#This Row],[Плановая дата выхода из текущего статуса]]</f>
        <v>44642</v>
      </c>
      <c r="I4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311.40425531914661</v>
      </c>
    </row>
    <row r="461" spans="1:9" hidden="1" x14ac:dyDescent="0.25">
      <c r="A461" s="2">
        <v>5500027842</v>
      </c>
      <c r="B461" t="s">
        <v>232</v>
      </c>
      <c r="C461" t="s">
        <v>5</v>
      </c>
      <c r="D461" t="s">
        <v>128</v>
      </c>
      <c r="E461" s="1">
        <v>44251</v>
      </c>
      <c r="F461" s="1" t="s">
        <v>7</v>
      </c>
      <c r="I46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62" spans="1:9" hidden="1" x14ac:dyDescent="0.25">
      <c r="A462" s="2">
        <v>5500027843</v>
      </c>
      <c r="B462" t="s">
        <v>834</v>
      </c>
      <c r="C462" t="s">
        <v>5</v>
      </c>
      <c r="D462" t="s">
        <v>73</v>
      </c>
      <c r="E462" s="1">
        <v>44251</v>
      </c>
      <c r="F462" s="1" t="s">
        <v>7</v>
      </c>
      <c r="I46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63" spans="1:9" hidden="1" x14ac:dyDescent="0.25">
      <c r="A463" s="2">
        <v>5500027844</v>
      </c>
      <c r="B463" t="s">
        <v>835</v>
      </c>
      <c r="C463" t="s">
        <v>5</v>
      </c>
      <c r="D463" t="s">
        <v>46</v>
      </c>
      <c r="E463" s="1">
        <v>44251</v>
      </c>
      <c r="F463" s="1" t="s">
        <v>7</v>
      </c>
      <c r="I46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64" spans="1:9" hidden="1" x14ac:dyDescent="0.25">
      <c r="A464" s="2">
        <v>5500027846</v>
      </c>
      <c r="B464" t="s">
        <v>836</v>
      </c>
      <c r="C464" t="s">
        <v>8</v>
      </c>
      <c r="D464" t="s">
        <v>63</v>
      </c>
      <c r="E464" s="1">
        <v>44253</v>
      </c>
      <c r="F464" s="1" t="s">
        <v>7</v>
      </c>
      <c r="I46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65" spans="1:9" hidden="1" x14ac:dyDescent="0.25">
      <c r="A465" s="2">
        <v>5500027847</v>
      </c>
      <c r="B465" t="s">
        <v>837</v>
      </c>
      <c r="C465" t="s">
        <v>8</v>
      </c>
      <c r="D465" t="s">
        <v>73</v>
      </c>
      <c r="E465" s="1">
        <v>44253</v>
      </c>
      <c r="F465" s="1" t="s">
        <v>7</v>
      </c>
      <c r="I46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66" spans="1:9" hidden="1" x14ac:dyDescent="0.25">
      <c r="A466" s="2">
        <v>5500027848</v>
      </c>
      <c r="B466" t="s">
        <v>838</v>
      </c>
      <c r="C466" t="s">
        <v>5</v>
      </c>
      <c r="D466" t="s">
        <v>73</v>
      </c>
      <c r="E466" s="1">
        <v>44253</v>
      </c>
      <c r="F466" s="1" t="s">
        <v>7</v>
      </c>
      <c r="I46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67" spans="1:9" x14ac:dyDescent="0.25">
      <c r="A467" s="2">
        <v>5500027628</v>
      </c>
      <c r="B467" t="s">
        <v>694</v>
      </c>
      <c r="C467" t="s">
        <v>148</v>
      </c>
      <c r="D467" t="s">
        <v>257</v>
      </c>
      <c r="E467" s="1">
        <v>44235</v>
      </c>
      <c r="F467" s="1">
        <v>44560</v>
      </c>
      <c r="G467" s="1">
        <f>Таблица1[[#This Row],[Дата регистрации ЗНИ]]+VLOOKUP(Таблица1[[#This Row],[Бизнес-решение]],'Средние сроки по БР'!$A$1:$T$203,9)</f>
        <v>44354.595744680853</v>
      </c>
      <c r="H467" s="1">
        <f>Таблица1[[#This Row],[Плановая дата выхода из текущего статуса]]+VLOOKUP(Таблица1[[#This Row],[Бизнес-решение]],'Средние сроки по БР'!$A$1:$T$203,10)</f>
        <v>44679.595744680853</v>
      </c>
      <c r="I4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325</v>
      </c>
    </row>
    <row r="468" spans="1:9" x14ac:dyDescent="0.25">
      <c r="A468" s="2">
        <v>5500027629</v>
      </c>
      <c r="B468" t="s">
        <v>695</v>
      </c>
      <c r="C468" t="s">
        <v>148</v>
      </c>
      <c r="D468" t="s">
        <v>257</v>
      </c>
      <c r="E468" s="1">
        <v>44235</v>
      </c>
      <c r="F468" s="1">
        <v>44650</v>
      </c>
      <c r="G468" s="1">
        <f>Таблица1[[#This Row],[Дата регистрации ЗНИ]]+VLOOKUP(Таблица1[[#This Row],[Бизнес-решение]],'Средние сроки по БР'!$A$1:$T$203,9)</f>
        <v>44354.595744680853</v>
      </c>
      <c r="H468" s="1">
        <f>Таблица1[[#This Row],[Плановая дата выхода из текущего статуса]]+VLOOKUP(Таблица1[[#This Row],[Бизнес-решение]],'Средние сроки по БР'!$A$1:$T$203,10)</f>
        <v>44769.595744680853</v>
      </c>
      <c r="I4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415</v>
      </c>
    </row>
    <row r="469" spans="1:9" x14ac:dyDescent="0.25">
      <c r="A469" s="2">
        <v>5500027631</v>
      </c>
      <c r="B469" t="s">
        <v>697</v>
      </c>
      <c r="C469" t="s">
        <v>99</v>
      </c>
      <c r="D469" t="s">
        <v>257</v>
      </c>
      <c r="E469" s="1">
        <v>44235</v>
      </c>
      <c r="F469" s="1">
        <v>44591</v>
      </c>
      <c r="G469" s="1">
        <f>Таблица1[[#This Row],[Дата регистрации ЗНИ]]+VLOOKUP(Таблица1[[#This Row],[Бизнес-решение]],'Средние сроки по БР'!$A$1:$T$203,15)</f>
        <v>44342.595744680853</v>
      </c>
      <c r="H469" s="1">
        <f>Таблица1[[#This Row],[Плановая дата выхода из текущего статуса]]+VLOOKUP(Таблица1[[#This Row],[Бизнес-решение]],'Средние сроки по БР'!$A$1:$T$203,16)</f>
        <v>44698.595744680853</v>
      </c>
      <c r="I4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356</v>
      </c>
    </row>
    <row r="470" spans="1:9" hidden="1" x14ac:dyDescent="0.25">
      <c r="A470" s="2">
        <v>5500027852</v>
      </c>
      <c r="B470" t="s">
        <v>841</v>
      </c>
      <c r="C470" t="s">
        <v>5</v>
      </c>
      <c r="D470" t="s">
        <v>16</v>
      </c>
      <c r="E470" s="1">
        <v>44252</v>
      </c>
      <c r="F470" s="1" t="s">
        <v>7</v>
      </c>
      <c r="I47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71" spans="1:9" x14ac:dyDescent="0.25">
      <c r="A471" s="2">
        <v>5500027632</v>
      </c>
      <c r="B471" t="s">
        <v>698</v>
      </c>
      <c r="C471" t="s">
        <v>152</v>
      </c>
      <c r="D471" t="s">
        <v>257</v>
      </c>
      <c r="E471" s="1">
        <v>44235</v>
      </c>
      <c r="F471" s="1">
        <v>44573</v>
      </c>
      <c r="G471" s="1">
        <f>Таблица1[[#This Row],[Дата регистрации ЗНИ]]+VLOOKUP(Таблица1[[#This Row],[Бизнес-решение]],'Средние сроки по БР'!$A$1:$T$203,20,1)</f>
        <v>44330.595744680853</v>
      </c>
      <c r="H471" s="1">
        <f>Таблица1[[#This Row],[Плановая дата выхода из текущего статуса]]</f>
        <v>44573</v>
      </c>
      <c r="I4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242.40425531914661</v>
      </c>
    </row>
    <row r="472" spans="1:9" hidden="1" x14ac:dyDescent="0.25">
      <c r="A472" s="2">
        <v>5500027855</v>
      </c>
      <c r="B472" t="s">
        <v>843</v>
      </c>
      <c r="C472" t="s">
        <v>5</v>
      </c>
      <c r="D472" t="s">
        <v>54</v>
      </c>
      <c r="E472" s="1">
        <v>44252</v>
      </c>
      <c r="F472" s="1" t="s">
        <v>7</v>
      </c>
      <c r="I47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73" spans="1:9" hidden="1" x14ac:dyDescent="0.25">
      <c r="A473" s="2">
        <v>5500027856</v>
      </c>
      <c r="B473" t="s">
        <v>844</v>
      </c>
      <c r="C473" t="s">
        <v>5</v>
      </c>
      <c r="D473" t="s">
        <v>64</v>
      </c>
      <c r="E473" s="1">
        <v>44252</v>
      </c>
      <c r="F473" s="1" t="s">
        <v>7</v>
      </c>
      <c r="I47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74" spans="1:9" hidden="1" x14ac:dyDescent="0.25">
      <c r="A474" s="2">
        <v>5500027857</v>
      </c>
      <c r="B474" t="s">
        <v>471</v>
      </c>
      <c r="C474" t="s">
        <v>5</v>
      </c>
      <c r="D474" t="s">
        <v>16</v>
      </c>
      <c r="E474" s="1">
        <v>44252</v>
      </c>
      <c r="F474" s="1" t="s">
        <v>7</v>
      </c>
      <c r="I47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75" spans="1:9" hidden="1" x14ac:dyDescent="0.25">
      <c r="A475" s="2">
        <v>5500027858</v>
      </c>
      <c r="B475" t="s">
        <v>845</v>
      </c>
      <c r="C475" t="s">
        <v>5</v>
      </c>
      <c r="D475" t="s">
        <v>163</v>
      </c>
      <c r="E475" s="1">
        <v>44252</v>
      </c>
      <c r="F475" s="1" t="s">
        <v>7</v>
      </c>
      <c r="I47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76" spans="1:9" x14ac:dyDescent="0.25">
      <c r="A476" s="2">
        <v>5500027633</v>
      </c>
      <c r="B476" t="s">
        <v>699</v>
      </c>
      <c r="C476" t="s">
        <v>152</v>
      </c>
      <c r="D476" t="s">
        <v>257</v>
      </c>
      <c r="E476" s="1">
        <v>44235</v>
      </c>
      <c r="F476" s="1">
        <v>44573</v>
      </c>
      <c r="G476" s="1">
        <f>Таблица1[[#This Row],[Дата регистрации ЗНИ]]+VLOOKUP(Таблица1[[#This Row],[Бизнес-решение]],'Средние сроки по БР'!$A$1:$T$203,20,1)</f>
        <v>44330.595744680853</v>
      </c>
      <c r="H476" s="1">
        <f>Таблица1[[#This Row],[Плановая дата выхода из текущего статуса]]</f>
        <v>44573</v>
      </c>
      <c r="I4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242.40425531914661</v>
      </c>
    </row>
    <row r="477" spans="1:9" x14ac:dyDescent="0.25">
      <c r="A477" s="2">
        <v>5500027635</v>
      </c>
      <c r="B477" t="s">
        <v>701</v>
      </c>
      <c r="C477" t="s">
        <v>148</v>
      </c>
      <c r="D477" t="s">
        <v>257</v>
      </c>
      <c r="E477" s="1">
        <v>44235</v>
      </c>
      <c r="F477" s="1">
        <v>44651</v>
      </c>
      <c r="G477" s="1">
        <f>Таблица1[[#This Row],[Дата регистрации ЗНИ]]+VLOOKUP(Таблица1[[#This Row],[Бизнес-решение]],'Средние сроки по БР'!$A$1:$T$203,9)</f>
        <v>44354.595744680853</v>
      </c>
      <c r="H477" s="1">
        <f>Таблица1[[#This Row],[Плановая дата выхода из текущего статуса]]+VLOOKUP(Таблица1[[#This Row],[Бизнес-решение]],'Средние сроки по БР'!$A$1:$T$203,10)</f>
        <v>44770.595744680853</v>
      </c>
      <c r="I4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416</v>
      </c>
    </row>
    <row r="478" spans="1:9" hidden="1" x14ac:dyDescent="0.25">
      <c r="A478" s="2">
        <v>5500027861</v>
      </c>
      <c r="B478" t="s">
        <v>847</v>
      </c>
      <c r="C478" t="s">
        <v>5</v>
      </c>
      <c r="D478" t="s">
        <v>73</v>
      </c>
      <c r="E478" s="1">
        <v>44253</v>
      </c>
      <c r="F478" s="1" t="s">
        <v>7</v>
      </c>
      <c r="I47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79" spans="1:9" hidden="1" x14ac:dyDescent="0.25">
      <c r="A479" s="2">
        <v>5500027862</v>
      </c>
      <c r="B479" t="s">
        <v>848</v>
      </c>
      <c r="C479" t="s">
        <v>8</v>
      </c>
      <c r="D479" t="s">
        <v>73</v>
      </c>
      <c r="E479" s="1">
        <v>44253</v>
      </c>
      <c r="F479" s="1" t="s">
        <v>7</v>
      </c>
      <c r="I47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80" spans="1:9" x14ac:dyDescent="0.25">
      <c r="A480" s="2">
        <v>5500027636</v>
      </c>
      <c r="B480" t="s">
        <v>702</v>
      </c>
      <c r="C480" t="s">
        <v>152</v>
      </c>
      <c r="D480" t="s">
        <v>257</v>
      </c>
      <c r="E480" s="1">
        <v>44235</v>
      </c>
      <c r="F480" s="1">
        <v>44377</v>
      </c>
      <c r="G480" s="1">
        <f>Таблица1[[#This Row],[Дата регистрации ЗНИ]]+VLOOKUP(Таблица1[[#This Row],[Бизнес-решение]],'Средние сроки по БР'!$A$1:$T$203,20,1)</f>
        <v>44330.595744680853</v>
      </c>
      <c r="H480" s="1">
        <f>Таблица1[[#This Row],[Плановая дата выхода из текущего статуса]]</f>
        <v>44377</v>
      </c>
      <c r="I4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46.404255319146614</v>
      </c>
    </row>
    <row r="481" spans="1:9" x14ac:dyDescent="0.25">
      <c r="A481" s="2">
        <v>5500027637</v>
      </c>
      <c r="B481" t="s">
        <v>703</v>
      </c>
      <c r="C481" t="s">
        <v>149</v>
      </c>
      <c r="D481" t="s">
        <v>257</v>
      </c>
      <c r="E481" s="1">
        <v>44235</v>
      </c>
      <c r="F481" s="1">
        <v>44559</v>
      </c>
      <c r="G481" s="1">
        <f>Таблица1[[#This Row],[Дата регистрации ЗНИ]]+VLOOKUP(Таблица1[[#This Row],[Бизнес-решение]],'Средние сроки по БР'!$A$1:$T$203,18,1)</f>
        <v>44338.595744680853</v>
      </c>
      <c r="H481" s="1">
        <f>Таблица1[[#This Row],[Плановая дата выхода из текущего статуса]]+VLOOKUP(Таблица1[[#This Row],[Бизнес-решение]],'Средние сроки по БР'!$A$1:$T$203,19,1)</f>
        <v>44658.595744680853</v>
      </c>
      <c r="I48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320</v>
      </c>
    </row>
    <row r="482" spans="1:9" x14ac:dyDescent="0.25">
      <c r="A482" s="2">
        <v>5500027639</v>
      </c>
      <c r="B482" t="s">
        <v>705</v>
      </c>
      <c r="C482" t="s">
        <v>152</v>
      </c>
      <c r="D482" t="s">
        <v>257</v>
      </c>
      <c r="E482" s="1">
        <v>44235</v>
      </c>
      <c r="F482" s="1">
        <v>44575</v>
      </c>
      <c r="G482" s="1">
        <f>Таблица1[[#This Row],[Дата регистрации ЗНИ]]+VLOOKUP(Таблица1[[#This Row],[Бизнес-решение]],'Средние сроки по БР'!$A$1:$T$203,20,1)</f>
        <v>44330.595744680853</v>
      </c>
      <c r="H482" s="1">
        <f>Таблица1[[#This Row],[Плановая дата выхода из текущего статуса]]</f>
        <v>44575</v>
      </c>
      <c r="I48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244.40425531914661</v>
      </c>
    </row>
    <row r="483" spans="1:9" x14ac:dyDescent="0.25">
      <c r="A483" s="2">
        <v>5500027644</v>
      </c>
      <c r="B483" t="s">
        <v>710</v>
      </c>
      <c r="C483" t="s">
        <v>152</v>
      </c>
      <c r="D483" t="s">
        <v>257</v>
      </c>
      <c r="E483" s="1">
        <v>44235</v>
      </c>
      <c r="F483" s="1">
        <v>44439</v>
      </c>
      <c r="G483" s="1">
        <f>Таблица1[[#This Row],[Дата регистрации ЗНИ]]+VLOOKUP(Таблица1[[#This Row],[Бизнес-решение]],'Средние сроки по БР'!$A$1:$T$203,20,1)</f>
        <v>44330.595744680853</v>
      </c>
      <c r="H483" s="1">
        <f>Таблица1[[#This Row],[Плановая дата выхода из текущего статуса]]</f>
        <v>44439</v>
      </c>
      <c r="I4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108.40425531914661</v>
      </c>
    </row>
    <row r="484" spans="1:9" x14ac:dyDescent="0.25">
      <c r="A484" s="2">
        <v>5500027650</v>
      </c>
      <c r="B484" t="s">
        <v>123</v>
      </c>
      <c r="C484" t="s">
        <v>99</v>
      </c>
      <c r="D484" t="s">
        <v>10</v>
      </c>
      <c r="E484" s="1">
        <v>44235</v>
      </c>
      <c r="F484" s="1">
        <v>44561</v>
      </c>
      <c r="G484" s="1">
        <f>Таблица1[[#This Row],[Дата регистрации ЗНИ]]+VLOOKUP(Таблица1[[#This Row],[Бизнес-решение]],'Средние сроки по БР'!$A$1:$T$203,15)</f>
        <v>44402.209790209788</v>
      </c>
      <c r="H484" s="1">
        <f>Таблица1[[#This Row],[Плановая дата выхода из текущего статуса]]+VLOOKUP(Таблица1[[#This Row],[Бизнес-решение]],'Средние сроки по БР'!$A$1:$T$203,16)</f>
        <v>44728.209790209788</v>
      </c>
      <c r="I48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326</v>
      </c>
    </row>
    <row r="485" spans="1:9" hidden="1" x14ac:dyDescent="0.25">
      <c r="A485" s="2">
        <v>5500027868</v>
      </c>
      <c r="B485" t="s">
        <v>830</v>
      </c>
      <c r="C485" t="s">
        <v>8</v>
      </c>
      <c r="D485" t="s">
        <v>117</v>
      </c>
      <c r="E485" s="1">
        <v>44253</v>
      </c>
      <c r="F485" s="1" t="s">
        <v>7</v>
      </c>
      <c r="I48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86" spans="1:9" hidden="1" x14ac:dyDescent="0.25">
      <c r="A486" s="2">
        <v>5500027869</v>
      </c>
      <c r="B486" t="s">
        <v>854</v>
      </c>
      <c r="C486" t="s">
        <v>5</v>
      </c>
      <c r="D486" t="s">
        <v>235</v>
      </c>
      <c r="E486" s="1">
        <v>44253</v>
      </c>
      <c r="F486" s="1" t="s">
        <v>7</v>
      </c>
      <c r="I48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87" spans="1:9" x14ac:dyDescent="0.25">
      <c r="A487" s="2">
        <v>5500027655</v>
      </c>
      <c r="B487" t="s">
        <v>717</v>
      </c>
      <c r="C487" t="s">
        <v>184</v>
      </c>
      <c r="D487" t="s">
        <v>27</v>
      </c>
      <c r="E487" s="1">
        <v>44236</v>
      </c>
      <c r="F487" s="1">
        <v>44561</v>
      </c>
      <c r="G487" s="1">
        <f>Таблица1[[#This Row],[Дата регистрации ЗНИ]]+VLOOKUP(Таблица1[[#This Row],[Бизнес-решение]],'Средние сроки по БР'!$A$1:$T$203,10)</f>
        <v>44449.037735849059</v>
      </c>
      <c r="H487" s="1">
        <f>Таблица1[[#This Row],[Плановая дата выхода из текущего статуса]]+VLOOKUP(Таблица1[[#This Row],[Бизнес-решение]],'Средние сроки по БР'!$A$1:$T$203,11)</f>
        <v>44769.037735849059</v>
      </c>
      <c r="I4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320</v>
      </c>
    </row>
    <row r="488" spans="1:9" hidden="1" x14ac:dyDescent="0.25">
      <c r="A488" s="2">
        <v>5500027871</v>
      </c>
      <c r="B488" t="s">
        <v>370</v>
      </c>
      <c r="C488" t="s">
        <v>5</v>
      </c>
      <c r="D488" t="s">
        <v>150</v>
      </c>
      <c r="E488" s="1">
        <v>44253</v>
      </c>
      <c r="F488" s="1" t="s">
        <v>7</v>
      </c>
      <c r="I48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89" spans="1:9" hidden="1" x14ac:dyDescent="0.25">
      <c r="A489" s="2">
        <v>5500027872</v>
      </c>
      <c r="B489" t="s">
        <v>856</v>
      </c>
      <c r="C489" t="s">
        <v>8</v>
      </c>
      <c r="D489" t="s">
        <v>857</v>
      </c>
      <c r="E489" s="1">
        <v>44253</v>
      </c>
      <c r="F489" s="1" t="s">
        <v>7</v>
      </c>
      <c r="I48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490" spans="1:9" x14ac:dyDescent="0.25">
      <c r="A490" s="2">
        <v>5500027656</v>
      </c>
      <c r="B490" t="s">
        <v>428</v>
      </c>
      <c r="C490" t="s">
        <v>148</v>
      </c>
      <c r="D490" t="s">
        <v>11</v>
      </c>
      <c r="E490" s="1">
        <v>44236</v>
      </c>
      <c r="F490" s="1">
        <v>44264</v>
      </c>
      <c r="G490" s="1">
        <f>Таблица1[[#This Row],[Дата регистрации ЗНИ]]+VLOOKUP(Таблица1[[#This Row],[Бизнес-решение]],'Средние сроки по БР'!$A$1:$T$203,9)</f>
        <v>44487.260563380281</v>
      </c>
      <c r="H490" s="1">
        <f>Таблица1[[#This Row],[Плановая дата выхода из текущего статуса]]+VLOOKUP(Таблица1[[#This Row],[Бизнес-решение]],'Средние сроки по БР'!$A$1:$T$203,10)</f>
        <v>44515.260563380281</v>
      </c>
      <c r="I4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</v>
      </c>
    </row>
    <row r="491" spans="1:9" x14ac:dyDescent="0.25">
      <c r="A491" s="2">
        <v>5500027668</v>
      </c>
      <c r="B491" t="s">
        <v>727</v>
      </c>
      <c r="C491" t="s">
        <v>152</v>
      </c>
      <c r="D491" t="s">
        <v>155</v>
      </c>
      <c r="E491" s="1">
        <v>44236</v>
      </c>
      <c r="F491" s="1">
        <v>44581</v>
      </c>
      <c r="G491" s="1">
        <f>Таблица1[[#This Row],[Дата регистрации ЗНИ]]+VLOOKUP(Таблица1[[#This Row],[Бизнес-решение]],'Средние сроки по БР'!$A$1:$T$203,20,1)</f>
        <v>44438</v>
      </c>
      <c r="H491" s="1">
        <f>Таблица1[[#This Row],[Плановая дата выхода из текущего статуса]]</f>
        <v>44581</v>
      </c>
      <c r="I4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143</v>
      </c>
    </row>
    <row r="492" spans="1:9" x14ac:dyDescent="0.25">
      <c r="A492" s="2">
        <v>5500027671</v>
      </c>
      <c r="B492" t="s">
        <v>638</v>
      </c>
      <c r="C492" t="s">
        <v>152</v>
      </c>
      <c r="D492" t="s">
        <v>33</v>
      </c>
      <c r="E492" s="1">
        <v>44236</v>
      </c>
      <c r="F492" s="1">
        <v>44557</v>
      </c>
      <c r="G492" s="1">
        <f>Таблица1[[#This Row],[Дата регистрации ЗНИ]]+VLOOKUP(Таблица1[[#This Row],[Бизнес-решение]],'Средние сроки по БР'!$A$1:$T$203,20,1)</f>
        <v>44456.310924369747</v>
      </c>
      <c r="H492" s="1">
        <f>Таблица1[[#This Row],[Плановая дата выхода из текущего статуса]]</f>
        <v>44557</v>
      </c>
      <c r="I49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100.68907563025277</v>
      </c>
    </row>
    <row r="493" spans="1:9" x14ac:dyDescent="0.25">
      <c r="A493" s="2">
        <v>5500027672</v>
      </c>
      <c r="B493" t="s">
        <v>639</v>
      </c>
      <c r="C493" t="s">
        <v>99</v>
      </c>
      <c r="D493" t="s">
        <v>33</v>
      </c>
      <c r="E493" s="1">
        <v>44236</v>
      </c>
      <c r="F493" s="1">
        <v>44589</v>
      </c>
      <c r="G493" s="1">
        <f>Таблица1[[#This Row],[Дата регистрации ЗНИ]]+VLOOKUP(Таблица1[[#This Row],[Бизнес-решение]],'Средние сроки по БР'!$A$1:$T$203,15)</f>
        <v>44468.310924369747</v>
      </c>
      <c r="H493" s="1">
        <f>Таблица1[[#This Row],[Плановая дата выхода из текущего статуса]]+VLOOKUP(Таблица1[[#This Row],[Бизнес-решение]],'Средние сроки по БР'!$A$1:$T$203,16)</f>
        <v>44821.310924369747</v>
      </c>
      <c r="I4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353</v>
      </c>
    </row>
    <row r="494" spans="1:9" x14ac:dyDescent="0.25">
      <c r="A494" s="2">
        <v>5500027675</v>
      </c>
      <c r="B494" t="s">
        <v>265</v>
      </c>
      <c r="C494" t="s">
        <v>149</v>
      </c>
      <c r="D494" t="s">
        <v>92</v>
      </c>
      <c r="E494" s="1">
        <v>44236</v>
      </c>
      <c r="F494" s="1">
        <v>44559</v>
      </c>
      <c r="G494" s="1">
        <f>Таблица1[[#This Row],[Дата регистрации ЗНИ]]+VLOOKUP(Таблица1[[#This Row],[Бизнес-решение]],'Средние сроки по БР'!$A$1:$T$203,18,1)</f>
        <v>44393.833333333336</v>
      </c>
      <c r="H494" s="1">
        <f>Таблица1[[#This Row],[Плановая дата выхода из текущего статуса]]+VLOOKUP(Таблица1[[#This Row],[Бизнес-решение]],'Средние сроки по БР'!$A$1:$T$203,19,1)</f>
        <v>44712.833333333336</v>
      </c>
      <c r="I4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319</v>
      </c>
    </row>
    <row r="495" spans="1:9" x14ac:dyDescent="0.25">
      <c r="A495" s="2">
        <v>5500027677</v>
      </c>
      <c r="B495" t="s">
        <v>729</v>
      </c>
      <c r="C495" t="s">
        <v>152</v>
      </c>
      <c r="D495" t="s">
        <v>300</v>
      </c>
      <c r="E495" s="1">
        <v>44237</v>
      </c>
      <c r="F495" s="1">
        <v>44648</v>
      </c>
      <c r="G495" s="1">
        <f>Таблица1[[#This Row],[Дата регистрации ЗНИ]]+VLOOKUP(Таблица1[[#This Row],[Бизнес-решение]],'Средние сроки по БР'!$A$1:$T$203,20,1)</f>
        <v>44386.833333333336</v>
      </c>
      <c r="H495" s="1">
        <f>Таблица1[[#This Row],[Плановая дата выхода из текущего статуса]]</f>
        <v>44648</v>
      </c>
      <c r="I4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261.16666666666424</v>
      </c>
    </row>
    <row r="496" spans="1:9" x14ac:dyDescent="0.25">
      <c r="A496" s="2">
        <v>5500027679</v>
      </c>
      <c r="B496" t="s">
        <v>731</v>
      </c>
      <c r="C496" t="s">
        <v>152</v>
      </c>
      <c r="D496" t="s">
        <v>13</v>
      </c>
      <c r="E496" s="1">
        <v>44237</v>
      </c>
      <c r="F496" s="1">
        <v>44620</v>
      </c>
      <c r="G496" s="1">
        <f>Таблица1[[#This Row],[Дата регистрации ЗНИ]]+VLOOKUP(Таблица1[[#This Row],[Бизнес-решение]],'Средние сроки по БР'!$A$1:$T$203,20,1)</f>
        <v>44443.88</v>
      </c>
      <c r="H496" s="1">
        <f>Таблица1[[#This Row],[Плановая дата выхода из текущего статуса]]</f>
        <v>44620</v>
      </c>
      <c r="I4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176.12000000000262</v>
      </c>
    </row>
    <row r="497" spans="1:9" x14ac:dyDescent="0.25">
      <c r="A497" s="2">
        <v>5500027680</v>
      </c>
      <c r="B497" t="s">
        <v>732</v>
      </c>
      <c r="C497" t="s">
        <v>228</v>
      </c>
      <c r="D497" t="s">
        <v>13</v>
      </c>
      <c r="E497" s="1">
        <v>44237</v>
      </c>
      <c r="F497" s="1">
        <v>44547</v>
      </c>
      <c r="G497" s="1">
        <f>Таблица1[[#This Row],[Дата регистрации ЗНИ]]+VLOOKUP(Таблица1[[#This Row],[Бизнес-решение]],'Средние сроки по БР'!$A$1:$T$203,9)</f>
        <v>44467.88</v>
      </c>
      <c r="H497" s="1">
        <f>Таблица1[[#This Row],[Плановая дата выхода из текущего статуса]]+VLOOKUP(Таблица1[[#This Row],[Бизнес-решение]],'Средние сроки по БР'!$A$1:$T$203,10)</f>
        <v>44777.88</v>
      </c>
      <c r="I4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310</v>
      </c>
    </row>
    <row r="498" spans="1:9" x14ac:dyDescent="0.25">
      <c r="A498" s="2">
        <v>5500027686</v>
      </c>
      <c r="B498" t="s">
        <v>693</v>
      </c>
      <c r="C498" t="s">
        <v>99</v>
      </c>
      <c r="D498" t="s">
        <v>11</v>
      </c>
      <c r="E498" s="1">
        <v>44238</v>
      </c>
      <c r="F498" s="1">
        <v>44554</v>
      </c>
      <c r="G498" s="1">
        <f>Таблица1[[#This Row],[Дата регистрации ЗНИ]]+VLOOKUP(Таблица1[[#This Row],[Бизнес-решение]],'Средние сроки по БР'!$A$1:$T$203,15)</f>
        <v>44477.260563380281</v>
      </c>
      <c r="H498" s="1">
        <f>Таблица1[[#This Row],[Плановая дата выхода из текущего статуса]]+VLOOKUP(Таблица1[[#This Row],[Бизнес-решение]],'Средние сроки по БР'!$A$1:$T$203,16)</f>
        <v>44793.260563380281</v>
      </c>
      <c r="I4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316</v>
      </c>
    </row>
    <row r="499" spans="1:9" hidden="1" x14ac:dyDescent="0.25">
      <c r="A499" s="2">
        <v>5500027882</v>
      </c>
      <c r="B499" t="s">
        <v>867</v>
      </c>
      <c r="C499" t="s">
        <v>8</v>
      </c>
      <c r="D499" t="s">
        <v>857</v>
      </c>
      <c r="E499" s="1">
        <v>44253</v>
      </c>
      <c r="F499" s="1" t="s">
        <v>7</v>
      </c>
      <c r="I49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00" spans="1:9" x14ac:dyDescent="0.25">
      <c r="A500" s="2">
        <v>5500027688</v>
      </c>
      <c r="B500" t="s">
        <v>736</v>
      </c>
      <c r="C500" t="s">
        <v>152</v>
      </c>
      <c r="D500" t="s">
        <v>257</v>
      </c>
      <c r="E500" s="1">
        <v>44238</v>
      </c>
      <c r="F500" s="1">
        <v>44589</v>
      </c>
      <c r="G500" s="1">
        <f>Таблица1[[#This Row],[Дата регистрации ЗНИ]]+VLOOKUP(Таблица1[[#This Row],[Бизнес-решение]],'Средние сроки по БР'!$A$1:$T$203,20,1)</f>
        <v>44333.595744680853</v>
      </c>
      <c r="H500" s="1">
        <f>Таблица1[[#This Row],[Плановая дата выхода из текущего статуса]]</f>
        <v>44589</v>
      </c>
      <c r="I5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255.40425531914661</v>
      </c>
    </row>
    <row r="501" spans="1:9" hidden="1" x14ac:dyDescent="0.25">
      <c r="A501" s="2">
        <v>5500027884</v>
      </c>
      <c r="B501" t="s">
        <v>869</v>
      </c>
      <c r="C501" t="s">
        <v>8</v>
      </c>
      <c r="D501" t="s">
        <v>857</v>
      </c>
      <c r="E501" s="1">
        <v>44253</v>
      </c>
      <c r="F501" s="1" t="s">
        <v>7</v>
      </c>
      <c r="I50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02" spans="1:9" x14ac:dyDescent="0.25">
      <c r="A502" s="2">
        <v>5500027689</v>
      </c>
      <c r="B502" t="s">
        <v>737</v>
      </c>
      <c r="C502" t="s">
        <v>184</v>
      </c>
      <c r="D502" t="s">
        <v>210</v>
      </c>
      <c r="E502" s="1">
        <v>44238</v>
      </c>
      <c r="F502" s="1">
        <v>44428</v>
      </c>
      <c r="G502" s="1">
        <f>Таблица1[[#This Row],[Дата регистрации ЗНИ]]+VLOOKUP(Таблица1[[#This Row],[Бизнес-решение]],'Средние сроки по БР'!$A$1:$T$203,10)</f>
        <v>44582.5</v>
      </c>
      <c r="H502" s="1">
        <f>Таблица1[[#This Row],[Плановая дата выхода из текущего статуса]]+VLOOKUP(Таблица1[[#This Row],[Бизнес-решение]],'Средние сроки по БР'!$A$1:$T$203,11)</f>
        <v>44767.5</v>
      </c>
      <c r="I5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185</v>
      </c>
    </row>
    <row r="503" spans="1:9" hidden="1" x14ac:dyDescent="0.25">
      <c r="A503" s="2">
        <v>5500027886</v>
      </c>
      <c r="B503" t="s">
        <v>871</v>
      </c>
      <c r="C503" t="s">
        <v>5</v>
      </c>
      <c r="D503" t="s">
        <v>158</v>
      </c>
      <c r="E503" s="1">
        <v>44253</v>
      </c>
      <c r="F503" s="1" t="s">
        <v>7</v>
      </c>
      <c r="I50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04" spans="1:9" hidden="1" x14ac:dyDescent="0.25">
      <c r="A504" s="2">
        <v>5500027887</v>
      </c>
      <c r="B504" t="s">
        <v>872</v>
      </c>
      <c r="C504" t="s">
        <v>5</v>
      </c>
      <c r="D504" t="s">
        <v>16</v>
      </c>
      <c r="E504" s="1">
        <v>44256</v>
      </c>
      <c r="F504" s="1" t="s">
        <v>7</v>
      </c>
      <c r="I50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05" spans="1:9" hidden="1" x14ac:dyDescent="0.25">
      <c r="A505" s="2">
        <v>5500027888</v>
      </c>
      <c r="B505" t="s">
        <v>873</v>
      </c>
      <c r="C505" t="s">
        <v>5</v>
      </c>
      <c r="D505" t="s">
        <v>63</v>
      </c>
      <c r="E505" s="1">
        <v>44256</v>
      </c>
      <c r="F505" s="1" t="s">
        <v>7</v>
      </c>
      <c r="I50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06" spans="1:9" x14ac:dyDescent="0.25">
      <c r="A506" s="2">
        <v>5500027691</v>
      </c>
      <c r="B506" t="s">
        <v>739</v>
      </c>
      <c r="C506" t="s">
        <v>99</v>
      </c>
      <c r="D506" t="s">
        <v>73</v>
      </c>
      <c r="E506" s="1">
        <v>44237</v>
      </c>
      <c r="F506" s="1">
        <v>44589</v>
      </c>
      <c r="G506" s="1">
        <f>Таблица1[[#This Row],[Дата регистрации ЗНИ]]+VLOOKUP(Таблица1[[#This Row],[Бизнес-решение]],'Средние сроки по БР'!$A$1:$T$203,15)</f>
        <v>44391.632258064514</v>
      </c>
      <c r="H506" s="1">
        <f>Таблица1[[#This Row],[Плановая дата выхода из текущего статуса]]+VLOOKUP(Таблица1[[#This Row],[Бизнес-решение]],'Средние сроки по БР'!$A$1:$T$203,16)</f>
        <v>44743.632258064514</v>
      </c>
      <c r="I5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352</v>
      </c>
    </row>
    <row r="507" spans="1:9" hidden="1" x14ac:dyDescent="0.25">
      <c r="A507" s="2">
        <v>5500027890</v>
      </c>
      <c r="B507" t="s">
        <v>875</v>
      </c>
      <c r="C507" t="s">
        <v>5</v>
      </c>
      <c r="D507" t="s">
        <v>18</v>
      </c>
      <c r="E507" s="1">
        <v>44257</v>
      </c>
      <c r="F507" s="1" t="s">
        <v>7</v>
      </c>
      <c r="I50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08" spans="1:9" hidden="1" x14ac:dyDescent="0.25">
      <c r="A508" s="2">
        <v>5500027891</v>
      </c>
      <c r="B508" t="s">
        <v>876</v>
      </c>
      <c r="C508" t="s">
        <v>5</v>
      </c>
      <c r="D508" t="s">
        <v>73</v>
      </c>
      <c r="E508" s="1">
        <v>44256</v>
      </c>
      <c r="F508" s="1" t="s">
        <v>7</v>
      </c>
      <c r="I50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09" spans="1:9" x14ac:dyDescent="0.25">
      <c r="A509" s="2">
        <v>5500027692</v>
      </c>
      <c r="B509" t="s">
        <v>661</v>
      </c>
      <c r="C509" t="s">
        <v>152</v>
      </c>
      <c r="D509" t="s">
        <v>33</v>
      </c>
      <c r="E509" s="1">
        <v>44237</v>
      </c>
      <c r="F509" s="1">
        <v>44460</v>
      </c>
      <c r="G509" s="1">
        <f>Таблица1[[#This Row],[Дата регистрации ЗНИ]]+VLOOKUP(Таблица1[[#This Row],[Бизнес-решение]],'Средние сроки по БР'!$A$1:$T$203,20,1)</f>
        <v>44457.310924369747</v>
      </c>
      <c r="H509" s="1">
        <f>Таблица1[[#This Row],[Плановая дата выхода из текущего статуса]]</f>
        <v>44460</v>
      </c>
      <c r="I5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2.6890756302527734</v>
      </c>
    </row>
    <row r="510" spans="1:9" hidden="1" x14ac:dyDescent="0.25">
      <c r="A510" s="2">
        <v>5500027893</v>
      </c>
      <c r="B510" t="s">
        <v>478</v>
      </c>
      <c r="C510" t="s">
        <v>5</v>
      </c>
      <c r="D510" t="s">
        <v>235</v>
      </c>
      <c r="E510" s="1">
        <v>44256</v>
      </c>
      <c r="F510" s="1" t="s">
        <v>7</v>
      </c>
      <c r="I51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11" spans="1:9" x14ac:dyDescent="0.25">
      <c r="A511" s="2">
        <v>5500027694</v>
      </c>
      <c r="B511" t="s">
        <v>662</v>
      </c>
      <c r="C511" t="s">
        <v>152</v>
      </c>
      <c r="D511" t="s">
        <v>33</v>
      </c>
      <c r="E511" s="1">
        <v>44237</v>
      </c>
      <c r="F511" s="1">
        <v>44477</v>
      </c>
      <c r="G511" s="1">
        <f>Таблица1[[#This Row],[Дата регистрации ЗНИ]]+VLOOKUP(Таблица1[[#This Row],[Бизнес-решение]],'Средние сроки по БР'!$A$1:$T$203,20,1)</f>
        <v>44457.310924369747</v>
      </c>
      <c r="H511" s="1">
        <f>Таблица1[[#This Row],[Плановая дата выхода из текущего статуса]]</f>
        <v>44477</v>
      </c>
      <c r="I5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19.689075630252773</v>
      </c>
    </row>
    <row r="512" spans="1:9" hidden="1" x14ac:dyDescent="0.25">
      <c r="A512" s="2">
        <v>5500027895</v>
      </c>
      <c r="B512" t="s">
        <v>878</v>
      </c>
      <c r="C512" t="s">
        <v>5</v>
      </c>
      <c r="D512" t="s">
        <v>540</v>
      </c>
      <c r="E512" s="1">
        <v>44256</v>
      </c>
      <c r="F512" s="1" t="s">
        <v>7</v>
      </c>
      <c r="I51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13" spans="1:9" hidden="1" x14ac:dyDescent="0.25">
      <c r="A513" s="2">
        <v>5500027896</v>
      </c>
      <c r="B513" t="s">
        <v>879</v>
      </c>
      <c r="C513" t="s">
        <v>5</v>
      </c>
      <c r="D513" t="s">
        <v>540</v>
      </c>
      <c r="E513" s="1">
        <v>44256</v>
      </c>
      <c r="F513" s="1" t="s">
        <v>7</v>
      </c>
      <c r="I51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14" spans="1:9" hidden="1" x14ac:dyDescent="0.25">
      <c r="A514" s="2">
        <v>5500027897</v>
      </c>
      <c r="B514" t="s">
        <v>880</v>
      </c>
      <c r="C514" t="s">
        <v>5</v>
      </c>
      <c r="D514" t="s">
        <v>540</v>
      </c>
      <c r="E514" s="1">
        <v>44256</v>
      </c>
      <c r="F514" s="1" t="s">
        <v>7</v>
      </c>
      <c r="I51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15" spans="1:9" x14ac:dyDescent="0.25">
      <c r="A515" s="2">
        <v>5500027695</v>
      </c>
      <c r="B515" t="s">
        <v>662</v>
      </c>
      <c r="C515" t="s">
        <v>152</v>
      </c>
      <c r="D515" t="s">
        <v>79</v>
      </c>
      <c r="E515" s="1">
        <v>44237</v>
      </c>
      <c r="F515" s="1">
        <v>44585</v>
      </c>
      <c r="G515" s="1">
        <f>Таблица1[[#This Row],[Дата регистрации ЗНИ]]+VLOOKUP(Таблица1[[#This Row],[Бизнес-решение]],'Средние сроки по БР'!$A$1:$T$203,20,1)</f>
        <v>44423.571428571428</v>
      </c>
      <c r="H515" s="1">
        <f>Таблица1[[#This Row],[Плановая дата выхода из текущего статуса]]</f>
        <v>44585</v>
      </c>
      <c r="I5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161.42857142857247</v>
      </c>
    </row>
    <row r="516" spans="1:9" hidden="1" x14ac:dyDescent="0.25">
      <c r="A516" s="2">
        <v>5500027899</v>
      </c>
      <c r="B516" t="s">
        <v>882</v>
      </c>
      <c r="C516" t="s">
        <v>5</v>
      </c>
      <c r="D516" t="s">
        <v>73</v>
      </c>
      <c r="E516" s="1">
        <v>44256</v>
      </c>
      <c r="F516" s="1" t="s">
        <v>7</v>
      </c>
      <c r="I51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17" spans="1:9" hidden="1" x14ac:dyDescent="0.25">
      <c r="A517" s="2">
        <v>5500027900</v>
      </c>
      <c r="B517" t="s">
        <v>883</v>
      </c>
      <c r="C517" t="s">
        <v>8</v>
      </c>
      <c r="D517" t="s">
        <v>27</v>
      </c>
      <c r="E517" s="1">
        <v>44256</v>
      </c>
      <c r="F517" s="1" t="s">
        <v>7</v>
      </c>
      <c r="I51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18" spans="1:9" hidden="1" x14ac:dyDescent="0.25">
      <c r="A518" s="2">
        <v>5500027901</v>
      </c>
      <c r="B518" t="s">
        <v>884</v>
      </c>
      <c r="C518" t="s">
        <v>5</v>
      </c>
      <c r="D518" t="s">
        <v>10</v>
      </c>
      <c r="E518" s="1">
        <v>44256</v>
      </c>
      <c r="F518" s="1" t="s">
        <v>7</v>
      </c>
      <c r="I51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19" spans="1:9" x14ac:dyDescent="0.25">
      <c r="A519" s="2">
        <v>5500027696</v>
      </c>
      <c r="B519" t="s">
        <v>692</v>
      </c>
      <c r="C519" t="s">
        <v>152</v>
      </c>
      <c r="D519" t="s">
        <v>16</v>
      </c>
      <c r="E519" s="1">
        <v>44238</v>
      </c>
      <c r="F519" s="1">
        <v>44644</v>
      </c>
      <c r="G519" s="1">
        <f>Таблица1[[#This Row],[Дата регистрации ЗНИ]]+VLOOKUP(Таблица1[[#This Row],[Бизнес-решение]],'Средние сроки по БР'!$A$1:$T$203,20,1)</f>
        <v>44381.252688172041</v>
      </c>
      <c r="H519" s="1">
        <f>Таблица1[[#This Row],[Плановая дата выхода из текущего статуса]]</f>
        <v>44644</v>
      </c>
      <c r="I5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262.74731182795949</v>
      </c>
    </row>
    <row r="520" spans="1:9" hidden="1" x14ac:dyDescent="0.25">
      <c r="A520" s="2">
        <v>5500027903</v>
      </c>
      <c r="B520" t="s">
        <v>822</v>
      </c>
      <c r="C520" t="s">
        <v>8</v>
      </c>
      <c r="D520" t="s">
        <v>30</v>
      </c>
      <c r="E520" s="1">
        <v>44256</v>
      </c>
      <c r="F520" s="1" t="s">
        <v>7</v>
      </c>
      <c r="I52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21" spans="1:9" hidden="1" x14ac:dyDescent="0.25">
      <c r="A521" s="2">
        <v>5500027906</v>
      </c>
      <c r="B521" t="s">
        <v>365</v>
      </c>
      <c r="C521" t="s">
        <v>5</v>
      </c>
      <c r="D521" t="s">
        <v>64</v>
      </c>
      <c r="E521" s="1">
        <v>44258</v>
      </c>
      <c r="F521" s="1" t="s">
        <v>7</v>
      </c>
      <c r="I52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22" spans="1:9" hidden="1" x14ac:dyDescent="0.25">
      <c r="A522" s="2">
        <v>5500027908</v>
      </c>
      <c r="B522" t="s">
        <v>886</v>
      </c>
      <c r="C522" t="s">
        <v>5</v>
      </c>
      <c r="D522" t="s">
        <v>10</v>
      </c>
      <c r="E522" s="1">
        <v>44258</v>
      </c>
      <c r="F522" s="1" t="s">
        <v>7</v>
      </c>
      <c r="I52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23" spans="1:9" x14ac:dyDescent="0.25">
      <c r="A523" s="2">
        <v>5500027702</v>
      </c>
      <c r="B523" t="s">
        <v>740</v>
      </c>
      <c r="C523" t="s">
        <v>325</v>
      </c>
      <c r="D523" t="s">
        <v>235</v>
      </c>
      <c r="E523" s="1">
        <v>44238</v>
      </c>
      <c r="F523" s="1">
        <v>44414</v>
      </c>
      <c r="G523" s="1">
        <f>Таблица1[[#This Row],[Дата регистрации ЗНИ]]+VLOOKUP(Таблица1[[#This Row],[Бизнес-решение]],'Средние сроки по БР'!$A$1:$T$203,13)</f>
        <v>44431.857142857145</v>
      </c>
      <c r="H523" s="1">
        <f>Таблица1[[#This Row],[Плановая дата выхода из текущего статуса]]+VLOOKUP(Таблица1[[#This Row],[Бизнес-решение]],'Средние сроки по БР'!$A$1:$T$203,14)</f>
        <v>44605.857142857145</v>
      </c>
      <c r="I5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174</v>
      </c>
    </row>
    <row r="524" spans="1:9" hidden="1" x14ac:dyDescent="0.25">
      <c r="A524" s="2">
        <v>5500027910</v>
      </c>
      <c r="B524" t="s">
        <v>887</v>
      </c>
      <c r="C524" t="s">
        <v>5</v>
      </c>
      <c r="D524" t="s">
        <v>10</v>
      </c>
      <c r="E524" s="1">
        <v>44258</v>
      </c>
      <c r="F524" s="1" t="s">
        <v>7</v>
      </c>
      <c r="I52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25" spans="1:9" hidden="1" x14ac:dyDescent="0.25">
      <c r="A525" s="2">
        <v>5500027911</v>
      </c>
      <c r="B525" t="s">
        <v>888</v>
      </c>
      <c r="C525" t="s">
        <v>5</v>
      </c>
      <c r="D525" t="s">
        <v>158</v>
      </c>
      <c r="E525" s="1">
        <v>44257</v>
      </c>
      <c r="F525" s="1" t="s">
        <v>7</v>
      </c>
      <c r="I52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26" spans="1:9" hidden="1" x14ac:dyDescent="0.25">
      <c r="A526" s="2">
        <v>5500027912</v>
      </c>
      <c r="B526" t="s">
        <v>889</v>
      </c>
      <c r="C526" t="s">
        <v>5</v>
      </c>
      <c r="D526" t="s">
        <v>62</v>
      </c>
      <c r="E526" s="1">
        <v>44257</v>
      </c>
      <c r="F526" s="1" t="s">
        <v>7</v>
      </c>
      <c r="I52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27" spans="1:9" x14ac:dyDescent="0.25">
      <c r="A527" s="2">
        <v>5500027704</v>
      </c>
      <c r="B527" t="s">
        <v>742</v>
      </c>
      <c r="C527" t="s">
        <v>184</v>
      </c>
      <c r="D527" t="s">
        <v>302</v>
      </c>
      <c r="E527" s="1">
        <v>44239</v>
      </c>
      <c r="F527" s="1">
        <v>44302</v>
      </c>
      <c r="G527" s="1">
        <f>Таблица1[[#This Row],[Дата регистрации ЗНИ]]+VLOOKUP(Таблица1[[#This Row],[Бизнес-решение]],'Средние сроки по БР'!$A$1:$T$203,10)</f>
        <v>44387.153846153844</v>
      </c>
      <c r="H527" s="1">
        <f>Таблица1[[#This Row],[Плановая дата выхода из текущего статуса]]+VLOOKUP(Таблица1[[#This Row],[Бизнес-решение]],'Средние сроки по БР'!$A$1:$T$203,11)</f>
        <v>44445.153846153844</v>
      </c>
      <c r="I5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58</v>
      </c>
    </row>
    <row r="528" spans="1:9" x14ac:dyDescent="0.25">
      <c r="A528" s="2">
        <v>5500027707</v>
      </c>
      <c r="B528" t="s">
        <v>141</v>
      </c>
      <c r="C528" t="s">
        <v>152</v>
      </c>
      <c r="D528" t="s">
        <v>24</v>
      </c>
      <c r="E528" s="1">
        <v>44239</v>
      </c>
      <c r="F528" s="1">
        <v>44390</v>
      </c>
      <c r="G528" s="1">
        <f>Таблица1[[#This Row],[Дата регистрации ЗНИ]]+VLOOKUP(Таблица1[[#This Row],[Бизнес-решение]],'Средние сроки по БР'!$A$1:$T$203,20,1)</f>
        <v>44379.6</v>
      </c>
      <c r="H528" s="1">
        <f>Таблица1[[#This Row],[Плановая дата выхода из текущего статуса]]</f>
        <v>44390</v>
      </c>
      <c r="I52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10.400000000001455</v>
      </c>
    </row>
    <row r="529" spans="1:9" x14ac:dyDescent="0.25">
      <c r="A529" s="2">
        <v>5500027708</v>
      </c>
      <c r="B529" t="s">
        <v>744</v>
      </c>
      <c r="C529" t="s">
        <v>307</v>
      </c>
      <c r="D529" t="s">
        <v>122</v>
      </c>
      <c r="E529" s="1">
        <v>44239</v>
      </c>
      <c r="F529" s="1">
        <v>44305</v>
      </c>
      <c r="G529" s="1">
        <f>Таблица1[[#This Row],[Дата регистрации ЗНИ]]+VLOOKUP(Таблица1[[#This Row],[Бизнес-решение]],'Средние сроки по БР'!$A$1:$T$203,9)</f>
        <v>44483.5</v>
      </c>
      <c r="H529" s="1">
        <f>Таблица1[[#This Row],[Плановая дата выхода из текущего статуса]]+VLOOKUP(Таблица1[[#This Row],[Бизнес-решение]],'Средние сроки по БР'!$A$1:$T$203,10)</f>
        <v>44549.5</v>
      </c>
      <c r="I5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66</v>
      </c>
    </row>
    <row r="530" spans="1:9" hidden="1" x14ac:dyDescent="0.25">
      <c r="A530" s="2">
        <v>5500027916</v>
      </c>
      <c r="B530" t="s">
        <v>893</v>
      </c>
      <c r="C530" t="s">
        <v>5</v>
      </c>
      <c r="D530" t="s">
        <v>37</v>
      </c>
      <c r="E530" s="1">
        <v>44257</v>
      </c>
      <c r="F530" s="1" t="s">
        <v>7</v>
      </c>
      <c r="I53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31" spans="1:9" hidden="1" x14ac:dyDescent="0.25">
      <c r="A531" s="2">
        <v>5500027917</v>
      </c>
      <c r="B531" t="s">
        <v>894</v>
      </c>
      <c r="C531" t="s">
        <v>8</v>
      </c>
      <c r="D531" t="s">
        <v>9</v>
      </c>
      <c r="E531" s="1">
        <v>44257</v>
      </c>
      <c r="F531" s="1" t="s">
        <v>7</v>
      </c>
      <c r="I53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32" spans="1:9" hidden="1" x14ac:dyDescent="0.25">
      <c r="A532" s="2">
        <v>5500027918</v>
      </c>
      <c r="B532" t="s">
        <v>244</v>
      </c>
      <c r="C532" t="s">
        <v>5</v>
      </c>
      <c r="D532" t="s">
        <v>73</v>
      </c>
      <c r="E532" s="1">
        <v>44257</v>
      </c>
      <c r="F532" s="1" t="s">
        <v>7</v>
      </c>
      <c r="I53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33" spans="1:9" hidden="1" x14ac:dyDescent="0.25">
      <c r="A533" s="2">
        <v>5500027919</v>
      </c>
      <c r="B533" t="s">
        <v>895</v>
      </c>
      <c r="C533" t="s">
        <v>5</v>
      </c>
      <c r="D533" t="s">
        <v>10</v>
      </c>
      <c r="E533" s="1">
        <v>44257</v>
      </c>
      <c r="F533" s="1" t="s">
        <v>7</v>
      </c>
      <c r="I53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34" spans="1:9" hidden="1" x14ac:dyDescent="0.25">
      <c r="A534" s="2">
        <v>5500027920</v>
      </c>
      <c r="B534" t="s">
        <v>896</v>
      </c>
      <c r="C534" t="s">
        <v>8</v>
      </c>
      <c r="D534" t="s">
        <v>377</v>
      </c>
      <c r="E534" s="1">
        <v>44257</v>
      </c>
      <c r="F534" s="1" t="s">
        <v>7</v>
      </c>
      <c r="I53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35" spans="1:9" x14ac:dyDescent="0.25">
      <c r="A535" s="2">
        <v>5500027710</v>
      </c>
      <c r="B535" t="s">
        <v>746</v>
      </c>
      <c r="C535" t="s">
        <v>149</v>
      </c>
      <c r="D535" t="s">
        <v>6</v>
      </c>
      <c r="E535" s="1">
        <v>44239</v>
      </c>
      <c r="F535" s="1">
        <v>44559</v>
      </c>
      <c r="G535" s="1">
        <f>Таблица1[[#This Row],[Дата регистрации ЗНИ]]+VLOOKUP(Таблица1[[#This Row],[Бизнес-решение]],'Средние сроки по БР'!$A$1:$T$203,18,1)</f>
        <v>44439.371321454484</v>
      </c>
      <c r="H535" s="1">
        <f>Таблица1[[#This Row],[Плановая дата выхода из текущего статуса]]+VLOOKUP(Таблица1[[#This Row],[Бизнес-решение]],'Средние сроки по БР'!$A$1:$T$203,19,1)</f>
        <v>44755.371321454484</v>
      </c>
      <c r="I5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316</v>
      </c>
    </row>
    <row r="536" spans="1:9" hidden="1" x14ac:dyDescent="0.25">
      <c r="A536" s="2">
        <v>5500027922</v>
      </c>
      <c r="B536" t="s">
        <v>898</v>
      </c>
      <c r="C536" t="s">
        <v>5</v>
      </c>
      <c r="D536" t="s">
        <v>10</v>
      </c>
      <c r="E536" s="1">
        <v>44258</v>
      </c>
      <c r="F536" s="1" t="s">
        <v>7</v>
      </c>
      <c r="I53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37" spans="1:9" hidden="1" x14ac:dyDescent="0.25">
      <c r="A537" s="2">
        <v>5500027923</v>
      </c>
      <c r="B537" t="s">
        <v>899</v>
      </c>
      <c r="C537" t="s">
        <v>5</v>
      </c>
      <c r="D537" t="s">
        <v>10</v>
      </c>
      <c r="E537" s="1">
        <v>44258</v>
      </c>
      <c r="F537" s="1" t="s">
        <v>7</v>
      </c>
      <c r="I53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38" spans="1:9" hidden="1" x14ac:dyDescent="0.25">
      <c r="A538" s="2">
        <v>5500027926</v>
      </c>
      <c r="B538" t="s">
        <v>821</v>
      </c>
      <c r="C538" t="s">
        <v>8</v>
      </c>
      <c r="D538" t="s">
        <v>33</v>
      </c>
      <c r="E538" s="1">
        <v>44258</v>
      </c>
      <c r="F538" s="1" t="s">
        <v>7</v>
      </c>
      <c r="I53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39" spans="1:9" hidden="1" x14ac:dyDescent="0.25">
      <c r="A539" s="2">
        <v>5500027927</v>
      </c>
      <c r="B539" t="s">
        <v>821</v>
      </c>
      <c r="C539" t="s">
        <v>8</v>
      </c>
      <c r="D539" t="s">
        <v>60</v>
      </c>
      <c r="E539" s="1">
        <v>44258</v>
      </c>
      <c r="F539" s="1" t="s">
        <v>7</v>
      </c>
      <c r="I53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40" spans="1:9" hidden="1" x14ac:dyDescent="0.25">
      <c r="A540" s="2">
        <v>5500027928</v>
      </c>
      <c r="B540" t="s">
        <v>725</v>
      </c>
      <c r="C540" t="s">
        <v>8</v>
      </c>
      <c r="D540" t="s">
        <v>94</v>
      </c>
      <c r="E540" s="1">
        <v>44258</v>
      </c>
      <c r="F540" s="1" t="s">
        <v>7</v>
      </c>
      <c r="I54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41" spans="1:9" x14ac:dyDescent="0.25">
      <c r="A541" s="2">
        <v>5500027715</v>
      </c>
      <c r="B541" t="s">
        <v>750</v>
      </c>
      <c r="C541" t="s">
        <v>152</v>
      </c>
      <c r="D541" t="s">
        <v>257</v>
      </c>
      <c r="E541" s="1">
        <v>44239</v>
      </c>
      <c r="F541" s="1">
        <v>44439</v>
      </c>
      <c r="G541" s="1">
        <f>Таблица1[[#This Row],[Дата регистрации ЗНИ]]+VLOOKUP(Таблица1[[#This Row],[Бизнес-решение]],'Средние сроки по БР'!$A$1:$T$203,20,1)</f>
        <v>44334.595744680853</v>
      </c>
      <c r="H541" s="1">
        <f>Таблица1[[#This Row],[Плановая дата выхода из текущего статуса]]</f>
        <v>44439</v>
      </c>
      <c r="I5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104.40425531914661</v>
      </c>
    </row>
    <row r="542" spans="1:9" x14ac:dyDescent="0.25">
      <c r="A542" s="2">
        <v>5500027725</v>
      </c>
      <c r="B542" t="s">
        <v>752</v>
      </c>
      <c r="C542" t="s">
        <v>148</v>
      </c>
      <c r="D542" t="s">
        <v>27</v>
      </c>
      <c r="E542" s="1">
        <v>44245</v>
      </c>
      <c r="F542" s="1">
        <v>44274</v>
      </c>
      <c r="G542" s="1">
        <f>Таблица1[[#This Row],[Дата регистрации ЗНИ]]+VLOOKUP(Таблица1[[#This Row],[Бизнес-решение]],'Средние сроки по БР'!$A$1:$T$203,9)</f>
        <v>44458.037735849059</v>
      </c>
      <c r="H542" s="1">
        <f>Таблица1[[#This Row],[Плановая дата выхода из текущего статуса]]+VLOOKUP(Таблица1[[#This Row],[Бизнес-решение]],'Средние сроки по БР'!$A$1:$T$203,10)</f>
        <v>44487.037735849059</v>
      </c>
      <c r="I5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</v>
      </c>
    </row>
    <row r="543" spans="1:9" x14ac:dyDescent="0.25">
      <c r="A543" s="2">
        <v>5500027726</v>
      </c>
      <c r="B543" t="s">
        <v>753</v>
      </c>
      <c r="C543" t="s">
        <v>152</v>
      </c>
      <c r="D543" t="s">
        <v>257</v>
      </c>
      <c r="E543" s="1">
        <v>44245</v>
      </c>
      <c r="F543" s="1">
        <v>44375</v>
      </c>
      <c r="G543" s="1">
        <f>Таблица1[[#This Row],[Дата регистрации ЗНИ]]+VLOOKUP(Таблица1[[#This Row],[Бизнес-решение]],'Средние сроки по БР'!$A$1:$T$203,20,1)</f>
        <v>44340.595744680853</v>
      </c>
      <c r="H543" s="1">
        <f>Таблица1[[#This Row],[Плановая дата выхода из текущего статуса]]</f>
        <v>44375</v>
      </c>
      <c r="I5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34.404255319146614</v>
      </c>
    </row>
    <row r="544" spans="1:9" hidden="1" x14ac:dyDescent="0.25">
      <c r="A544" s="2">
        <v>5500027932</v>
      </c>
      <c r="B544" t="s">
        <v>291</v>
      </c>
      <c r="C544" t="s">
        <v>8</v>
      </c>
      <c r="D544" t="s">
        <v>73</v>
      </c>
      <c r="E544" s="1">
        <v>44258</v>
      </c>
      <c r="F544" s="1" t="s">
        <v>7</v>
      </c>
      <c r="I54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45" spans="1:9" x14ac:dyDescent="0.25">
      <c r="A545" s="2">
        <v>5500027727</v>
      </c>
      <c r="B545" t="s">
        <v>754</v>
      </c>
      <c r="C545" t="s">
        <v>99</v>
      </c>
      <c r="D545" t="s">
        <v>331</v>
      </c>
      <c r="E545" s="1">
        <v>44245</v>
      </c>
      <c r="F545" s="1">
        <v>44609</v>
      </c>
      <c r="G545" s="1">
        <f>Таблица1[[#This Row],[Дата регистрации ЗНИ]]+VLOOKUP(Таблица1[[#This Row],[Бизнес-решение]],'Средние сроки по БР'!$A$1:$T$203,15)</f>
        <v>44410.625</v>
      </c>
      <c r="H545" s="1">
        <f>Таблица1[[#This Row],[Плановая дата выхода из текущего статуса]]+VLOOKUP(Таблица1[[#This Row],[Бизнес-решение]],'Средние сроки по БР'!$A$1:$T$203,16)</f>
        <v>44774.625</v>
      </c>
      <c r="I5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364</v>
      </c>
    </row>
    <row r="546" spans="1:9" hidden="1" x14ac:dyDescent="0.25">
      <c r="A546" s="2">
        <v>5500027934</v>
      </c>
      <c r="B546" t="s">
        <v>199</v>
      </c>
      <c r="C546" t="s">
        <v>5</v>
      </c>
      <c r="D546" t="s">
        <v>178</v>
      </c>
      <c r="E546" s="1">
        <v>44258</v>
      </c>
      <c r="F546" s="1" t="s">
        <v>7</v>
      </c>
      <c r="I54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47" spans="1:9" x14ac:dyDescent="0.25">
      <c r="A547" s="2">
        <v>5500027730</v>
      </c>
      <c r="B547" t="s">
        <v>756</v>
      </c>
      <c r="C547" t="s">
        <v>148</v>
      </c>
      <c r="D547" t="s">
        <v>13</v>
      </c>
      <c r="E547" s="1">
        <v>44245</v>
      </c>
      <c r="F547" s="1">
        <v>44560</v>
      </c>
      <c r="G547" s="1">
        <f>Таблица1[[#This Row],[Дата регистрации ЗНИ]]+VLOOKUP(Таблица1[[#This Row],[Бизнес-решение]],'Средние сроки по БР'!$A$1:$T$203,9)</f>
        <v>44475.88</v>
      </c>
      <c r="H547" s="1">
        <f>Таблица1[[#This Row],[Плановая дата выхода из текущего статуса]]+VLOOKUP(Таблица1[[#This Row],[Бизнес-решение]],'Средние сроки по БР'!$A$1:$T$203,10)</f>
        <v>44790.879999999997</v>
      </c>
      <c r="I5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315</v>
      </c>
    </row>
    <row r="548" spans="1:9" x14ac:dyDescent="0.25">
      <c r="A548" s="2">
        <v>5500027733</v>
      </c>
      <c r="B548" t="s">
        <v>759</v>
      </c>
      <c r="C548" t="s">
        <v>148</v>
      </c>
      <c r="D548" t="s">
        <v>126</v>
      </c>
      <c r="E548" s="1">
        <v>44242</v>
      </c>
      <c r="F548" s="1">
        <v>44476</v>
      </c>
      <c r="G548" s="1">
        <f>Таблица1[[#This Row],[Дата регистрации ЗНИ]]+VLOOKUP(Таблица1[[#This Row],[Бизнес-решение]],'Средние сроки по БР'!$A$1:$T$203,9)</f>
        <v>44453</v>
      </c>
      <c r="H548" s="1">
        <f>Таблица1[[#This Row],[Плановая дата выхода из текущего статуса]]+VLOOKUP(Таблица1[[#This Row],[Бизнес-решение]],'Средние сроки по БР'!$A$1:$T$203,10)</f>
        <v>44687</v>
      </c>
      <c r="I5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234</v>
      </c>
    </row>
    <row r="549" spans="1:9" hidden="1" x14ac:dyDescent="0.25">
      <c r="A549" s="2">
        <v>5500027937</v>
      </c>
      <c r="B549" t="s">
        <v>903</v>
      </c>
      <c r="C549" t="s">
        <v>5</v>
      </c>
      <c r="D549" t="s">
        <v>10</v>
      </c>
      <c r="E549" s="1">
        <v>44258</v>
      </c>
      <c r="F549" s="1" t="s">
        <v>7</v>
      </c>
      <c r="I54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50" spans="1:9" x14ac:dyDescent="0.25">
      <c r="A550" s="2">
        <v>5500027735</v>
      </c>
      <c r="B550" t="s">
        <v>760</v>
      </c>
      <c r="C550" t="s">
        <v>260</v>
      </c>
      <c r="D550" t="s">
        <v>73</v>
      </c>
      <c r="E550" s="1">
        <v>44242</v>
      </c>
      <c r="F550" s="1">
        <v>44558</v>
      </c>
      <c r="G550" s="1">
        <f>Таблица1[[#This Row],[Дата регистрации ЗНИ]]+VLOOKUP(Таблица1[[#This Row],[Бизнес-решение]],'Средние сроки по БР'!$A$1:$T$203,6)</f>
        <v>44414.632258064514</v>
      </c>
      <c r="H550" s="1">
        <f>Таблица1[[#This Row],[Плановая дата выхода из текущего статуса]]+VLOOKUP(Таблица1[[#This Row],[Бизнес-решение]],'Средние сроки по БР'!$A$1:$T$203,7)</f>
        <v>44728.632258064514</v>
      </c>
      <c r="I55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314</v>
      </c>
    </row>
    <row r="551" spans="1:9" x14ac:dyDescent="0.25">
      <c r="A551" s="2">
        <v>5500027736</v>
      </c>
      <c r="B551" t="s">
        <v>761</v>
      </c>
      <c r="C551" t="s">
        <v>99</v>
      </c>
      <c r="D551" t="s">
        <v>400</v>
      </c>
      <c r="E551" s="1">
        <v>44242</v>
      </c>
      <c r="F551" s="1">
        <v>44597</v>
      </c>
      <c r="G551" s="1">
        <f>Таблица1[[#This Row],[Дата регистрации ЗНИ]]+VLOOKUP(Таблица1[[#This Row],[Бизнес-решение]],'Средние сроки по БР'!$A$1:$T$203,15)</f>
        <v>44428.214285714283</v>
      </c>
      <c r="H551" s="1">
        <f>Таблица1[[#This Row],[Плановая дата выхода из текущего статуса]]+VLOOKUP(Таблица1[[#This Row],[Бизнес-решение]],'Средние сроки по БР'!$A$1:$T$203,16)</f>
        <v>44783.214285714283</v>
      </c>
      <c r="I5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355</v>
      </c>
    </row>
    <row r="552" spans="1:9" x14ac:dyDescent="0.25">
      <c r="A552" s="2">
        <v>5500027741</v>
      </c>
      <c r="B552" t="s">
        <v>265</v>
      </c>
      <c r="C552" t="s">
        <v>152</v>
      </c>
      <c r="D552" t="s">
        <v>33</v>
      </c>
      <c r="E552" s="1">
        <v>44243</v>
      </c>
      <c r="F552" s="1">
        <v>44645</v>
      </c>
      <c r="G552" s="1">
        <f>Таблица1[[#This Row],[Дата регистрации ЗНИ]]+VLOOKUP(Таблица1[[#This Row],[Бизнес-решение]],'Средние сроки по БР'!$A$1:$T$203,20,1)</f>
        <v>44463.310924369747</v>
      </c>
      <c r="H552" s="1">
        <f>Таблица1[[#This Row],[Плановая дата выхода из текущего статуса]]</f>
        <v>44645</v>
      </c>
      <c r="I5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181.68907563025277</v>
      </c>
    </row>
    <row r="553" spans="1:9" hidden="1" x14ac:dyDescent="0.25">
      <c r="A553" s="2">
        <v>5500027941</v>
      </c>
      <c r="B553" t="s">
        <v>908</v>
      </c>
      <c r="C553" t="s">
        <v>5</v>
      </c>
      <c r="D553" t="s">
        <v>39</v>
      </c>
      <c r="E553" s="1">
        <v>44258</v>
      </c>
      <c r="F553" s="1" t="s">
        <v>7</v>
      </c>
      <c r="I55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54" spans="1:9" hidden="1" x14ac:dyDescent="0.25">
      <c r="A554" s="2">
        <v>5500027942</v>
      </c>
      <c r="B554" t="s">
        <v>472</v>
      </c>
      <c r="C554" t="s">
        <v>8</v>
      </c>
      <c r="D554" t="s">
        <v>10</v>
      </c>
      <c r="E554" s="1">
        <v>44258</v>
      </c>
      <c r="F554" s="1" t="s">
        <v>7</v>
      </c>
      <c r="I55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55" spans="1:9" x14ac:dyDescent="0.25">
      <c r="A555" s="2">
        <v>5500027744</v>
      </c>
      <c r="B555" t="s">
        <v>767</v>
      </c>
      <c r="C555" t="s">
        <v>148</v>
      </c>
      <c r="D555" t="s">
        <v>89</v>
      </c>
      <c r="E555" s="1">
        <v>44243</v>
      </c>
      <c r="F555" s="1">
        <v>44302</v>
      </c>
      <c r="G555" s="1">
        <f>Таблица1[[#This Row],[Дата регистрации ЗНИ]]+VLOOKUP(Таблица1[[#This Row],[Бизнес-решение]],'Средние сроки по БР'!$A$1:$T$203,9)</f>
        <v>44477.68</v>
      </c>
      <c r="H555" s="1">
        <f>Таблица1[[#This Row],[Плановая дата выхода из текущего статуса]]+VLOOKUP(Таблица1[[#This Row],[Бизнес-решение]],'Средние сроки по БР'!$A$1:$T$203,10)</f>
        <v>44536.68</v>
      </c>
      <c r="I5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59</v>
      </c>
    </row>
    <row r="556" spans="1:9" x14ac:dyDescent="0.25">
      <c r="A556" s="2">
        <v>5500027746</v>
      </c>
      <c r="B556" t="s">
        <v>769</v>
      </c>
      <c r="C556" t="s">
        <v>99</v>
      </c>
      <c r="D556" t="s">
        <v>11</v>
      </c>
      <c r="E556" s="1">
        <v>44243</v>
      </c>
      <c r="F556" s="1">
        <v>44560</v>
      </c>
      <c r="G556" s="1">
        <f>Таблица1[[#This Row],[Дата регистрации ЗНИ]]+VLOOKUP(Таблица1[[#This Row],[Бизнес-решение]],'Средние сроки по БР'!$A$1:$T$203,15)</f>
        <v>44482.260563380281</v>
      </c>
      <c r="H556" s="1">
        <f>Таблица1[[#This Row],[Плановая дата выхода из текущего статуса]]+VLOOKUP(Таблица1[[#This Row],[Бизнес-решение]],'Средние сроки по БР'!$A$1:$T$203,16)</f>
        <v>44799.260563380281</v>
      </c>
      <c r="I5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317</v>
      </c>
    </row>
    <row r="557" spans="1:9" hidden="1" x14ac:dyDescent="0.25">
      <c r="A557" s="2">
        <v>5500027946</v>
      </c>
      <c r="B557" t="s">
        <v>910</v>
      </c>
      <c r="C557" t="s">
        <v>5</v>
      </c>
      <c r="D557" t="s">
        <v>129</v>
      </c>
      <c r="E557" s="1">
        <v>44259</v>
      </c>
      <c r="F557" s="1" t="s">
        <v>7</v>
      </c>
      <c r="I55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58" spans="1:9" x14ac:dyDescent="0.25">
      <c r="A558" s="2">
        <v>5500027749</v>
      </c>
      <c r="B558" t="s">
        <v>771</v>
      </c>
      <c r="C558" t="s">
        <v>148</v>
      </c>
      <c r="D558" t="s">
        <v>73</v>
      </c>
      <c r="E558" s="1">
        <v>44243</v>
      </c>
      <c r="F558" s="1">
        <v>44742</v>
      </c>
      <c r="G558" s="1">
        <f>Таблица1[[#This Row],[Дата регистрации ЗНИ]]+VLOOKUP(Таблица1[[#This Row],[Бизнес-решение]],'Средние сроки по БР'!$A$1:$T$203,9)</f>
        <v>44409.632258064514</v>
      </c>
      <c r="H558" s="1">
        <f>Таблица1[[#This Row],[Плановая дата выхода из текущего статуса]]+VLOOKUP(Таблица1[[#This Row],[Бизнес-решение]],'Средние сроки по БР'!$A$1:$T$203,10)</f>
        <v>44908.632258064514</v>
      </c>
      <c r="I5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499</v>
      </c>
    </row>
    <row r="559" spans="1:9" hidden="1" x14ac:dyDescent="0.25">
      <c r="A559" s="2">
        <v>5500027949</v>
      </c>
      <c r="B559" t="s">
        <v>911</v>
      </c>
      <c r="C559" t="s">
        <v>5</v>
      </c>
      <c r="D559" t="s">
        <v>10</v>
      </c>
      <c r="E559" s="1">
        <v>44259</v>
      </c>
      <c r="F559" s="1" t="s">
        <v>7</v>
      </c>
      <c r="I55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60" spans="1:9" hidden="1" x14ac:dyDescent="0.25">
      <c r="A560" s="2">
        <v>5500027950</v>
      </c>
      <c r="B560" t="s">
        <v>487</v>
      </c>
      <c r="C560" t="s">
        <v>5</v>
      </c>
      <c r="D560" t="s">
        <v>94</v>
      </c>
      <c r="E560" s="1">
        <v>44260</v>
      </c>
      <c r="F560" s="1" t="s">
        <v>7</v>
      </c>
      <c r="I56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61" spans="1:9" x14ac:dyDescent="0.25">
      <c r="A561" s="2">
        <v>5500027750</v>
      </c>
      <c r="B561" t="s">
        <v>772</v>
      </c>
      <c r="C561" t="s">
        <v>99</v>
      </c>
      <c r="D561" t="s">
        <v>109</v>
      </c>
      <c r="E561" s="1">
        <v>44243</v>
      </c>
      <c r="F561" s="1">
        <v>44329</v>
      </c>
      <c r="G561" s="1">
        <f>Таблица1[[#This Row],[Дата регистрации ЗНИ]]+VLOOKUP(Таблица1[[#This Row],[Бизнес-решение]],'Средние сроки по БР'!$A$1:$T$203,15)</f>
        <v>44403.8</v>
      </c>
      <c r="H561" s="1">
        <f>Таблица1[[#This Row],[Плановая дата выхода из текущего статуса]]+VLOOKUP(Таблица1[[#This Row],[Бизнес-решение]],'Средние сроки по БР'!$A$1:$T$203,16)</f>
        <v>44489.8</v>
      </c>
      <c r="I5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86</v>
      </c>
    </row>
    <row r="562" spans="1:9" x14ac:dyDescent="0.25">
      <c r="A562" s="2">
        <v>5500027751</v>
      </c>
      <c r="B562" t="s">
        <v>341</v>
      </c>
      <c r="C562" t="s">
        <v>99</v>
      </c>
      <c r="D562" t="s">
        <v>163</v>
      </c>
      <c r="E562" s="1">
        <v>44243</v>
      </c>
      <c r="F562" s="1">
        <v>44561</v>
      </c>
      <c r="G562" s="1">
        <f>Таблица1[[#This Row],[Дата регистрации ЗНИ]]+VLOOKUP(Таблица1[[#This Row],[Бизнес-решение]],'Средние сроки по БР'!$A$1:$T$203,15)</f>
        <v>44379.071428571428</v>
      </c>
      <c r="H562" s="1">
        <f>Таблица1[[#This Row],[Плановая дата выхода из текущего статуса]]+VLOOKUP(Таблица1[[#This Row],[Бизнес-решение]],'Средние сроки по БР'!$A$1:$T$203,16)</f>
        <v>44697.071428571428</v>
      </c>
      <c r="I56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318</v>
      </c>
    </row>
    <row r="563" spans="1:9" hidden="1" x14ac:dyDescent="0.25">
      <c r="A563" s="2">
        <v>5500027953</v>
      </c>
      <c r="B563" t="s">
        <v>914</v>
      </c>
      <c r="C563" t="s">
        <v>5</v>
      </c>
      <c r="D563" t="s">
        <v>10</v>
      </c>
      <c r="E563" s="1">
        <v>44259</v>
      </c>
      <c r="F563" s="1" t="s">
        <v>7</v>
      </c>
      <c r="I56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64" spans="1:9" hidden="1" x14ac:dyDescent="0.25">
      <c r="A564" s="2">
        <v>5500027954</v>
      </c>
      <c r="B564" t="s">
        <v>915</v>
      </c>
      <c r="C564" t="s">
        <v>5</v>
      </c>
      <c r="D564" t="s">
        <v>16</v>
      </c>
      <c r="E564" s="1">
        <v>44259</v>
      </c>
      <c r="F564" s="1" t="s">
        <v>7</v>
      </c>
      <c r="I56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65" spans="1:9" x14ac:dyDescent="0.25">
      <c r="A565" s="2">
        <v>5500027752</v>
      </c>
      <c r="B565" t="s">
        <v>773</v>
      </c>
      <c r="C565" t="s">
        <v>99</v>
      </c>
      <c r="D565" t="s">
        <v>10</v>
      </c>
      <c r="E565" s="1">
        <v>44243</v>
      </c>
      <c r="F565" s="1">
        <v>44561</v>
      </c>
      <c r="G565" s="1">
        <f>Таблица1[[#This Row],[Дата регистрации ЗНИ]]+VLOOKUP(Таблица1[[#This Row],[Бизнес-решение]],'Средние сроки по БР'!$A$1:$T$203,15)</f>
        <v>44410.209790209788</v>
      </c>
      <c r="H565" s="1">
        <f>Таблица1[[#This Row],[Плановая дата выхода из текущего статуса]]+VLOOKUP(Таблица1[[#This Row],[Бизнес-решение]],'Средние сроки по БР'!$A$1:$T$203,16)</f>
        <v>44728.209790209788</v>
      </c>
      <c r="I5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318</v>
      </c>
    </row>
    <row r="566" spans="1:9" hidden="1" x14ac:dyDescent="0.25">
      <c r="A566" s="2">
        <v>5500027957</v>
      </c>
      <c r="B566" t="s">
        <v>816</v>
      </c>
      <c r="C566" t="s">
        <v>5</v>
      </c>
      <c r="D566" t="s">
        <v>16</v>
      </c>
      <c r="E566" s="1">
        <v>44259</v>
      </c>
      <c r="F566" s="1" t="s">
        <v>7</v>
      </c>
      <c r="I56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67" spans="1:9" x14ac:dyDescent="0.25">
      <c r="A567" s="2">
        <v>5500027754</v>
      </c>
      <c r="B567" t="s">
        <v>775</v>
      </c>
      <c r="C567" t="s">
        <v>99</v>
      </c>
      <c r="D567" t="s">
        <v>94</v>
      </c>
      <c r="E567" s="1">
        <v>44243</v>
      </c>
      <c r="F567" s="1">
        <v>44620</v>
      </c>
      <c r="G567" s="1">
        <f>Таблица1[[#This Row],[Дата регистрации ЗНИ]]+VLOOKUP(Таблица1[[#This Row],[Бизнес-решение]],'Средние сроки по БР'!$A$1:$T$203,15)</f>
        <v>44383.567567567567</v>
      </c>
      <c r="H567" s="1">
        <f>Таблица1[[#This Row],[Плановая дата выхода из текущего статуса]]+VLOOKUP(Таблица1[[#This Row],[Бизнес-решение]],'Средние сроки по БР'!$A$1:$T$203,16)</f>
        <v>44760.567567567567</v>
      </c>
      <c r="I5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377</v>
      </c>
    </row>
    <row r="568" spans="1:9" hidden="1" x14ac:dyDescent="0.25">
      <c r="A568" s="2">
        <v>5500027959</v>
      </c>
      <c r="B568" t="s">
        <v>919</v>
      </c>
      <c r="C568" t="s">
        <v>5</v>
      </c>
      <c r="D568" t="s">
        <v>64</v>
      </c>
      <c r="E568" s="1">
        <v>44259</v>
      </c>
      <c r="F568" s="1" t="s">
        <v>7</v>
      </c>
      <c r="I56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69" spans="1:9" x14ac:dyDescent="0.25">
      <c r="A569" s="2">
        <v>5500027755</v>
      </c>
      <c r="B569" t="s">
        <v>776</v>
      </c>
      <c r="C569" t="s">
        <v>99</v>
      </c>
      <c r="D569" t="s">
        <v>10</v>
      </c>
      <c r="E569" s="1">
        <v>44243</v>
      </c>
      <c r="F569" s="1">
        <v>44589</v>
      </c>
      <c r="G569" s="1">
        <f>Таблица1[[#This Row],[Дата регистрации ЗНИ]]+VLOOKUP(Таблица1[[#This Row],[Бизнес-решение]],'Средние сроки по БР'!$A$1:$T$203,15)</f>
        <v>44410.209790209788</v>
      </c>
      <c r="H569" s="1">
        <f>Таблица1[[#This Row],[Плановая дата выхода из текущего статуса]]+VLOOKUP(Таблица1[[#This Row],[Бизнес-решение]],'Средние сроки по БР'!$A$1:$T$203,16)</f>
        <v>44756.209790209788</v>
      </c>
      <c r="I5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346</v>
      </c>
    </row>
    <row r="570" spans="1:9" x14ac:dyDescent="0.25">
      <c r="A570" s="2">
        <v>5500027756</v>
      </c>
      <c r="B570" t="s">
        <v>777</v>
      </c>
      <c r="C570" t="s">
        <v>148</v>
      </c>
      <c r="D570" t="s">
        <v>73</v>
      </c>
      <c r="E570" s="1">
        <v>44243</v>
      </c>
      <c r="F570" s="1">
        <v>44585</v>
      </c>
      <c r="G570" s="1">
        <f>Таблица1[[#This Row],[Дата регистрации ЗНИ]]+VLOOKUP(Таблица1[[#This Row],[Бизнес-решение]],'Средние сроки по БР'!$A$1:$T$203,9)</f>
        <v>44409.632258064514</v>
      </c>
      <c r="H570" s="1">
        <f>Таблица1[[#This Row],[Плановая дата выхода из текущего статуса]]+VLOOKUP(Таблица1[[#This Row],[Бизнес-решение]],'Средние сроки по БР'!$A$1:$T$203,10)</f>
        <v>44751.632258064514</v>
      </c>
      <c r="I5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342</v>
      </c>
    </row>
    <row r="571" spans="1:9" x14ac:dyDescent="0.25">
      <c r="A571" s="2">
        <v>5500027762</v>
      </c>
      <c r="B571" t="s">
        <v>782</v>
      </c>
      <c r="C571" t="s">
        <v>99</v>
      </c>
      <c r="D571" t="s">
        <v>92</v>
      </c>
      <c r="E571" s="1">
        <v>44244</v>
      </c>
      <c r="F571" s="1">
        <v>44597</v>
      </c>
      <c r="G571" s="1">
        <f>Таблица1[[#This Row],[Дата регистрации ЗНИ]]+VLOOKUP(Таблица1[[#This Row],[Бизнес-решение]],'Средние сроки по БР'!$A$1:$T$203,15)</f>
        <v>44405.833333333336</v>
      </c>
      <c r="H571" s="1">
        <f>Таблица1[[#This Row],[Плановая дата выхода из текущего статуса]]+VLOOKUP(Таблица1[[#This Row],[Бизнес-решение]],'Средние сроки по БР'!$A$1:$T$203,16)</f>
        <v>44758.833333333336</v>
      </c>
      <c r="I5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353</v>
      </c>
    </row>
    <row r="572" spans="1:9" hidden="1" x14ac:dyDescent="0.25">
      <c r="A572" s="2">
        <v>5500027964</v>
      </c>
      <c r="B572" t="s">
        <v>922</v>
      </c>
      <c r="C572" t="s">
        <v>8</v>
      </c>
      <c r="D572" t="s">
        <v>10</v>
      </c>
      <c r="E572" s="1">
        <v>44260</v>
      </c>
      <c r="F572" s="1" t="s">
        <v>7</v>
      </c>
      <c r="I57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73" spans="1:9" hidden="1" x14ac:dyDescent="0.25">
      <c r="A573" s="2">
        <v>5500027965</v>
      </c>
      <c r="B573" t="s">
        <v>923</v>
      </c>
      <c r="C573" t="s">
        <v>5</v>
      </c>
      <c r="D573" t="s">
        <v>10</v>
      </c>
      <c r="E573" s="1">
        <v>44260</v>
      </c>
      <c r="F573" s="1" t="s">
        <v>7</v>
      </c>
      <c r="I57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74" spans="1:9" hidden="1" x14ac:dyDescent="0.25">
      <c r="A574" s="2">
        <v>5500027966</v>
      </c>
      <c r="B574" t="s">
        <v>924</v>
      </c>
      <c r="C574" t="s">
        <v>5</v>
      </c>
      <c r="D574" t="s">
        <v>30</v>
      </c>
      <c r="E574" s="1">
        <v>44260</v>
      </c>
      <c r="F574" s="1" t="s">
        <v>7</v>
      </c>
      <c r="I57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75" spans="1:9" x14ac:dyDescent="0.25">
      <c r="A575" s="2">
        <v>5500027764</v>
      </c>
      <c r="B575" t="s">
        <v>783</v>
      </c>
      <c r="C575" t="s">
        <v>152</v>
      </c>
      <c r="D575" t="s">
        <v>257</v>
      </c>
      <c r="E575" s="1">
        <v>44244</v>
      </c>
      <c r="F575" s="1">
        <v>44365</v>
      </c>
      <c r="G575" s="1">
        <f>Таблица1[[#This Row],[Дата регистрации ЗНИ]]+VLOOKUP(Таблица1[[#This Row],[Бизнес-решение]],'Средние сроки по БР'!$A$1:$T$203,20,1)</f>
        <v>44339.595744680853</v>
      </c>
      <c r="H575" s="1">
        <f>Таблица1[[#This Row],[Плановая дата выхода из текущего статуса]]</f>
        <v>44365</v>
      </c>
      <c r="I5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25.404255319146614</v>
      </c>
    </row>
    <row r="576" spans="1:9" hidden="1" x14ac:dyDescent="0.25">
      <c r="A576" s="2">
        <v>5500027969</v>
      </c>
      <c r="B576" t="s">
        <v>925</v>
      </c>
      <c r="C576" t="s">
        <v>8</v>
      </c>
      <c r="D576" t="s">
        <v>926</v>
      </c>
      <c r="E576" s="1">
        <v>44260</v>
      </c>
      <c r="F576" s="1" t="s">
        <v>7</v>
      </c>
      <c r="I57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77" spans="1:9" x14ac:dyDescent="0.25">
      <c r="A577" s="2">
        <v>5500027765</v>
      </c>
      <c r="B577" t="s">
        <v>784</v>
      </c>
      <c r="C577" t="s">
        <v>184</v>
      </c>
      <c r="D577" t="s">
        <v>16</v>
      </c>
      <c r="E577" s="1">
        <v>44244</v>
      </c>
      <c r="F577" s="1">
        <v>44370</v>
      </c>
      <c r="G577" s="1">
        <f>Таблица1[[#This Row],[Дата регистрации ЗНИ]]+VLOOKUP(Таблица1[[#This Row],[Бизнес-решение]],'Средние сроки по БР'!$A$1:$T$203,10)</f>
        <v>44411.252688172041</v>
      </c>
      <c r="H577" s="1">
        <f>Таблица1[[#This Row],[Плановая дата выхода из текущего статуса]]+VLOOKUP(Таблица1[[#This Row],[Бизнес-решение]],'Средние сроки по БР'!$A$1:$T$203,11)</f>
        <v>44532.252688172041</v>
      </c>
      <c r="I5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121</v>
      </c>
    </row>
    <row r="578" spans="1:9" hidden="1" x14ac:dyDescent="0.25">
      <c r="A578" s="2">
        <v>5500027972</v>
      </c>
      <c r="B578" t="s">
        <v>927</v>
      </c>
      <c r="C578" t="s">
        <v>8</v>
      </c>
      <c r="D578" t="s">
        <v>9</v>
      </c>
      <c r="E578" s="1">
        <v>44260</v>
      </c>
      <c r="F578" s="1" t="s">
        <v>7</v>
      </c>
      <c r="I57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79" spans="1:9" hidden="1" x14ac:dyDescent="0.25">
      <c r="A579" s="2">
        <v>5500027973</v>
      </c>
      <c r="B579" t="s">
        <v>928</v>
      </c>
      <c r="C579" t="s">
        <v>5</v>
      </c>
      <c r="D579" t="s">
        <v>163</v>
      </c>
      <c r="E579" s="1">
        <v>44260</v>
      </c>
      <c r="F579" s="1" t="s">
        <v>7</v>
      </c>
      <c r="I57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80" spans="1:9" x14ac:dyDescent="0.25">
      <c r="A580" s="2">
        <v>5500027767</v>
      </c>
      <c r="B580" t="s">
        <v>785</v>
      </c>
      <c r="C580" t="s">
        <v>204</v>
      </c>
      <c r="D580" t="s">
        <v>11</v>
      </c>
      <c r="E580" s="1">
        <v>44244</v>
      </c>
      <c r="F580" s="1">
        <v>44575</v>
      </c>
      <c r="G580" s="1">
        <f>Таблица1[[#This Row],[Дата регистрации ЗНИ]]+VLOOKUP(Таблица1[[#This Row],[Бизнес-решение]],'Средние сроки по БР'!$A$1:$T$203,19,1)</f>
        <v>44475.260563380281</v>
      </c>
      <c r="H580" s="1">
        <f>Таблица1[[#This Row],[Плановая дата выхода из текущего статуса]]+VLOOKUP(Таблица1[[#This Row],[Бизнес-решение]],'Средние сроки по БР'!$A$1:$T$203,20,1)</f>
        <v>44802.260563380281</v>
      </c>
      <c r="I5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327</v>
      </c>
    </row>
    <row r="581" spans="1:9" hidden="1" x14ac:dyDescent="0.25">
      <c r="A581" s="2">
        <v>5500027975</v>
      </c>
      <c r="B581" t="s">
        <v>929</v>
      </c>
      <c r="C581" t="s">
        <v>8</v>
      </c>
      <c r="D581" t="s">
        <v>9</v>
      </c>
      <c r="E581" s="1">
        <v>44260</v>
      </c>
      <c r="F581" s="1" t="s">
        <v>7</v>
      </c>
      <c r="I58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82" spans="1:9" hidden="1" x14ac:dyDescent="0.25">
      <c r="A582" s="2">
        <v>5500027976</v>
      </c>
      <c r="B582" t="s">
        <v>930</v>
      </c>
      <c r="C582" t="s">
        <v>5</v>
      </c>
      <c r="D582" t="s">
        <v>63</v>
      </c>
      <c r="E582" s="1">
        <v>44260</v>
      </c>
      <c r="F582" s="1" t="s">
        <v>7</v>
      </c>
      <c r="I58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83" spans="1:9" hidden="1" x14ac:dyDescent="0.25">
      <c r="A583" s="2">
        <v>5500027977</v>
      </c>
      <c r="B583" t="s">
        <v>931</v>
      </c>
      <c r="C583" t="s">
        <v>5</v>
      </c>
      <c r="D583" t="s">
        <v>63</v>
      </c>
      <c r="E583" s="1">
        <v>44260</v>
      </c>
      <c r="F583" s="1" t="s">
        <v>7</v>
      </c>
      <c r="I58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84" spans="1:9" x14ac:dyDescent="0.25">
      <c r="A584" s="2">
        <v>5500027771</v>
      </c>
      <c r="B584" t="s">
        <v>788</v>
      </c>
      <c r="C584" t="s">
        <v>99</v>
      </c>
      <c r="D584" t="s">
        <v>10</v>
      </c>
      <c r="E584" s="1">
        <v>44244</v>
      </c>
      <c r="F584" s="1">
        <v>44557</v>
      </c>
      <c r="G584" s="1">
        <f>Таблица1[[#This Row],[Дата регистрации ЗНИ]]+VLOOKUP(Таблица1[[#This Row],[Бизнес-решение]],'Средние сроки по БР'!$A$1:$T$203,15)</f>
        <v>44411.209790209788</v>
      </c>
      <c r="H584" s="1">
        <f>Таблица1[[#This Row],[Плановая дата выхода из текущего статуса]]+VLOOKUP(Таблица1[[#This Row],[Бизнес-решение]],'Средние сроки по БР'!$A$1:$T$203,16)</f>
        <v>44724.209790209788</v>
      </c>
      <c r="I58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313</v>
      </c>
    </row>
    <row r="585" spans="1:9" hidden="1" x14ac:dyDescent="0.25">
      <c r="A585" s="2">
        <v>5500027979</v>
      </c>
      <c r="B585" t="s">
        <v>933</v>
      </c>
      <c r="C585" t="s">
        <v>5</v>
      </c>
      <c r="D585" t="s">
        <v>10</v>
      </c>
      <c r="E585" s="1">
        <v>44264</v>
      </c>
      <c r="F585" s="1" t="s">
        <v>7</v>
      </c>
      <c r="I58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86" spans="1:9" hidden="1" x14ac:dyDescent="0.25">
      <c r="A586" s="2">
        <v>5500027980</v>
      </c>
      <c r="B586" t="s">
        <v>934</v>
      </c>
      <c r="C586" t="s">
        <v>5</v>
      </c>
      <c r="D586" t="s">
        <v>33</v>
      </c>
      <c r="E586" s="1">
        <v>44264</v>
      </c>
      <c r="F586" s="1" t="s">
        <v>7</v>
      </c>
      <c r="I58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87" spans="1:9" x14ac:dyDescent="0.25">
      <c r="A587" s="2">
        <v>5500027773</v>
      </c>
      <c r="B587" t="s">
        <v>394</v>
      </c>
      <c r="C587" t="s">
        <v>152</v>
      </c>
      <c r="D587" t="s">
        <v>16</v>
      </c>
      <c r="E587" s="1">
        <v>44245</v>
      </c>
      <c r="F587" s="1">
        <v>44588</v>
      </c>
      <c r="G587" s="1">
        <f>Таблица1[[#This Row],[Дата регистрации ЗНИ]]+VLOOKUP(Таблица1[[#This Row],[Бизнес-решение]],'Средние сроки по БР'!$A$1:$T$203,20,1)</f>
        <v>44388.252688172041</v>
      </c>
      <c r="H587" s="1">
        <f>Таблица1[[#This Row],[Плановая дата выхода из текущего статуса]]</f>
        <v>44588</v>
      </c>
      <c r="I5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199.74731182795949</v>
      </c>
    </row>
    <row r="588" spans="1:9" x14ac:dyDescent="0.25">
      <c r="A588" s="2">
        <v>5500027775</v>
      </c>
      <c r="B588" t="s">
        <v>587</v>
      </c>
      <c r="C588" t="s">
        <v>99</v>
      </c>
      <c r="D588" t="s">
        <v>33</v>
      </c>
      <c r="E588" s="1">
        <v>44246</v>
      </c>
      <c r="F588" s="1">
        <v>44617</v>
      </c>
      <c r="G588" s="1">
        <f>Таблица1[[#This Row],[Дата регистрации ЗНИ]]+VLOOKUP(Таблица1[[#This Row],[Бизнес-решение]],'Средние сроки по БР'!$A$1:$T$203,15)</f>
        <v>44478.310924369747</v>
      </c>
      <c r="H588" s="1">
        <f>Таблица1[[#This Row],[Плановая дата выхода из текущего статуса]]+VLOOKUP(Таблица1[[#This Row],[Бизнес-решение]],'Средние сроки по БР'!$A$1:$T$203,16)</f>
        <v>44849.310924369747</v>
      </c>
      <c r="I5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371</v>
      </c>
    </row>
    <row r="589" spans="1:9" x14ac:dyDescent="0.25">
      <c r="A589" s="2">
        <v>5500027776</v>
      </c>
      <c r="B589" t="s">
        <v>703</v>
      </c>
      <c r="C589" t="s">
        <v>149</v>
      </c>
      <c r="D589" t="s">
        <v>73</v>
      </c>
      <c r="E589" s="1">
        <v>44246</v>
      </c>
      <c r="F589" s="1">
        <v>44560</v>
      </c>
      <c r="G589" s="1">
        <f>Таблица1[[#This Row],[Дата регистрации ЗНИ]]+VLOOKUP(Таблица1[[#This Row],[Бизнес-решение]],'Средние сроки по БР'!$A$1:$T$203,18,1)</f>
        <v>44396.632258064514</v>
      </c>
      <c r="H589" s="1">
        <f>Таблица1[[#This Row],[Плановая дата выхода из текущего статуса]]+VLOOKUP(Таблица1[[#This Row],[Бизнес-решение]],'Средние сроки по БР'!$A$1:$T$203,19,1)</f>
        <v>44706.632258064514</v>
      </c>
      <c r="I5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310</v>
      </c>
    </row>
    <row r="590" spans="1:9" hidden="1" x14ac:dyDescent="0.25">
      <c r="A590" s="2">
        <v>5500027984</v>
      </c>
      <c r="B590" t="s">
        <v>938</v>
      </c>
      <c r="C590" t="s">
        <v>8</v>
      </c>
      <c r="D590" t="s">
        <v>30</v>
      </c>
      <c r="E590" s="1">
        <v>44264</v>
      </c>
      <c r="F590" s="1" t="s">
        <v>7</v>
      </c>
      <c r="I59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91" spans="1:9" x14ac:dyDescent="0.25">
      <c r="A591" s="2">
        <v>5500027777</v>
      </c>
      <c r="B591" t="s">
        <v>742</v>
      </c>
      <c r="C591" t="s">
        <v>148</v>
      </c>
      <c r="D591" t="s">
        <v>94</v>
      </c>
      <c r="E591" s="1">
        <v>44246</v>
      </c>
      <c r="F591" s="1">
        <v>44576</v>
      </c>
      <c r="G591" s="1">
        <f>Таблица1[[#This Row],[Дата регистрации ЗНИ]]+VLOOKUP(Таблица1[[#This Row],[Бизнес-решение]],'Средние сроки по БР'!$A$1:$T$203,9)</f>
        <v>44398.567567567567</v>
      </c>
      <c r="H591" s="1">
        <f>Таблица1[[#This Row],[Плановая дата выхода из текущего статуса]]+VLOOKUP(Таблица1[[#This Row],[Бизнес-решение]],'Средние сроки по БР'!$A$1:$T$203,10)</f>
        <v>44728.567567567567</v>
      </c>
      <c r="I5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330</v>
      </c>
    </row>
    <row r="592" spans="1:9" x14ac:dyDescent="0.25">
      <c r="A592" s="2">
        <v>5500027778</v>
      </c>
      <c r="B592" t="s">
        <v>703</v>
      </c>
      <c r="C592" t="s">
        <v>99</v>
      </c>
      <c r="D592" t="s">
        <v>33</v>
      </c>
      <c r="E592" s="1">
        <v>44247</v>
      </c>
      <c r="F592" s="1">
        <v>44554</v>
      </c>
      <c r="G592" s="1">
        <f>Таблица1[[#This Row],[Дата регистрации ЗНИ]]+VLOOKUP(Таблица1[[#This Row],[Бизнес-решение]],'Средние сроки по БР'!$A$1:$T$203,15)</f>
        <v>44479.310924369747</v>
      </c>
      <c r="H592" s="1">
        <f>Таблица1[[#This Row],[Плановая дата выхода из текущего статуса]]+VLOOKUP(Таблица1[[#This Row],[Бизнес-решение]],'Средние сроки по БР'!$A$1:$T$203,16)</f>
        <v>44786.310924369747</v>
      </c>
      <c r="I59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307</v>
      </c>
    </row>
    <row r="593" spans="1:9" x14ac:dyDescent="0.25">
      <c r="A593" s="2">
        <v>5500027780</v>
      </c>
      <c r="B593" t="s">
        <v>791</v>
      </c>
      <c r="C593" t="s">
        <v>152</v>
      </c>
      <c r="D593" t="s">
        <v>257</v>
      </c>
      <c r="E593" s="1">
        <v>44247</v>
      </c>
      <c r="F593" s="1">
        <v>44355</v>
      </c>
      <c r="G593" s="1">
        <f>Таблица1[[#This Row],[Дата регистрации ЗНИ]]+VLOOKUP(Таблица1[[#This Row],[Бизнес-решение]],'Средние сроки по БР'!$A$1:$T$203,20,1)</f>
        <v>44342.595744680853</v>
      </c>
      <c r="H593" s="1">
        <f>Таблица1[[#This Row],[Плановая дата выхода из текущего статуса]]</f>
        <v>44355</v>
      </c>
      <c r="I5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12.404255319146614</v>
      </c>
    </row>
    <row r="594" spans="1:9" x14ac:dyDescent="0.25">
      <c r="A594" s="2">
        <v>5500027781</v>
      </c>
      <c r="B594" t="s">
        <v>792</v>
      </c>
      <c r="C594" t="s">
        <v>228</v>
      </c>
      <c r="D594" t="s">
        <v>40</v>
      </c>
      <c r="E594" s="1">
        <v>44245</v>
      </c>
      <c r="F594" s="1">
        <v>44546</v>
      </c>
      <c r="G594" s="1">
        <f>Таблица1[[#This Row],[Дата регистрации ЗНИ]]+VLOOKUP(Таблица1[[#This Row],[Бизнес-решение]],'Средние сроки по БР'!$A$1:$T$203,9)</f>
        <v>44371</v>
      </c>
      <c r="H594" s="1">
        <f>Таблица1[[#This Row],[Плановая дата выхода из текущего статуса]]+VLOOKUP(Таблица1[[#This Row],[Бизнес-решение]],'Средние сроки по БР'!$A$1:$T$203,10)</f>
        <v>44672</v>
      </c>
      <c r="I5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301</v>
      </c>
    </row>
    <row r="595" spans="1:9" hidden="1" x14ac:dyDescent="0.25">
      <c r="A595" s="2">
        <v>5500027989</v>
      </c>
      <c r="B595" t="s">
        <v>943</v>
      </c>
      <c r="C595" t="s">
        <v>5</v>
      </c>
      <c r="D595" t="s">
        <v>73</v>
      </c>
      <c r="E595" s="1">
        <v>44264</v>
      </c>
      <c r="F595" s="1" t="s">
        <v>7</v>
      </c>
      <c r="I59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96" spans="1:9" x14ac:dyDescent="0.25">
      <c r="A596" s="2">
        <v>5500027783</v>
      </c>
      <c r="B596" t="s">
        <v>794</v>
      </c>
      <c r="C596" t="s">
        <v>148</v>
      </c>
      <c r="D596" t="s">
        <v>142</v>
      </c>
      <c r="E596" s="1">
        <v>44245</v>
      </c>
      <c r="F596" s="1">
        <v>44284</v>
      </c>
      <c r="G596" s="1">
        <f>Таблица1[[#This Row],[Дата регистрации ЗНИ]]+VLOOKUP(Таблица1[[#This Row],[Бизнес-решение]],'Средние сроки по БР'!$A$1:$T$203,9)</f>
        <v>44488</v>
      </c>
      <c r="H596" s="1">
        <f>Таблица1[[#This Row],[Плановая дата выхода из текущего статуса]]+VLOOKUP(Таблица1[[#This Row],[Бизнес-решение]],'Средние сроки по БР'!$A$1:$T$203,10)</f>
        <v>44527</v>
      </c>
      <c r="I5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39</v>
      </c>
    </row>
    <row r="597" spans="1:9" x14ac:dyDescent="0.25">
      <c r="A597" s="2">
        <v>5500027786</v>
      </c>
      <c r="B597" t="s">
        <v>797</v>
      </c>
      <c r="C597" t="s">
        <v>148</v>
      </c>
      <c r="D597" t="s">
        <v>73</v>
      </c>
      <c r="E597" s="1">
        <v>44245</v>
      </c>
      <c r="F597" s="1">
        <v>44561</v>
      </c>
      <c r="G597" s="1">
        <f>Таблица1[[#This Row],[Дата регистрации ЗНИ]]+VLOOKUP(Таблица1[[#This Row],[Бизнес-решение]],'Средние сроки по БР'!$A$1:$T$203,9)</f>
        <v>44411.632258064514</v>
      </c>
      <c r="H597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5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316</v>
      </c>
    </row>
    <row r="598" spans="1:9" hidden="1" x14ac:dyDescent="0.25">
      <c r="A598" s="2">
        <v>5500027992</v>
      </c>
      <c r="B598" t="s">
        <v>946</v>
      </c>
      <c r="C598" t="s">
        <v>5</v>
      </c>
      <c r="D598" t="s">
        <v>39</v>
      </c>
      <c r="E598" s="1">
        <v>44264</v>
      </c>
      <c r="F598" s="1" t="s">
        <v>7</v>
      </c>
      <c r="I59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599" spans="1:9" hidden="1" x14ac:dyDescent="0.25">
      <c r="A599" s="2">
        <v>5500027993</v>
      </c>
      <c r="B599" t="s">
        <v>947</v>
      </c>
      <c r="C599" t="s">
        <v>5</v>
      </c>
      <c r="D599" t="s">
        <v>63</v>
      </c>
      <c r="E599" s="1">
        <v>44264</v>
      </c>
      <c r="F599" s="1" t="s">
        <v>7</v>
      </c>
      <c r="I59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00" spans="1:9" hidden="1" x14ac:dyDescent="0.25">
      <c r="A600" s="2">
        <v>5500027994</v>
      </c>
      <c r="B600" t="s">
        <v>948</v>
      </c>
      <c r="C600" t="s">
        <v>5</v>
      </c>
      <c r="D600" t="s">
        <v>73</v>
      </c>
      <c r="E600" s="1">
        <v>44264</v>
      </c>
      <c r="F600" s="1" t="s">
        <v>7</v>
      </c>
      <c r="I60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01" spans="1:9" hidden="1" x14ac:dyDescent="0.25">
      <c r="A601" s="2">
        <v>5500027995</v>
      </c>
      <c r="B601" t="s">
        <v>949</v>
      </c>
      <c r="C601" t="s">
        <v>5</v>
      </c>
      <c r="D601" t="s">
        <v>128</v>
      </c>
      <c r="E601" s="1">
        <v>44264</v>
      </c>
      <c r="F601" s="1" t="s">
        <v>7</v>
      </c>
      <c r="I60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02" spans="1:9" x14ac:dyDescent="0.25">
      <c r="A602" s="2">
        <v>5500027789</v>
      </c>
      <c r="B602" t="s">
        <v>800</v>
      </c>
      <c r="C602" t="s">
        <v>148</v>
      </c>
      <c r="D602" t="s">
        <v>28</v>
      </c>
      <c r="E602" s="1">
        <v>44245</v>
      </c>
      <c r="F602" s="1">
        <v>44347</v>
      </c>
      <c r="G602" s="1">
        <f>Таблица1[[#This Row],[Дата регистрации ЗНИ]]+VLOOKUP(Таблица1[[#This Row],[Бизнес-решение]],'Средние сроки по БР'!$A$1:$T$203,9)</f>
        <v>44515.664731494922</v>
      </c>
      <c r="H602" s="1">
        <f>Таблица1[[#This Row],[Плановая дата выхода из текущего статуса]]+VLOOKUP(Таблица1[[#This Row],[Бизнес-решение]],'Средние сроки по БР'!$A$1:$T$203,10)</f>
        <v>44617.664731494922</v>
      </c>
      <c r="I6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102</v>
      </c>
    </row>
    <row r="603" spans="1:9" hidden="1" x14ac:dyDescent="0.25">
      <c r="A603" s="2">
        <v>5500027997</v>
      </c>
      <c r="B603" t="s">
        <v>951</v>
      </c>
      <c r="C603" t="s">
        <v>5</v>
      </c>
      <c r="D603" t="s">
        <v>22</v>
      </c>
      <c r="E603" s="1">
        <v>44265</v>
      </c>
      <c r="F603" s="1" t="s">
        <v>7</v>
      </c>
      <c r="I60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04" spans="1:9" hidden="1" x14ac:dyDescent="0.25">
      <c r="A604" s="2">
        <v>5500027998</v>
      </c>
      <c r="B604" t="s">
        <v>952</v>
      </c>
      <c r="C604" t="s">
        <v>5</v>
      </c>
      <c r="D604" t="s">
        <v>39</v>
      </c>
      <c r="E604" s="1">
        <v>44265</v>
      </c>
      <c r="F604" s="1" t="s">
        <v>7</v>
      </c>
      <c r="I60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05" spans="1:9" x14ac:dyDescent="0.25">
      <c r="A605" s="2">
        <v>5500027790</v>
      </c>
      <c r="B605" t="s">
        <v>727</v>
      </c>
      <c r="C605" t="s">
        <v>152</v>
      </c>
      <c r="D605" t="s">
        <v>33</v>
      </c>
      <c r="E605" s="1">
        <v>44246</v>
      </c>
      <c r="F605" s="1">
        <v>44536</v>
      </c>
      <c r="G605" s="1">
        <f>Таблица1[[#This Row],[Дата регистрации ЗНИ]]+VLOOKUP(Таблица1[[#This Row],[Бизнес-решение]],'Средние сроки по БР'!$A$1:$T$203,20,1)</f>
        <v>44466.310924369747</v>
      </c>
      <c r="H605" s="1">
        <f>Таблица1[[#This Row],[Плановая дата выхода из текущего статуса]]</f>
        <v>44536</v>
      </c>
      <c r="I6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69.689075630252773</v>
      </c>
    </row>
    <row r="606" spans="1:9" hidden="1" x14ac:dyDescent="0.25">
      <c r="A606" s="2">
        <v>5500028000</v>
      </c>
      <c r="B606" t="s">
        <v>954</v>
      </c>
      <c r="C606" t="s">
        <v>5</v>
      </c>
      <c r="D606" t="s">
        <v>39</v>
      </c>
      <c r="E606" s="1">
        <v>44265</v>
      </c>
      <c r="F606" s="1" t="s">
        <v>7</v>
      </c>
      <c r="I60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07" spans="1:9" hidden="1" x14ac:dyDescent="0.25">
      <c r="A607" s="2">
        <v>5500028002</v>
      </c>
      <c r="B607" t="s">
        <v>955</v>
      </c>
      <c r="C607" t="s">
        <v>5</v>
      </c>
      <c r="D607" t="s">
        <v>39</v>
      </c>
      <c r="E607" s="1">
        <v>44265</v>
      </c>
      <c r="F607" s="1" t="s">
        <v>7</v>
      </c>
      <c r="I60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08" spans="1:9" hidden="1" x14ac:dyDescent="0.25">
      <c r="A608" s="2">
        <v>5500028003</v>
      </c>
      <c r="B608" t="s">
        <v>956</v>
      </c>
      <c r="C608" t="s">
        <v>5</v>
      </c>
      <c r="D608" t="s">
        <v>400</v>
      </c>
      <c r="E608" s="1">
        <v>44265</v>
      </c>
      <c r="F608" s="1" t="s">
        <v>7</v>
      </c>
      <c r="I60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09" spans="1:9" x14ac:dyDescent="0.25">
      <c r="A609" s="2">
        <v>5500027792</v>
      </c>
      <c r="B609" t="s">
        <v>802</v>
      </c>
      <c r="C609" t="s">
        <v>127</v>
      </c>
      <c r="D609" t="s">
        <v>10</v>
      </c>
      <c r="E609" s="1">
        <v>44246</v>
      </c>
      <c r="F609" s="1">
        <v>44559</v>
      </c>
      <c r="G609" s="1">
        <f>Таблица1[[#This Row],[Дата регистрации ЗНИ]]+VLOOKUP(Таблица1[[#This Row],[Бизнес-решение]],'Средние сроки по БР'!$A$1:$T$203,17)</f>
        <v>44411.209790209788</v>
      </c>
      <c r="H609" s="1">
        <f>Таблица1[[#This Row],[Плановая дата выхода из текущего статуса]]+VLOOKUP(Таблица1[[#This Row],[Бизнес-решение]],'Средние сроки по БР'!$A$1:$T$203,18)</f>
        <v>44722.209790209788</v>
      </c>
      <c r="I6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311</v>
      </c>
    </row>
    <row r="610" spans="1:9" x14ac:dyDescent="0.25">
      <c r="A610" s="2">
        <v>5500027793</v>
      </c>
      <c r="B610" t="s">
        <v>803</v>
      </c>
      <c r="C610" t="s">
        <v>149</v>
      </c>
      <c r="D610" t="s">
        <v>19</v>
      </c>
      <c r="E610" s="1">
        <v>44246</v>
      </c>
      <c r="F610" s="1">
        <v>44559</v>
      </c>
      <c r="G610" s="1">
        <f>Таблица1[[#This Row],[Дата регистрации ЗНИ]]+VLOOKUP(Таблица1[[#This Row],[Бизнес-решение]],'Средние сроки по БР'!$A$1:$T$203,18,1)</f>
        <v>44465.631578947367</v>
      </c>
      <c r="H610" s="1">
        <f>Таблица1[[#This Row],[Плановая дата выхода из текущего статуса]]+VLOOKUP(Таблица1[[#This Row],[Бизнес-решение]],'Средние сроки по БР'!$A$1:$T$203,19,1)</f>
        <v>44774.631578947367</v>
      </c>
      <c r="I6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309</v>
      </c>
    </row>
    <row r="611" spans="1:9" hidden="1" x14ac:dyDescent="0.25">
      <c r="A611" s="2">
        <v>5500028006</v>
      </c>
      <c r="B611" t="s">
        <v>677</v>
      </c>
      <c r="C611" t="s">
        <v>5</v>
      </c>
      <c r="D611" t="s">
        <v>73</v>
      </c>
      <c r="E611" s="1">
        <v>44265</v>
      </c>
      <c r="F611" s="1" t="s">
        <v>7</v>
      </c>
      <c r="I61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12" spans="1:9" x14ac:dyDescent="0.25">
      <c r="A612" s="2">
        <v>5500027796</v>
      </c>
      <c r="B612" t="s">
        <v>805</v>
      </c>
      <c r="C612" t="s">
        <v>148</v>
      </c>
      <c r="D612" t="s">
        <v>73</v>
      </c>
      <c r="E612" s="1">
        <v>44246</v>
      </c>
      <c r="F612" s="1">
        <v>44559</v>
      </c>
      <c r="G612" s="1">
        <f>Таблица1[[#This Row],[Дата регистрации ЗНИ]]+VLOOKUP(Таблица1[[#This Row],[Бизнес-решение]],'Средние сроки по БР'!$A$1:$T$203,9)</f>
        <v>44412.632258064514</v>
      </c>
      <c r="H612" s="1">
        <f>Таблица1[[#This Row],[Плановая дата выхода из текущего статуса]]+VLOOKUP(Таблица1[[#This Row],[Бизнес-решение]],'Средние сроки по БР'!$A$1:$T$203,10)</f>
        <v>44725.632258064514</v>
      </c>
      <c r="I61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313</v>
      </c>
    </row>
    <row r="613" spans="1:9" hidden="1" x14ac:dyDescent="0.25">
      <c r="A613" s="2">
        <v>5500028008</v>
      </c>
      <c r="B613" t="s">
        <v>959</v>
      </c>
      <c r="C613" t="s">
        <v>5</v>
      </c>
      <c r="D613" t="s">
        <v>28</v>
      </c>
      <c r="E613" s="1">
        <v>44265</v>
      </c>
      <c r="F613" s="1" t="s">
        <v>7</v>
      </c>
      <c r="I61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14" spans="1:9" hidden="1" x14ac:dyDescent="0.25">
      <c r="A614" s="2">
        <v>5500028009</v>
      </c>
      <c r="B614" t="s">
        <v>960</v>
      </c>
      <c r="C614" t="s">
        <v>8</v>
      </c>
      <c r="D614" t="s">
        <v>458</v>
      </c>
      <c r="E614" s="1">
        <v>44265</v>
      </c>
      <c r="F614" s="1" t="s">
        <v>7</v>
      </c>
      <c r="I61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15" spans="1:9" x14ac:dyDescent="0.25">
      <c r="A615" s="2">
        <v>5500027797</v>
      </c>
      <c r="B615" t="s">
        <v>806</v>
      </c>
      <c r="C615" t="s">
        <v>148</v>
      </c>
      <c r="D615" t="s">
        <v>10</v>
      </c>
      <c r="E615" s="1">
        <v>44246</v>
      </c>
      <c r="F615" s="1">
        <v>44561</v>
      </c>
      <c r="G615" s="1">
        <f>Таблица1[[#This Row],[Дата регистрации ЗНИ]]+VLOOKUP(Таблица1[[#This Row],[Бизнес-решение]],'Средние сроки по БР'!$A$1:$T$203,9)</f>
        <v>44425.209790209788</v>
      </c>
      <c r="H615" s="1">
        <f>Таблица1[[#This Row],[Плановая дата выхода из текущего статуса]]+VLOOKUP(Таблица1[[#This Row],[Бизнес-решение]],'Средние сроки по БР'!$A$1:$T$203,10)</f>
        <v>44740.209790209788</v>
      </c>
      <c r="I6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315</v>
      </c>
    </row>
    <row r="616" spans="1:9" hidden="1" x14ac:dyDescent="0.25">
      <c r="A616" s="2">
        <v>5500028011</v>
      </c>
      <c r="B616" t="s">
        <v>961</v>
      </c>
      <c r="C616" t="s">
        <v>5</v>
      </c>
      <c r="D616" t="s">
        <v>28</v>
      </c>
      <c r="E616" s="1">
        <v>44265</v>
      </c>
      <c r="F616" s="1" t="s">
        <v>7</v>
      </c>
      <c r="I61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17" spans="1:9" x14ac:dyDescent="0.25">
      <c r="A617" s="2">
        <v>5500027798</v>
      </c>
      <c r="B617" t="s">
        <v>807</v>
      </c>
      <c r="C617" t="s">
        <v>148</v>
      </c>
      <c r="D617" t="s">
        <v>73</v>
      </c>
      <c r="E617" s="1">
        <v>44246</v>
      </c>
      <c r="F617" s="1">
        <v>44561</v>
      </c>
      <c r="G617" s="1">
        <f>Таблица1[[#This Row],[Дата регистрации ЗНИ]]+VLOOKUP(Таблица1[[#This Row],[Бизнес-решение]],'Средние сроки по БР'!$A$1:$T$203,9)</f>
        <v>44412.632258064514</v>
      </c>
      <c r="H617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6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315</v>
      </c>
    </row>
    <row r="618" spans="1:9" x14ac:dyDescent="0.25">
      <c r="A618" s="2">
        <v>5500027802</v>
      </c>
      <c r="B618" t="s">
        <v>810</v>
      </c>
      <c r="C618" t="s">
        <v>148</v>
      </c>
      <c r="D618" t="s">
        <v>6</v>
      </c>
      <c r="E618" s="1">
        <v>44247</v>
      </c>
      <c r="F618" s="1">
        <v>44651</v>
      </c>
      <c r="G618" s="1">
        <f>Таблица1[[#This Row],[Дата регистрации ЗНИ]]+VLOOKUP(Таблица1[[#This Row],[Бизнес-решение]],'Средние сроки по БР'!$A$1:$T$203,9)</f>
        <v>44463.371321454484</v>
      </c>
      <c r="H618" s="1">
        <f>Таблица1[[#This Row],[Плановая дата выхода из текущего статуса]]+VLOOKUP(Таблица1[[#This Row],[Бизнес-решение]],'Средние сроки по БР'!$A$1:$T$203,10)</f>
        <v>44867.371321454484</v>
      </c>
      <c r="I6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404</v>
      </c>
    </row>
    <row r="619" spans="1:9" x14ac:dyDescent="0.25">
      <c r="A619" s="2">
        <v>5500027803</v>
      </c>
      <c r="B619" t="s">
        <v>811</v>
      </c>
      <c r="C619" t="s">
        <v>148</v>
      </c>
      <c r="D619" t="s">
        <v>73</v>
      </c>
      <c r="E619" s="1">
        <v>44247</v>
      </c>
      <c r="F619" s="1">
        <v>44561</v>
      </c>
      <c r="G619" s="1">
        <f>Таблица1[[#This Row],[Дата регистрации ЗНИ]]+VLOOKUP(Таблица1[[#This Row],[Бизнес-решение]],'Средние сроки по БР'!$A$1:$T$203,9)</f>
        <v>44413.632258064514</v>
      </c>
      <c r="H619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6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314</v>
      </c>
    </row>
    <row r="620" spans="1:9" hidden="1" x14ac:dyDescent="0.25">
      <c r="A620" s="2">
        <v>5500028015</v>
      </c>
      <c r="B620" t="s">
        <v>963</v>
      </c>
      <c r="C620" t="s">
        <v>5</v>
      </c>
      <c r="D620" t="s">
        <v>39</v>
      </c>
      <c r="E620" s="1">
        <v>44266</v>
      </c>
      <c r="F620" s="1" t="s">
        <v>7</v>
      </c>
      <c r="I62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21" spans="1:9" hidden="1" x14ac:dyDescent="0.25">
      <c r="A621" s="2">
        <v>5500028016</v>
      </c>
      <c r="B621" t="s">
        <v>944</v>
      </c>
      <c r="C621" t="s">
        <v>8</v>
      </c>
      <c r="D621" t="s">
        <v>857</v>
      </c>
      <c r="E621" s="1">
        <v>44266</v>
      </c>
      <c r="F621" s="1" t="s">
        <v>7</v>
      </c>
      <c r="I62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22" spans="1:9" hidden="1" x14ac:dyDescent="0.25">
      <c r="A622" s="2">
        <v>5500028017</v>
      </c>
      <c r="B622" t="s">
        <v>945</v>
      </c>
      <c r="C622" t="s">
        <v>8</v>
      </c>
      <c r="D622" t="s">
        <v>857</v>
      </c>
      <c r="E622" s="1">
        <v>44266</v>
      </c>
      <c r="F622" s="1" t="s">
        <v>7</v>
      </c>
      <c r="I62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23" spans="1:9" x14ac:dyDescent="0.25">
      <c r="A623" s="2">
        <v>5500027804</v>
      </c>
      <c r="B623" t="s">
        <v>812</v>
      </c>
      <c r="C623" t="s">
        <v>152</v>
      </c>
      <c r="D623" t="s">
        <v>89</v>
      </c>
      <c r="E623" s="1">
        <v>44247</v>
      </c>
      <c r="F623" s="1">
        <v>44651</v>
      </c>
      <c r="G623" s="1">
        <f>Таблица1[[#This Row],[Дата регистрации ЗНИ]]+VLOOKUP(Таблица1[[#This Row],[Бизнес-решение]],'Средние сроки по БР'!$A$1:$T$203,20,1)</f>
        <v>44457.68</v>
      </c>
      <c r="H623" s="1">
        <f>Таблица1[[#This Row],[Плановая дата выхода из текущего статуса]]</f>
        <v>44651</v>
      </c>
      <c r="I6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193.31999999999971</v>
      </c>
    </row>
    <row r="624" spans="1:9" x14ac:dyDescent="0.25">
      <c r="A624" s="2">
        <v>5500027807</v>
      </c>
      <c r="B624" t="s">
        <v>815</v>
      </c>
      <c r="C624" t="s">
        <v>241</v>
      </c>
      <c r="D624" t="s">
        <v>13</v>
      </c>
      <c r="E624" s="1">
        <v>44247</v>
      </c>
      <c r="F624" s="1">
        <v>44503</v>
      </c>
      <c r="G624" s="1">
        <f>Таблица1[[#This Row],[Дата регистрации ЗНИ]]+VLOOKUP(Таблица1[[#This Row],[Бизнес-решение]],'Средние сроки по БР'!$A$1:$T$203,9)</f>
        <v>44477.88</v>
      </c>
      <c r="H624" s="1">
        <f>Таблица1[[#This Row],[Плановая дата выхода из текущего статуса]]+VLOOKUP(Таблица1[[#This Row],[Бизнес-решение]],'Средние сроки по БР'!$A$1:$T$203,10)</f>
        <v>44733.88</v>
      </c>
      <c r="I6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256</v>
      </c>
    </row>
    <row r="625" spans="1:9" x14ac:dyDescent="0.25">
      <c r="A625" s="2">
        <v>5500027808</v>
      </c>
      <c r="B625" t="s">
        <v>226</v>
      </c>
      <c r="C625" t="s">
        <v>152</v>
      </c>
      <c r="D625" t="s">
        <v>89</v>
      </c>
      <c r="E625" s="1">
        <v>44247</v>
      </c>
      <c r="F625" s="1">
        <v>44650</v>
      </c>
      <c r="G625" s="1">
        <f>Таблица1[[#This Row],[Дата регистрации ЗНИ]]+VLOOKUP(Таблица1[[#This Row],[Бизнес-решение]],'Средние сроки по БР'!$A$1:$T$203,20,1)</f>
        <v>44457.68</v>
      </c>
      <c r="H625" s="1">
        <f>Таблица1[[#This Row],[Плановая дата выхода из текущего статуса]]</f>
        <v>44650</v>
      </c>
      <c r="I6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192.31999999999971</v>
      </c>
    </row>
    <row r="626" spans="1:9" hidden="1" x14ac:dyDescent="0.25">
      <c r="A626" s="2">
        <v>5500028021</v>
      </c>
      <c r="B626" t="s">
        <v>966</v>
      </c>
      <c r="C626" t="s">
        <v>8</v>
      </c>
      <c r="D626" t="s">
        <v>9</v>
      </c>
      <c r="E626" s="1">
        <v>44266</v>
      </c>
      <c r="F626" s="1" t="s">
        <v>7</v>
      </c>
      <c r="I62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27" spans="1:9" x14ac:dyDescent="0.25">
      <c r="A627" s="2">
        <v>5500027813</v>
      </c>
      <c r="B627" t="s">
        <v>157</v>
      </c>
      <c r="C627" t="s">
        <v>114</v>
      </c>
      <c r="D627" t="s">
        <v>16</v>
      </c>
      <c r="E627" s="1">
        <v>44251</v>
      </c>
      <c r="F627" s="1">
        <v>44536</v>
      </c>
      <c r="G627" s="1">
        <f>Таблица1[[#This Row],[Дата регистрации ЗНИ]]+VLOOKUP(Таблица1[[#This Row],[Бизнес-решение]],'Средние сроки по БР'!$A$1:$T$203,11)</f>
        <v>44413.252688172041</v>
      </c>
      <c r="H627" s="1">
        <f>Таблица1[[#This Row],[Плановая дата выхода из текущего статуса]]+VLOOKUP(Таблица1[[#This Row],[Бизнес-решение]],'Средние сроки по БР'!$A$1:$T$203,12)</f>
        <v>44696.252688172041</v>
      </c>
      <c r="I6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283</v>
      </c>
    </row>
    <row r="628" spans="1:9" hidden="1" x14ac:dyDescent="0.25">
      <c r="A628" s="2">
        <v>5500028024</v>
      </c>
      <c r="B628" t="s">
        <v>968</v>
      </c>
      <c r="C628" t="s">
        <v>8</v>
      </c>
      <c r="D628" t="s">
        <v>323</v>
      </c>
      <c r="E628" s="1">
        <v>44267</v>
      </c>
      <c r="F628" s="1" t="s">
        <v>7</v>
      </c>
      <c r="I62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29" spans="1:9" x14ac:dyDescent="0.25">
      <c r="A629" s="2">
        <v>5500027814</v>
      </c>
      <c r="B629" t="s">
        <v>157</v>
      </c>
      <c r="C629" t="s">
        <v>114</v>
      </c>
      <c r="D629" t="s">
        <v>33</v>
      </c>
      <c r="E629" s="1">
        <v>44251</v>
      </c>
      <c r="F629" s="1">
        <v>44536</v>
      </c>
      <c r="G629" s="1">
        <f>Таблица1[[#This Row],[Дата регистрации ЗНИ]]+VLOOKUP(Таблица1[[#This Row],[Бизнес-решение]],'Средние сроки по БР'!$A$1:$T$203,11)</f>
        <v>44490.310924369747</v>
      </c>
      <c r="H629" s="1">
        <f>Таблица1[[#This Row],[Плановая дата выхода из текущего статуса]]+VLOOKUP(Таблица1[[#This Row],[Бизнес-решение]],'Средние сроки по БР'!$A$1:$T$203,12)</f>
        <v>44773.310924369747</v>
      </c>
      <c r="I6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283</v>
      </c>
    </row>
    <row r="630" spans="1:9" hidden="1" x14ac:dyDescent="0.25">
      <c r="A630" s="2">
        <v>5500028026</v>
      </c>
      <c r="B630" t="s">
        <v>969</v>
      </c>
      <c r="C630" t="s">
        <v>5</v>
      </c>
      <c r="D630" t="s">
        <v>39</v>
      </c>
      <c r="E630" s="1">
        <v>44267</v>
      </c>
      <c r="F630" s="1" t="s">
        <v>7</v>
      </c>
      <c r="I63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31" spans="1:9" x14ac:dyDescent="0.25">
      <c r="A631" s="2">
        <v>5500027816</v>
      </c>
      <c r="B631" t="s">
        <v>817</v>
      </c>
      <c r="C631" t="s">
        <v>152</v>
      </c>
      <c r="D631" t="s">
        <v>257</v>
      </c>
      <c r="E631" s="1">
        <v>44252</v>
      </c>
      <c r="F631" s="1">
        <v>44585</v>
      </c>
      <c r="G631" s="1">
        <f>Таблица1[[#This Row],[Дата регистрации ЗНИ]]+VLOOKUP(Таблица1[[#This Row],[Бизнес-решение]],'Средние сроки по БР'!$A$1:$T$203,20,1)</f>
        <v>44347.595744680853</v>
      </c>
      <c r="H631" s="1">
        <f>Таблица1[[#This Row],[Плановая дата выхода из текущего статуса]]</f>
        <v>44585</v>
      </c>
      <c r="I6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237.40425531914661</v>
      </c>
    </row>
    <row r="632" spans="1:9" x14ac:dyDescent="0.25">
      <c r="A632" s="2">
        <v>5500027817</v>
      </c>
      <c r="B632" t="s">
        <v>818</v>
      </c>
      <c r="C632" t="s">
        <v>307</v>
      </c>
      <c r="D632" t="s">
        <v>63</v>
      </c>
      <c r="E632" s="1">
        <v>44252</v>
      </c>
      <c r="F632" s="1">
        <v>44418</v>
      </c>
      <c r="G632" s="1">
        <f>Таблица1[[#This Row],[Дата регистрации ЗНИ]]+VLOOKUP(Таблица1[[#This Row],[Бизнес-решение]],'Средние сроки по БР'!$A$1:$T$203,9)</f>
        <v>44402.796791443849</v>
      </c>
      <c r="H632" s="1">
        <f>Таблица1[[#This Row],[Плановая дата выхода из текущего статуса]]+VLOOKUP(Таблица1[[#This Row],[Бизнес-решение]],'Средние сроки по БР'!$A$1:$T$203,10)</f>
        <v>44568.796791443849</v>
      </c>
      <c r="I6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166</v>
      </c>
    </row>
    <row r="633" spans="1:9" x14ac:dyDescent="0.25">
      <c r="A633" s="2">
        <v>5500027824</v>
      </c>
      <c r="B633" t="s">
        <v>823</v>
      </c>
      <c r="C633" t="s">
        <v>148</v>
      </c>
      <c r="D633" t="s">
        <v>73</v>
      </c>
      <c r="E633" s="1">
        <v>44251</v>
      </c>
      <c r="F633" s="1">
        <v>44560</v>
      </c>
      <c r="G633" s="1">
        <f>Таблица1[[#This Row],[Дата регистрации ЗНИ]]+VLOOKUP(Таблица1[[#This Row],[Бизнес-решение]],'Средние сроки по БР'!$A$1:$T$203,9)</f>
        <v>44417.632258064514</v>
      </c>
      <c r="H633" s="1">
        <f>Таблица1[[#This Row],[Плановая дата выхода из текущего статуса]]+VLOOKUP(Таблица1[[#This Row],[Бизнес-решение]],'Средние сроки по БР'!$A$1:$T$203,10)</f>
        <v>44726.632258064514</v>
      </c>
      <c r="I6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309</v>
      </c>
    </row>
    <row r="634" spans="1:9" hidden="1" x14ac:dyDescent="0.25">
      <c r="A634" s="2">
        <v>5500028030</v>
      </c>
      <c r="B634" t="s">
        <v>304</v>
      </c>
      <c r="C634" t="s">
        <v>5</v>
      </c>
      <c r="D634" t="s">
        <v>231</v>
      </c>
      <c r="E634" s="1">
        <v>44267</v>
      </c>
      <c r="F634" s="1" t="s">
        <v>7</v>
      </c>
      <c r="I63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35" spans="1:9" x14ac:dyDescent="0.25">
      <c r="A635" s="2">
        <v>5500027828</v>
      </c>
      <c r="B635" t="s">
        <v>486</v>
      </c>
      <c r="C635" t="s">
        <v>149</v>
      </c>
      <c r="D635" t="s">
        <v>27</v>
      </c>
      <c r="E635" s="1">
        <v>44251</v>
      </c>
      <c r="F635" s="1">
        <v>44574</v>
      </c>
      <c r="G635" s="1">
        <f>Таблица1[[#This Row],[Дата регистрации ЗНИ]]+VLOOKUP(Таблица1[[#This Row],[Бизнес-решение]],'Средние сроки по БР'!$A$1:$T$203,18,1)</f>
        <v>44448.037735849059</v>
      </c>
      <c r="H635" s="1">
        <f>Таблица1[[#This Row],[Плановая дата выхода из текущего статуса]]+VLOOKUP(Таблица1[[#This Row],[Бизнес-решение]],'Средние сроки по БР'!$A$1:$T$203,19,1)</f>
        <v>44767.037735849059</v>
      </c>
      <c r="I6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319</v>
      </c>
    </row>
    <row r="636" spans="1:9" hidden="1" x14ac:dyDescent="0.25">
      <c r="A636" s="2">
        <v>5500028032</v>
      </c>
      <c r="B636" t="s">
        <v>972</v>
      </c>
      <c r="C636" t="s">
        <v>5</v>
      </c>
      <c r="D636" t="s">
        <v>39</v>
      </c>
      <c r="E636" s="1">
        <v>44266</v>
      </c>
      <c r="F636" s="1" t="s">
        <v>7</v>
      </c>
      <c r="I63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37" spans="1:9" x14ac:dyDescent="0.25">
      <c r="A637" s="2">
        <v>5500027829</v>
      </c>
      <c r="B637" t="s">
        <v>826</v>
      </c>
      <c r="C637" t="s">
        <v>328</v>
      </c>
      <c r="D637" t="s">
        <v>73</v>
      </c>
      <c r="E637" s="1">
        <v>44251</v>
      </c>
      <c r="F637" s="1">
        <v>44256</v>
      </c>
      <c r="G637" s="1">
        <f>Таблица1[[#This Row],[Дата регистрации ЗНИ]]+VLOOKUP(Таблица1[[#This Row],[Бизнес-решение]],'Средние сроки по БР'!$A$1:$U$203,7,1)</f>
        <v>44421.632258064514</v>
      </c>
      <c r="H637" s="1">
        <f>Таблица1[[#This Row],[Плановая дата выхода из текущего статуса]]+VLOOKUP(Таблица1[[#This Row],[Бизнес-решение]],'Средние сроки по БР'!$A$1:$T$203,8)</f>
        <v>44424.632258064514</v>
      </c>
      <c r="I63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638" spans="1:9" hidden="1" x14ac:dyDescent="0.25">
      <c r="A638" s="2">
        <v>5500028034</v>
      </c>
      <c r="B638" t="s">
        <v>973</v>
      </c>
      <c r="C638" t="s">
        <v>5</v>
      </c>
      <c r="D638" t="s">
        <v>37</v>
      </c>
      <c r="E638" s="1">
        <v>44266</v>
      </c>
      <c r="F638" s="1" t="s">
        <v>7</v>
      </c>
      <c r="I63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39" spans="1:9" hidden="1" x14ac:dyDescent="0.25">
      <c r="A639" s="2">
        <v>5500028035</v>
      </c>
      <c r="B639" t="s">
        <v>974</v>
      </c>
      <c r="C639" t="s">
        <v>5</v>
      </c>
      <c r="D639" t="s">
        <v>23</v>
      </c>
      <c r="E639" s="1">
        <v>44266</v>
      </c>
      <c r="F639" s="1" t="s">
        <v>7</v>
      </c>
      <c r="I63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40" spans="1:9" hidden="1" x14ac:dyDescent="0.25">
      <c r="A640" s="2">
        <v>5500028036</v>
      </c>
      <c r="B640" t="s">
        <v>315</v>
      </c>
      <c r="C640" t="s">
        <v>5</v>
      </c>
      <c r="D640" t="s">
        <v>252</v>
      </c>
      <c r="E640" s="1">
        <v>44266</v>
      </c>
      <c r="F640" s="1" t="s">
        <v>7</v>
      </c>
      <c r="I64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41" spans="1:9" x14ac:dyDescent="0.25">
      <c r="A641" s="2">
        <v>5500027830</v>
      </c>
      <c r="B641" t="s">
        <v>827</v>
      </c>
      <c r="C641" t="s">
        <v>99</v>
      </c>
      <c r="D641" t="s">
        <v>73</v>
      </c>
      <c r="E641" s="1">
        <v>44251</v>
      </c>
      <c r="F641" s="1">
        <v>44607</v>
      </c>
      <c r="G641" s="1">
        <f>Таблица1[[#This Row],[Дата регистрации ЗНИ]]+VLOOKUP(Таблица1[[#This Row],[Бизнес-решение]],'Средние сроки по БР'!$A$1:$T$203,15)</f>
        <v>44405.632258064514</v>
      </c>
      <c r="H641" s="1">
        <f>Таблица1[[#This Row],[Плановая дата выхода из текущего статуса]]+VLOOKUP(Таблица1[[#This Row],[Бизнес-решение]],'Средние сроки по БР'!$A$1:$T$203,16)</f>
        <v>44761.632258064514</v>
      </c>
      <c r="I6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356</v>
      </c>
    </row>
    <row r="642" spans="1:9" hidden="1" x14ac:dyDescent="0.25">
      <c r="A642" s="2">
        <v>5500028038</v>
      </c>
      <c r="B642" t="s">
        <v>976</v>
      </c>
      <c r="C642" t="s">
        <v>5</v>
      </c>
      <c r="D642" t="s">
        <v>6</v>
      </c>
      <c r="E642" s="1">
        <v>44266</v>
      </c>
      <c r="F642" s="1" t="s">
        <v>7</v>
      </c>
      <c r="I64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43" spans="1:9" x14ac:dyDescent="0.25">
      <c r="A643" s="2">
        <v>5500027831</v>
      </c>
      <c r="B643" t="s">
        <v>828</v>
      </c>
      <c r="C643" t="s">
        <v>152</v>
      </c>
      <c r="D643" t="s">
        <v>223</v>
      </c>
      <c r="E643" s="1">
        <v>44251</v>
      </c>
      <c r="F643" s="1">
        <v>44498</v>
      </c>
      <c r="G643" s="1">
        <f>Таблица1[[#This Row],[Дата регистрации ЗНИ]]+VLOOKUP(Таблица1[[#This Row],[Бизнес-решение]],'Средние сроки по БР'!$A$1:$T$203,20,1)</f>
        <v>44485</v>
      </c>
      <c r="H643" s="1">
        <f>Таблица1[[#This Row],[Плановая дата выхода из текущего статуса]]</f>
        <v>44498</v>
      </c>
      <c r="I6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</v>
      </c>
    </row>
    <row r="644" spans="1:9" x14ac:dyDescent="0.25">
      <c r="A644" s="2">
        <v>5500027832</v>
      </c>
      <c r="B644" t="s">
        <v>829</v>
      </c>
      <c r="C644" t="s">
        <v>152</v>
      </c>
      <c r="D644" t="s">
        <v>223</v>
      </c>
      <c r="E644" s="1">
        <v>44251</v>
      </c>
      <c r="F644" s="1">
        <v>44524</v>
      </c>
      <c r="G644" s="1">
        <f>Таблица1[[#This Row],[Дата регистрации ЗНИ]]+VLOOKUP(Таблица1[[#This Row],[Бизнес-решение]],'Средние сроки по БР'!$A$1:$T$203,20,1)</f>
        <v>44485</v>
      </c>
      <c r="H644" s="1">
        <f>Таблица1[[#This Row],[Плановая дата выхода из текущего статуса]]</f>
        <v>44524</v>
      </c>
      <c r="I6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39</v>
      </c>
    </row>
    <row r="645" spans="1:9" x14ac:dyDescent="0.25">
      <c r="A645" s="2">
        <v>5500027833</v>
      </c>
      <c r="B645" t="s">
        <v>830</v>
      </c>
      <c r="C645" t="s">
        <v>99</v>
      </c>
      <c r="D645" t="s">
        <v>10</v>
      </c>
      <c r="E645" s="1">
        <v>44251</v>
      </c>
      <c r="F645" s="1">
        <v>44530</v>
      </c>
      <c r="G645" s="1">
        <f>Таблица1[[#This Row],[Дата регистрации ЗНИ]]+VLOOKUP(Таблица1[[#This Row],[Бизнес-решение]],'Средние сроки по БР'!$A$1:$T$203,15)</f>
        <v>44418.209790209788</v>
      </c>
      <c r="H645" s="1">
        <f>Таблица1[[#This Row],[Плановая дата выхода из текущего статуса]]+VLOOKUP(Таблица1[[#This Row],[Бизнес-решение]],'Средние сроки по БР'!$A$1:$T$203,16)</f>
        <v>44697.209790209788</v>
      </c>
      <c r="I6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279</v>
      </c>
    </row>
    <row r="646" spans="1:9" x14ac:dyDescent="0.25">
      <c r="A646" s="2">
        <v>5500027837</v>
      </c>
      <c r="B646" t="s">
        <v>830</v>
      </c>
      <c r="C646" t="s">
        <v>99</v>
      </c>
      <c r="D646" t="s">
        <v>16</v>
      </c>
      <c r="E646" s="1">
        <v>44251</v>
      </c>
      <c r="F646" s="1">
        <v>44651</v>
      </c>
      <c r="G646" s="1">
        <f>Таблица1[[#This Row],[Дата регистрации ЗНИ]]+VLOOKUP(Таблица1[[#This Row],[Бизнес-решение]],'Средние сроки по БР'!$A$1:$T$203,15)</f>
        <v>44406.252688172041</v>
      </c>
      <c r="H646" s="1">
        <f>Таблица1[[#This Row],[Плановая дата выхода из текущего статуса]]+VLOOKUP(Таблица1[[#This Row],[Бизнес-решение]],'Средние сроки по БР'!$A$1:$T$203,16)</f>
        <v>44806.252688172041</v>
      </c>
      <c r="I6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400</v>
      </c>
    </row>
    <row r="647" spans="1:9" x14ac:dyDescent="0.25">
      <c r="A647" s="2">
        <v>5500027839</v>
      </c>
      <c r="B647" t="s">
        <v>316</v>
      </c>
      <c r="C647" t="s">
        <v>148</v>
      </c>
      <c r="D647" t="s">
        <v>131</v>
      </c>
      <c r="E647" s="1">
        <v>44251</v>
      </c>
      <c r="F647" s="1">
        <v>44348</v>
      </c>
      <c r="G647" s="1">
        <f>Таблица1[[#This Row],[Дата регистрации ЗНИ]]+VLOOKUP(Таблица1[[#This Row],[Бизнес-решение]],'Средние сроки по БР'!$A$1:$T$203,9)</f>
        <v>44420.4</v>
      </c>
      <c r="H647" s="1">
        <f>Таблица1[[#This Row],[Плановая дата выхода из текущего статуса]]+VLOOKUP(Таблица1[[#This Row],[Бизнес-решение]],'Средние сроки по БР'!$A$1:$T$203,10)</f>
        <v>44517.4</v>
      </c>
      <c r="I6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97</v>
      </c>
    </row>
    <row r="648" spans="1:9" hidden="1" x14ac:dyDescent="0.25">
      <c r="A648" s="2">
        <v>5500028045</v>
      </c>
      <c r="B648" t="s">
        <v>979</v>
      </c>
      <c r="C648" t="s">
        <v>5</v>
      </c>
      <c r="D648" t="s">
        <v>34</v>
      </c>
      <c r="E648" s="1">
        <v>44271</v>
      </c>
      <c r="F648" s="1" t="s">
        <v>7</v>
      </c>
      <c r="I64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49" spans="1:9" hidden="1" x14ac:dyDescent="0.25">
      <c r="A649" s="2">
        <v>5500028046</v>
      </c>
      <c r="B649" t="s">
        <v>341</v>
      </c>
      <c r="C649" t="s">
        <v>5</v>
      </c>
      <c r="D649" t="s">
        <v>163</v>
      </c>
      <c r="E649" s="1">
        <v>44271</v>
      </c>
      <c r="F649" s="1" t="s">
        <v>7</v>
      </c>
      <c r="I64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50" spans="1:9" hidden="1" x14ac:dyDescent="0.25">
      <c r="A650" s="2">
        <v>5500028047</v>
      </c>
      <c r="B650" t="s">
        <v>980</v>
      </c>
      <c r="C650" t="s">
        <v>8</v>
      </c>
      <c r="D650" t="s">
        <v>54</v>
      </c>
      <c r="E650" s="1">
        <v>44271</v>
      </c>
      <c r="F650" s="1" t="s">
        <v>7</v>
      </c>
      <c r="I65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51" spans="1:9" hidden="1" x14ac:dyDescent="0.25">
      <c r="A651" s="2">
        <v>5500028048</v>
      </c>
      <c r="B651" t="s">
        <v>981</v>
      </c>
      <c r="C651" t="s">
        <v>5</v>
      </c>
      <c r="D651" t="s">
        <v>73</v>
      </c>
      <c r="E651" s="1">
        <v>44271</v>
      </c>
      <c r="F651" s="1" t="s">
        <v>7</v>
      </c>
      <c r="I65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52" spans="1:9" x14ac:dyDescent="0.25">
      <c r="A652" s="2">
        <v>5500027841</v>
      </c>
      <c r="B652" t="s">
        <v>833</v>
      </c>
      <c r="C652" t="s">
        <v>99</v>
      </c>
      <c r="D652" t="s">
        <v>16</v>
      </c>
      <c r="E652" s="1">
        <v>44251</v>
      </c>
      <c r="F652" s="1">
        <v>44620</v>
      </c>
      <c r="G652" s="1">
        <f>Таблица1[[#This Row],[Дата регистрации ЗНИ]]+VLOOKUP(Таблица1[[#This Row],[Бизнес-решение]],'Средние сроки по БР'!$A$1:$T$203,15)</f>
        <v>44406.252688172041</v>
      </c>
      <c r="H652" s="1">
        <f>Таблица1[[#This Row],[Плановая дата выхода из текущего статуса]]+VLOOKUP(Таблица1[[#This Row],[Бизнес-решение]],'Средние сроки по БР'!$A$1:$T$203,16)</f>
        <v>44775.252688172041</v>
      </c>
      <c r="I6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369</v>
      </c>
    </row>
    <row r="653" spans="1:9" hidden="1" x14ac:dyDescent="0.25">
      <c r="A653" s="2">
        <v>5500028050</v>
      </c>
      <c r="B653" t="s">
        <v>983</v>
      </c>
      <c r="C653" t="s">
        <v>5</v>
      </c>
      <c r="D653" t="s">
        <v>37</v>
      </c>
      <c r="E653" s="1">
        <v>44271</v>
      </c>
      <c r="F653" s="1" t="s">
        <v>7</v>
      </c>
      <c r="I65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54" spans="1:9" x14ac:dyDescent="0.25">
      <c r="A654" s="2">
        <v>5500027849</v>
      </c>
      <c r="B654" t="s">
        <v>839</v>
      </c>
      <c r="C654" t="s">
        <v>99</v>
      </c>
      <c r="D654" t="s">
        <v>73</v>
      </c>
      <c r="E654" s="1">
        <v>44253</v>
      </c>
      <c r="F654" s="1">
        <v>44610</v>
      </c>
      <c r="G654" s="1">
        <f>Таблица1[[#This Row],[Дата регистрации ЗНИ]]+VLOOKUP(Таблица1[[#This Row],[Бизнес-решение]],'Средние сроки по БР'!$A$1:$T$203,15)</f>
        <v>44407.632258064514</v>
      </c>
      <c r="H654" s="1">
        <f>Таблица1[[#This Row],[Плановая дата выхода из текущего статуса]]+VLOOKUP(Таблица1[[#This Row],[Бизнес-решение]],'Средние сроки по БР'!$A$1:$T$203,16)</f>
        <v>44764.632258064514</v>
      </c>
      <c r="I6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357</v>
      </c>
    </row>
    <row r="655" spans="1:9" x14ac:dyDescent="0.25">
      <c r="A655" s="2">
        <v>5500027850</v>
      </c>
      <c r="B655" t="s">
        <v>840</v>
      </c>
      <c r="C655" t="s">
        <v>184</v>
      </c>
      <c r="D655" t="s">
        <v>11</v>
      </c>
      <c r="E655" s="1">
        <v>44253</v>
      </c>
      <c r="F655" s="1">
        <v>44526</v>
      </c>
      <c r="G655" s="1">
        <f>Таблица1[[#This Row],[Дата регистрации ЗНИ]]+VLOOKUP(Таблица1[[#This Row],[Бизнес-решение]],'Средние сроки по БР'!$A$1:$T$203,10)</f>
        <v>44504.260563380281</v>
      </c>
      <c r="H655" s="1">
        <f>Таблица1[[#This Row],[Плановая дата выхода из текущего статуса]]+VLOOKUP(Таблица1[[#This Row],[Бизнес-решение]],'Средние сроки по БР'!$A$1:$T$203,11)</f>
        <v>44772.260563380281</v>
      </c>
      <c r="I6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268</v>
      </c>
    </row>
    <row r="656" spans="1:9" x14ac:dyDescent="0.25">
      <c r="A656" s="2">
        <v>5500027851</v>
      </c>
      <c r="B656" t="s">
        <v>103</v>
      </c>
      <c r="C656" t="s">
        <v>148</v>
      </c>
      <c r="D656" t="s">
        <v>73</v>
      </c>
      <c r="E656" s="1">
        <v>44252</v>
      </c>
      <c r="F656" s="1">
        <v>44498</v>
      </c>
      <c r="G656" s="1">
        <f>Таблица1[[#This Row],[Дата регистрации ЗНИ]]+VLOOKUP(Таблица1[[#This Row],[Бизнес-решение]],'Средние сроки по БР'!$A$1:$T$203,9)</f>
        <v>44418.632258064514</v>
      </c>
      <c r="H656" s="1">
        <f>Таблица1[[#This Row],[Плановая дата выхода из текущего статуса]]+VLOOKUP(Таблица1[[#This Row],[Бизнес-решение]],'Средние сроки по БР'!$A$1:$T$203,10)</f>
        <v>44664.632258064514</v>
      </c>
      <c r="I6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246</v>
      </c>
    </row>
    <row r="657" spans="1:9" x14ac:dyDescent="0.25">
      <c r="A657" s="2">
        <v>5500027853</v>
      </c>
      <c r="B657" t="s">
        <v>842</v>
      </c>
      <c r="C657" t="s">
        <v>148</v>
      </c>
      <c r="D657" t="s">
        <v>73</v>
      </c>
      <c r="E657" s="1">
        <v>44252</v>
      </c>
      <c r="F657" s="1">
        <v>44561</v>
      </c>
      <c r="G657" s="1">
        <f>Таблица1[[#This Row],[Дата регистрации ЗНИ]]+VLOOKUP(Таблица1[[#This Row],[Бизнес-решение]],'Средние сроки по БР'!$A$1:$T$203,9)</f>
        <v>44418.632258064514</v>
      </c>
      <c r="H657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6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309</v>
      </c>
    </row>
    <row r="658" spans="1:9" x14ac:dyDescent="0.25">
      <c r="A658" s="2">
        <v>5500027859</v>
      </c>
      <c r="B658" t="s">
        <v>137</v>
      </c>
      <c r="C658" t="s">
        <v>99</v>
      </c>
      <c r="D658" t="s">
        <v>33</v>
      </c>
      <c r="E658" s="1">
        <v>44253</v>
      </c>
      <c r="F658" s="1">
        <v>44562</v>
      </c>
      <c r="G658" s="1">
        <f>Таблица1[[#This Row],[Дата регистрации ЗНИ]]+VLOOKUP(Таблица1[[#This Row],[Бизнес-решение]],'Средние сроки по БР'!$A$1:$T$203,15)</f>
        <v>44485.310924369747</v>
      </c>
      <c r="H658" s="1">
        <f>Таблица1[[#This Row],[Плановая дата выхода из текущего статуса]]+VLOOKUP(Таблица1[[#This Row],[Бизнес-решение]],'Средние сроки по БР'!$A$1:$T$203,16)</f>
        <v>44794.310924369747</v>
      </c>
      <c r="I6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309</v>
      </c>
    </row>
    <row r="659" spans="1:9" hidden="1" x14ac:dyDescent="0.25">
      <c r="A659" s="2">
        <v>5500028056</v>
      </c>
      <c r="B659" t="s">
        <v>426</v>
      </c>
      <c r="C659" t="s">
        <v>5</v>
      </c>
      <c r="D659" t="s">
        <v>89</v>
      </c>
      <c r="E659" s="1">
        <v>44270</v>
      </c>
      <c r="F659" s="1" t="s">
        <v>7</v>
      </c>
      <c r="I65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60" spans="1:9" hidden="1" x14ac:dyDescent="0.25">
      <c r="A660" s="2">
        <v>5500028057</v>
      </c>
      <c r="B660" t="s">
        <v>989</v>
      </c>
      <c r="C660" t="s">
        <v>5</v>
      </c>
      <c r="D660" t="s">
        <v>30</v>
      </c>
      <c r="E660" s="1">
        <v>44270</v>
      </c>
      <c r="F660" s="1" t="s">
        <v>7</v>
      </c>
      <c r="I66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61" spans="1:9" x14ac:dyDescent="0.25">
      <c r="A661" s="2">
        <v>5500027860</v>
      </c>
      <c r="B661" t="s">
        <v>846</v>
      </c>
      <c r="C661" t="s">
        <v>99</v>
      </c>
      <c r="D661" t="s">
        <v>73</v>
      </c>
      <c r="E661" s="1">
        <v>44256</v>
      </c>
      <c r="F661" s="1">
        <v>44624</v>
      </c>
      <c r="G661" s="1">
        <f>Таблица1[[#This Row],[Дата регистрации ЗНИ]]+VLOOKUP(Таблица1[[#This Row],[Бизнес-решение]],'Средние сроки по БР'!$A$1:$T$203,15)</f>
        <v>44410.632258064514</v>
      </c>
      <c r="H661" s="1">
        <f>Таблица1[[#This Row],[Плановая дата выхода из текущего статуса]]+VLOOKUP(Таблица1[[#This Row],[Бизнес-решение]],'Средние сроки по БР'!$A$1:$T$203,16)</f>
        <v>44778.632258064514</v>
      </c>
      <c r="I6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368</v>
      </c>
    </row>
    <row r="662" spans="1:9" hidden="1" x14ac:dyDescent="0.25">
      <c r="A662" s="2">
        <v>5500028059</v>
      </c>
      <c r="B662" t="s">
        <v>990</v>
      </c>
      <c r="C662" t="s">
        <v>5</v>
      </c>
      <c r="D662" t="s">
        <v>30</v>
      </c>
      <c r="E662" s="1">
        <v>44270</v>
      </c>
      <c r="F662" s="1" t="s">
        <v>7</v>
      </c>
      <c r="I66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63" spans="1:9" x14ac:dyDescent="0.25">
      <c r="A663" s="2">
        <v>5500027863</v>
      </c>
      <c r="B663" t="s">
        <v>849</v>
      </c>
      <c r="C663" t="s">
        <v>152</v>
      </c>
      <c r="D663" t="s">
        <v>257</v>
      </c>
      <c r="E663" s="1">
        <v>44253</v>
      </c>
      <c r="F663" s="1">
        <v>44431</v>
      </c>
      <c r="G663" s="1">
        <f>Таблица1[[#This Row],[Дата регистрации ЗНИ]]+VLOOKUP(Таблица1[[#This Row],[Бизнес-решение]],'Средние сроки по БР'!$A$1:$T$203,20,1)</f>
        <v>44348.595744680853</v>
      </c>
      <c r="H663" s="1">
        <f>Таблица1[[#This Row],[Плановая дата выхода из текущего статуса]]</f>
        <v>44431</v>
      </c>
      <c r="I6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82.404255319146614</v>
      </c>
    </row>
    <row r="664" spans="1:9" hidden="1" x14ac:dyDescent="0.25">
      <c r="A664" s="2">
        <v>5500028061</v>
      </c>
      <c r="B664" t="s">
        <v>816</v>
      </c>
      <c r="C664" t="s">
        <v>8</v>
      </c>
      <c r="D664" t="s">
        <v>73</v>
      </c>
      <c r="E664" s="1">
        <v>44271</v>
      </c>
      <c r="F664" s="1" t="s">
        <v>7</v>
      </c>
      <c r="I66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65" spans="1:9" x14ac:dyDescent="0.25">
      <c r="A665" s="2">
        <v>5500027864</v>
      </c>
      <c r="B665" t="s">
        <v>850</v>
      </c>
      <c r="C665" t="s">
        <v>152</v>
      </c>
      <c r="D665" t="s">
        <v>257</v>
      </c>
      <c r="E665" s="1">
        <v>44253</v>
      </c>
      <c r="F665" s="1">
        <v>44361</v>
      </c>
      <c r="G665" s="1">
        <f>Таблица1[[#This Row],[Дата регистрации ЗНИ]]+VLOOKUP(Таблица1[[#This Row],[Бизнес-решение]],'Средние сроки по БР'!$A$1:$T$203,20,1)</f>
        <v>44348.595744680853</v>
      </c>
      <c r="H665" s="1">
        <f>Таблица1[[#This Row],[Плановая дата выхода из текущего статуса]]</f>
        <v>44361</v>
      </c>
      <c r="I6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12.404255319146614</v>
      </c>
    </row>
    <row r="666" spans="1:9" hidden="1" x14ac:dyDescent="0.25">
      <c r="A666" s="2">
        <v>5500028063</v>
      </c>
      <c r="B666" t="s">
        <v>992</v>
      </c>
      <c r="C666" t="s">
        <v>5</v>
      </c>
      <c r="D666" t="s">
        <v>30</v>
      </c>
      <c r="E666" s="1">
        <v>44272</v>
      </c>
      <c r="F666" s="1" t="s">
        <v>7</v>
      </c>
      <c r="I66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67" spans="1:9" x14ac:dyDescent="0.25">
      <c r="A667" s="2">
        <v>5500027865</v>
      </c>
      <c r="B667" t="s">
        <v>851</v>
      </c>
      <c r="C667" t="s">
        <v>152</v>
      </c>
      <c r="D667" t="s">
        <v>257</v>
      </c>
      <c r="E667" s="1">
        <v>44253</v>
      </c>
      <c r="F667" s="1">
        <v>44361</v>
      </c>
      <c r="G667" s="1">
        <f>Таблица1[[#This Row],[Дата регистрации ЗНИ]]+VLOOKUP(Таблица1[[#This Row],[Бизнес-решение]],'Средние сроки по БР'!$A$1:$T$203,20,1)</f>
        <v>44348.595744680853</v>
      </c>
      <c r="H667" s="1">
        <f>Таблица1[[#This Row],[Плановая дата выхода из текущего статуса]]</f>
        <v>44361</v>
      </c>
      <c r="I6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12.404255319146614</v>
      </c>
    </row>
    <row r="668" spans="1:9" x14ac:dyDescent="0.25">
      <c r="A668" s="2">
        <v>5500027866</v>
      </c>
      <c r="B668" t="s">
        <v>852</v>
      </c>
      <c r="C668" t="s">
        <v>228</v>
      </c>
      <c r="D668" t="s">
        <v>73</v>
      </c>
      <c r="E668" s="1">
        <v>44253</v>
      </c>
      <c r="F668" s="1">
        <v>44508</v>
      </c>
      <c r="G668" s="1">
        <f>Таблица1[[#This Row],[Дата регистрации ЗНИ]]+VLOOKUP(Таблица1[[#This Row],[Бизнес-решение]],'Средние сроки по БР'!$A$1:$T$203,9)</f>
        <v>44419.632258064514</v>
      </c>
      <c r="H668" s="1">
        <f>Таблица1[[#This Row],[Плановая дата выхода из текущего статуса]]+VLOOKUP(Таблица1[[#This Row],[Бизнес-решение]],'Средние сроки по БР'!$A$1:$T$203,10)</f>
        <v>44674.632258064514</v>
      </c>
      <c r="I6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255</v>
      </c>
    </row>
    <row r="669" spans="1:9" hidden="1" x14ac:dyDescent="0.25">
      <c r="A669" s="2">
        <v>5500028066</v>
      </c>
      <c r="B669" t="s">
        <v>57</v>
      </c>
      <c r="C669" t="s">
        <v>5</v>
      </c>
      <c r="D669" t="s">
        <v>309</v>
      </c>
      <c r="E669" s="1">
        <v>44272</v>
      </c>
      <c r="F669" s="1" t="s">
        <v>7</v>
      </c>
      <c r="I66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70" spans="1:9" hidden="1" x14ac:dyDescent="0.25">
      <c r="A670" s="2">
        <v>5500028067</v>
      </c>
      <c r="B670" t="s">
        <v>57</v>
      </c>
      <c r="C670" t="s">
        <v>5</v>
      </c>
      <c r="D670" t="s">
        <v>309</v>
      </c>
      <c r="E670" s="1">
        <v>44272</v>
      </c>
      <c r="F670" s="1" t="s">
        <v>7</v>
      </c>
      <c r="I67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71" spans="1:9" hidden="1" x14ac:dyDescent="0.25">
      <c r="A671" s="2">
        <v>5500028068</v>
      </c>
      <c r="B671" t="s">
        <v>994</v>
      </c>
      <c r="C671" t="s">
        <v>8</v>
      </c>
      <c r="D671" t="s">
        <v>11</v>
      </c>
      <c r="E671" s="1">
        <v>44272</v>
      </c>
      <c r="F671" s="1" t="s">
        <v>7</v>
      </c>
      <c r="I67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72" spans="1:9" x14ac:dyDescent="0.25">
      <c r="A672" s="2">
        <v>5500027867</v>
      </c>
      <c r="B672" t="s">
        <v>853</v>
      </c>
      <c r="C672" t="s">
        <v>99</v>
      </c>
      <c r="D672" t="s">
        <v>475</v>
      </c>
      <c r="E672" s="1">
        <v>44253</v>
      </c>
      <c r="F672" s="1">
        <v>44610</v>
      </c>
      <c r="G672" s="1">
        <f>Таблица1[[#This Row],[Дата регистрации ЗНИ]]+VLOOKUP(Таблица1[[#This Row],[Бизнес-решение]],'Средние сроки по БР'!$A$1:$T$203,15)</f>
        <v>44439.214285714283</v>
      </c>
      <c r="H672" s="1">
        <f>Таблица1[[#This Row],[Плановая дата выхода из текущего статуса]]+VLOOKUP(Таблица1[[#This Row],[Бизнес-решение]],'Средние сроки по БР'!$A$1:$T$203,16)</f>
        <v>44796.214285714283</v>
      </c>
      <c r="I6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357</v>
      </c>
    </row>
    <row r="673" spans="1:9" x14ac:dyDescent="0.25">
      <c r="A673" s="2">
        <v>5500027870</v>
      </c>
      <c r="B673" t="s">
        <v>855</v>
      </c>
      <c r="C673" t="s">
        <v>184</v>
      </c>
      <c r="D673" t="s">
        <v>11</v>
      </c>
      <c r="E673" s="1">
        <v>44253</v>
      </c>
      <c r="F673" s="1">
        <v>44532</v>
      </c>
      <c r="G673" s="1">
        <f>Таблица1[[#This Row],[Дата регистрации ЗНИ]]+VLOOKUP(Таблица1[[#This Row],[Бизнес-решение]],'Средние сроки по БР'!$A$1:$T$203,10)</f>
        <v>44504.260563380281</v>
      </c>
      <c r="H673" s="1">
        <f>Таблица1[[#This Row],[Плановая дата выхода из текущего статуса]]+VLOOKUP(Таблица1[[#This Row],[Бизнес-решение]],'Средние сроки по БР'!$A$1:$T$203,11)</f>
        <v>44778.260563380281</v>
      </c>
      <c r="I6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274</v>
      </c>
    </row>
    <row r="674" spans="1:9" hidden="1" x14ac:dyDescent="0.25">
      <c r="A674" s="2">
        <v>5500028071</v>
      </c>
      <c r="B674" t="s">
        <v>483</v>
      </c>
      <c r="C674" t="s">
        <v>5</v>
      </c>
      <c r="D674" t="s">
        <v>6</v>
      </c>
      <c r="E674" s="1">
        <v>44271</v>
      </c>
      <c r="F674" s="1" t="s">
        <v>7</v>
      </c>
      <c r="I67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75" spans="1:9" x14ac:dyDescent="0.25">
      <c r="A675" s="2">
        <v>5500027873</v>
      </c>
      <c r="B675" t="s">
        <v>858</v>
      </c>
      <c r="C675" t="s">
        <v>152</v>
      </c>
      <c r="D675" t="s">
        <v>257</v>
      </c>
      <c r="E675" s="1">
        <v>44253</v>
      </c>
      <c r="F675" s="1">
        <v>44459</v>
      </c>
      <c r="G675" s="1">
        <f>Таблица1[[#This Row],[Дата регистрации ЗНИ]]+VLOOKUP(Таблица1[[#This Row],[Бизнес-решение]],'Средние сроки по БР'!$A$1:$T$203,20,1)</f>
        <v>44348.595744680853</v>
      </c>
      <c r="H675" s="1">
        <f>Таблица1[[#This Row],[Плановая дата выхода из текущего статуса]]</f>
        <v>44459</v>
      </c>
      <c r="I6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110.40425531914661</v>
      </c>
    </row>
    <row r="676" spans="1:9" hidden="1" x14ac:dyDescent="0.25">
      <c r="A676" s="2">
        <v>5500028073</v>
      </c>
      <c r="B676" t="s">
        <v>999</v>
      </c>
      <c r="C676" t="s">
        <v>5</v>
      </c>
      <c r="D676" t="s">
        <v>33</v>
      </c>
      <c r="E676" s="1">
        <v>44271</v>
      </c>
      <c r="F676" s="1" t="s">
        <v>7</v>
      </c>
      <c r="I67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77" spans="1:9" x14ac:dyDescent="0.25">
      <c r="A677" s="2">
        <v>5500027874</v>
      </c>
      <c r="B677" t="s">
        <v>859</v>
      </c>
      <c r="C677" t="s">
        <v>152</v>
      </c>
      <c r="D677" t="s">
        <v>857</v>
      </c>
      <c r="E677" s="1">
        <v>44253</v>
      </c>
      <c r="F677" s="1">
        <v>44497</v>
      </c>
      <c r="G677" s="1">
        <f>Таблица1[[#This Row],[Дата регистрации ЗНИ]]+VLOOKUP(Таблица1[[#This Row],[Бизнес-решение]],'Средние сроки по БР'!$A$1:$T$203,20,0)</f>
        <v>44333</v>
      </c>
      <c r="H677" s="1">
        <f>Таблица1[[#This Row],[Плановая дата выхода из текущего статуса]]</f>
        <v>44497</v>
      </c>
      <c r="I6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164</v>
      </c>
    </row>
    <row r="678" spans="1:9" hidden="1" x14ac:dyDescent="0.25">
      <c r="A678" s="2">
        <v>5500028075</v>
      </c>
      <c r="B678" t="s">
        <v>1001</v>
      </c>
      <c r="C678" t="s">
        <v>8</v>
      </c>
      <c r="D678" t="s">
        <v>223</v>
      </c>
      <c r="E678" s="1">
        <v>44271</v>
      </c>
      <c r="F678" s="1" t="s">
        <v>7</v>
      </c>
      <c r="I67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79" spans="1:9" x14ac:dyDescent="0.25">
      <c r="A679" s="2">
        <v>5500027875</v>
      </c>
      <c r="B679" t="s">
        <v>860</v>
      </c>
      <c r="C679" t="s">
        <v>152</v>
      </c>
      <c r="D679" t="s">
        <v>857</v>
      </c>
      <c r="E679" s="1">
        <v>44253</v>
      </c>
      <c r="F679" s="1">
        <v>44497</v>
      </c>
      <c r="G679" s="1">
        <f>Таблица1[[#This Row],[Дата регистрации ЗНИ]]+VLOOKUP(Таблица1[[#This Row],[Бизнес-решение]],'Средние сроки по БР'!$A$1:$T$203,20,0)</f>
        <v>44333</v>
      </c>
      <c r="H679" s="1">
        <f>Таблица1[[#This Row],[Плановая дата выхода из текущего статуса]]</f>
        <v>44497</v>
      </c>
      <c r="I6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164</v>
      </c>
    </row>
    <row r="680" spans="1:9" x14ac:dyDescent="0.25">
      <c r="A680" s="2">
        <v>5500027876</v>
      </c>
      <c r="B680" t="s">
        <v>861</v>
      </c>
      <c r="C680" t="s">
        <v>152</v>
      </c>
      <c r="D680" t="s">
        <v>857</v>
      </c>
      <c r="E680" s="1">
        <v>44253</v>
      </c>
      <c r="F680" s="1">
        <v>44497</v>
      </c>
      <c r="G680" s="1">
        <f>Таблица1[[#This Row],[Дата регистрации ЗНИ]]+VLOOKUP(Таблица1[[#This Row],[Бизнес-решение]],'Средние сроки по БР'!$A$1:$T$203,20,0)</f>
        <v>44333</v>
      </c>
      <c r="H680" s="1">
        <f>Таблица1[[#This Row],[Плановая дата выхода из текущего статуса]]</f>
        <v>44497</v>
      </c>
      <c r="I6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164</v>
      </c>
    </row>
    <row r="681" spans="1:9" x14ac:dyDescent="0.25">
      <c r="A681" s="2">
        <v>5500027877</v>
      </c>
      <c r="B681" t="s">
        <v>862</v>
      </c>
      <c r="C681" t="s">
        <v>152</v>
      </c>
      <c r="D681" t="s">
        <v>857</v>
      </c>
      <c r="E681" s="1">
        <v>44253</v>
      </c>
      <c r="F681" s="1">
        <v>44497</v>
      </c>
      <c r="G681" s="1">
        <f>Таблица1[[#This Row],[Дата регистрации ЗНИ]]+VLOOKUP(Таблица1[[#This Row],[Бизнес-решение]],'Средние сроки по БР'!$A$1:$T$203,20,0)</f>
        <v>44333</v>
      </c>
      <c r="H681" s="1">
        <f>Таблица1[[#This Row],[Плановая дата выхода из текущего статуса]]</f>
        <v>44497</v>
      </c>
      <c r="I68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164</v>
      </c>
    </row>
    <row r="682" spans="1:9" x14ac:dyDescent="0.25">
      <c r="A682" s="2">
        <v>5500027878</v>
      </c>
      <c r="B682" t="s">
        <v>863</v>
      </c>
      <c r="C682" t="s">
        <v>152</v>
      </c>
      <c r="D682" t="s">
        <v>857</v>
      </c>
      <c r="E682" s="1">
        <v>44253</v>
      </c>
      <c r="F682" s="1">
        <v>44497</v>
      </c>
      <c r="G682" s="1">
        <f>Таблица1[[#This Row],[Дата регистрации ЗНИ]]+VLOOKUP(Таблица1[[#This Row],[Бизнес-решение]],'Средние сроки по БР'!$A$1:$T$203,20,0)</f>
        <v>44333</v>
      </c>
      <c r="H682" s="1">
        <f>Таблица1[[#This Row],[Плановая дата выхода из текущего статуса]]</f>
        <v>44497</v>
      </c>
      <c r="I68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164</v>
      </c>
    </row>
    <row r="683" spans="1:9" x14ac:dyDescent="0.25">
      <c r="A683" s="2">
        <v>5500027879</v>
      </c>
      <c r="B683" t="s">
        <v>864</v>
      </c>
      <c r="C683" t="s">
        <v>152</v>
      </c>
      <c r="D683" t="s">
        <v>857</v>
      </c>
      <c r="E683" s="1">
        <v>44253</v>
      </c>
      <c r="F683" s="1">
        <v>44497</v>
      </c>
      <c r="G683" s="1">
        <f>Таблица1[[#This Row],[Дата регистрации ЗНИ]]+VLOOKUP(Таблица1[[#This Row],[Бизнес-решение]],'Средние сроки по БР'!$A$1:$T$203,20,0)</f>
        <v>44333</v>
      </c>
      <c r="H683" s="1">
        <f>Таблица1[[#This Row],[Плановая дата выхода из текущего статуса]]</f>
        <v>44497</v>
      </c>
      <c r="I6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164</v>
      </c>
    </row>
    <row r="684" spans="1:9" x14ac:dyDescent="0.25">
      <c r="A684" s="2">
        <v>5500027880</v>
      </c>
      <c r="B684" t="s">
        <v>865</v>
      </c>
      <c r="C684" t="s">
        <v>152</v>
      </c>
      <c r="D684" t="s">
        <v>857</v>
      </c>
      <c r="E684" s="1">
        <v>44253</v>
      </c>
      <c r="F684" s="1">
        <v>44497</v>
      </c>
      <c r="G684" s="1">
        <f>Таблица1[[#This Row],[Дата регистрации ЗНИ]]+VLOOKUP(Таблица1[[#This Row],[Бизнес-решение]],'Средние сроки по БР'!$A$1:$T$203,20,0)</f>
        <v>44333</v>
      </c>
      <c r="H684" s="1">
        <f>Таблица1[[#This Row],[Плановая дата выхода из текущего статуса]]</f>
        <v>44497</v>
      </c>
      <c r="I68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164</v>
      </c>
    </row>
    <row r="685" spans="1:9" x14ac:dyDescent="0.25">
      <c r="A685" s="2">
        <v>5500027881</v>
      </c>
      <c r="B685" t="s">
        <v>866</v>
      </c>
      <c r="C685" t="s">
        <v>152</v>
      </c>
      <c r="D685" t="s">
        <v>257</v>
      </c>
      <c r="E685" s="1">
        <v>44253</v>
      </c>
      <c r="F685" s="1">
        <v>44459</v>
      </c>
      <c r="G685" s="1">
        <f>Таблица1[[#This Row],[Дата регистрации ЗНИ]]+VLOOKUP(Таблица1[[#This Row],[Бизнес-решение]],'Средние сроки по БР'!$A$1:$T$203,20,1)</f>
        <v>44348.595744680853</v>
      </c>
      <c r="H685" s="1">
        <f>Таблица1[[#This Row],[Плановая дата выхода из текущего статуса]]</f>
        <v>44459</v>
      </c>
      <c r="I6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110.40425531914661</v>
      </c>
    </row>
    <row r="686" spans="1:9" x14ac:dyDescent="0.25">
      <c r="A686" s="2">
        <v>5500027883</v>
      </c>
      <c r="B686" t="s">
        <v>868</v>
      </c>
      <c r="C686" t="s">
        <v>152</v>
      </c>
      <c r="D686" t="s">
        <v>257</v>
      </c>
      <c r="E686" s="1">
        <v>44253</v>
      </c>
      <c r="F686" s="1">
        <v>44459</v>
      </c>
      <c r="G686" s="1">
        <f>Таблица1[[#This Row],[Дата регистрации ЗНИ]]+VLOOKUP(Таблица1[[#This Row],[Бизнес-решение]],'Средние сроки по БР'!$A$1:$T$203,20,1)</f>
        <v>44348.595744680853</v>
      </c>
      <c r="H686" s="1">
        <f>Таблица1[[#This Row],[Плановая дата выхода из текущего статуса]]</f>
        <v>44459</v>
      </c>
      <c r="I68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110.40425531914661</v>
      </c>
    </row>
    <row r="687" spans="1:9" x14ac:dyDescent="0.25">
      <c r="A687" s="2">
        <v>5500027885</v>
      </c>
      <c r="B687" t="s">
        <v>870</v>
      </c>
      <c r="C687" t="s">
        <v>152</v>
      </c>
      <c r="D687" t="s">
        <v>857</v>
      </c>
      <c r="E687" s="1">
        <v>44253</v>
      </c>
      <c r="F687" s="1">
        <v>44497</v>
      </c>
      <c r="G687" s="1">
        <f>Таблица1[[#This Row],[Дата регистрации ЗНИ]]+VLOOKUP(Таблица1[[#This Row],[Бизнес-решение]],'Средние сроки по БР'!$A$1:$T$203,20,0)</f>
        <v>44333</v>
      </c>
      <c r="H687" s="1">
        <f>Таблица1[[#This Row],[Плановая дата выхода из текущего статуса]]</f>
        <v>44497</v>
      </c>
      <c r="I6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164</v>
      </c>
    </row>
    <row r="688" spans="1:9" hidden="1" x14ac:dyDescent="0.25">
      <c r="A688" s="2">
        <v>5500028085</v>
      </c>
      <c r="B688" t="s">
        <v>1010</v>
      </c>
      <c r="C688" t="s">
        <v>8</v>
      </c>
      <c r="D688" t="s">
        <v>16</v>
      </c>
      <c r="E688" s="1">
        <v>44271</v>
      </c>
      <c r="F688" s="1" t="s">
        <v>7</v>
      </c>
      <c r="I68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89" spans="1:9" hidden="1" x14ac:dyDescent="0.25">
      <c r="A689" s="2">
        <v>5500028086</v>
      </c>
      <c r="B689" t="s">
        <v>1011</v>
      </c>
      <c r="C689" t="s">
        <v>5</v>
      </c>
      <c r="D689" t="s">
        <v>17</v>
      </c>
      <c r="E689" s="1">
        <v>44273</v>
      </c>
      <c r="F689" s="1" t="s">
        <v>7</v>
      </c>
      <c r="I68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90" spans="1:9" hidden="1" x14ac:dyDescent="0.25">
      <c r="A690" s="2">
        <v>5500028087</v>
      </c>
      <c r="B690" t="s">
        <v>1012</v>
      </c>
      <c r="C690" t="s">
        <v>5</v>
      </c>
      <c r="D690" t="s">
        <v>292</v>
      </c>
      <c r="E690" s="1">
        <v>44273</v>
      </c>
      <c r="F690" s="1" t="s">
        <v>7</v>
      </c>
      <c r="I69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91" spans="1:9" hidden="1" x14ac:dyDescent="0.25">
      <c r="A691" s="2">
        <v>5500028088</v>
      </c>
      <c r="B691" t="s">
        <v>1013</v>
      </c>
      <c r="C691" t="s">
        <v>5</v>
      </c>
      <c r="D691" t="s">
        <v>267</v>
      </c>
      <c r="E691" s="1">
        <v>44273</v>
      </c>
      <c r="F691" s="1" t="s">
        <v>7</v>
      </c>
      <c r="I69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92" spans="1:9" hidden="1" x14ac:dyDescent="0.25">
      <c r="A692" s="2">
        <v>5500028089</v>
      </c>
      <c r="B692" t="s">
        <v>1014</v>
      </c>
      <c r="C692" t="s">
        <v>5</v>
      </c>
      <c r="D692" t="s">
        <v>179</v>
      </c>
      <c r="E692" s="1">
        <v>44273</v>
      </c>
      <c r="F692" s="1" t="s">
        <v>7</v>
      </c>
      <c r="I69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93" spans="1:9" x14ac:dyDescent="0.25">
      <c r="A693" s="2">
        <v>5500027889</v>
      </c>
      <c r="B693" t="s">
        <v>874</v>
      </c>
      <c r="C693" t="s">
        <v>152</v>
      </c>
      <c r="D693" t="s">
        <v>63</v>
      </c>
      <c r="E693" s="1">
        <v>44257</v>
      </c>
      <c r="F693" s="1">
        <v>44644</v>
      </c>
      <c r="G693" s="1">
        <f>Таблица1[[#This Row],[Дата регистрации ЗНИ]]+VLOOKUP(Таблица1[[#This Row],[Бизнес-решение]],'Средние сроки по БР'!$A$1:$T$203,20,1)</f>
        <v>44383.796791443849</v>
      </c>
      <c r="H693" s="1">
        <f>Таблица1[[#This Row],[Плановая дата выхода из текущего статуса]]</f>
        <v>44644</v>
      </c>
      <c r="I6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260.20320855615137</v>
      </c>
    </row>
    <row r="694" spans="1:9" x14ac:dyDescent="0.25">
      <c r="A694" s="2">
        <v>5500027892</v>
      </c>
      <c r="B694" t="s">
        <v>103</v>
      </c>
      <c r="C694" t="s">
        <v>99</v>
      </c>
      <c r="D694" t="s">
        <v>128</v>
      </c>
      <c r="E694" s="1">
        <v>44256</v>
      </c>
      <c r="F694" s="1">
        <v>44589</v>
      </c>
      <c r="G694" s="1">
        <f>Таблица1[[#This Row],[Дата регистрации ЗНИ]]+VLOOKUP(Таблица1[[#This Row],[Бизнес-решение]],'Средние сроки по БР'!$A$1:$T$203,15)</f>
        <v>44453.021276595748</v>
      </c>
      <c r="H694" s="1">
        <f>Таблица1[[#This Row],[Плановая дата выхода из текущего статуса]]+VLOOKUP(Таблица1[[#This Row],[Бизнес-решение]],'Средние сроки по БР'!$A$1:$T$203,16)</f>
        <v>44786.021276595748</v>
      </c>
      <c r="I6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333</v>
      </c>
    </row>
    <row r="695" spans="1:9" x14ac:dyDescent="0.25">
      <c r="A695" s="2">
        <v>5500027894</v>
      </c>
      <c r="B695" t="s">
        <v>877</v>
      </c>
      <c r="C695" t="s">
        <v>99</v>
      </c>
      <c r="D695" t="s">
        <v>73</v>
      </c>
      <c r="E695" s="1">
        <v>44256</v>
      </c>
      <c r="F695" s="1">
        <v>44560</v>
      </c>
      <c r="G695" s="1">
        <f>Таблица1[[#This Row],[Дата регистрации ЗНИ]]+VLOOKUP(Таблица1[[#This Row],[Бизнес-решение]],'Средние сроки по БР'!$A$1:$T$203,15)</f>
        <v>44410.632258064514</v>
      </c>
      <c r="H695" s="1">
        <f>Таблица1[[#This Row],[Плановая дата выхода из текущего статуса]]+VLOOKUP(Таблица1[[#This Row],[Бизнес-решение]],'Средние сроки по БР'!$A$1:$T$203,16)</f>
        <v>44714.632258064514</v>
      </c>
      <c r="I6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304</v>
      </c>
    </row>
    <row r="696" spans="1:9" hidden="1" x14ac:dyDescent="0.25">
      <c r="A696" s="2">
        <v>5500028093</v>
      </c>
      <c r="B696" t="s">
        <v>1017</v>
      </c>
      <c r="C696" t="s">
        <v>8</v>
      </c>
      <c r="D696" t="s">
        <v>10</v>
      </c>
      <c r="E696" s="1">
        <v>44272</v>
      </c>
      <c r="F696" s="1" t="s">
        <v>7</v>
      </c>
      <c r="I69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97" spans="1:9" hidden="1" x14ac:dyDescent="0.25">
      <c r="A697" s="2">
        <v>5500028094</v>
      </c>
      <c r="B697" t="s">
        <v>1018</v>
      </c>
      <c r="C697" t="s">
        <v>5</v>
      </c>
      <c r="D697" t="s">
        <v>10</v>
      </c>
      <c r="E697" s="1">
        <v>44272</v>
      </c>
      <c r="F697" s="1" t="s">
        <v>7</v>
      </c>
      <c r="I69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698" spans="1:9" x14ac:dyDescent="0.25">
      <c r="A698" s="2">
        <v>5500027898</v>
      </c>
      <c r="B698" t="s">
        <v>881</v>
      </c>
      <c r="C698" t="s">
        <v>149</v>
      </c>
      <c r="D698" t="s">
        <v>73</v>
      </c>
      <c r="E698" s="1">
        <v>44256</v>
      </c>
      <c r="F698" s="1">
        <v>44561</v>
      </c>
      <c r="G698" s="1">
        <f>Таблица1[[#This Row],[Дата регистрации ЗНИ]]+VLOOKUP(Таблица1[[#This Row],[Бизнес-решение]],'Средние сроки по БР'!$A$1:$T$203,18,1)</f>
        <v>44406.632258064514</v>
      </c>
      <c r="H698" s="1">
        <f>Таблица1[[#This Row],[Плановая дата выхода из текущего статуса]]+VLOOKUP(Таблица1[[#This Row],[Бизнес-решение]],'Средние сроки по БР'!$A$1:$T$203,19,1)</f>
        <v>44707.632258064514</v>
      </c>
      <c r="I6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301</v>
      </c>
    </row>
    <row r="699" spans="1:9" hidden="1" x14ac:dyDescent="0.25">
      <c r="A699" s="2">
        <v>5500028096</v>
      </c>
      <c r="B699" t="s">
        <v>1020</v>
      </c>
      <c r="C699" t="s">
        <v>8</v>
      </c>
      <c r="D699" t="s">
        <v>73</v>
      </c>
      <c r="E699" s="1">
        <v>44272</v>
      </c>
      <c r="F699" s="1" t="s">
        <v>7</v>
      </c>
      <c r="I69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00" spans="1:9" hidden="1" x14ac:dyDescent="0.25">
      <c r="A700" s="2">
        <v>5500028097</v>
      </c>
      <c r="B700" t="s">
        <v>1021</v>
      </c>
      <c r="C700" t="s">
        <v>5</v>
      </c>
      <c r="D700" t="s">
        <v>36</v>
      </c>
      <c r="E700" s="1">
        <v>44272</v>
      </c>
      <c r="F700" s="1" t="s">
        <v>7</v>
      </c>
      <c r="I70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01" spans="1:9" x14ac:dyDescent="0.25">
      <c r="A701" s="2">
        <v>5500027902</v>
      </c>
      <c r="B701" t="s">
        <v>885</v>
      </c>
      <c r="C701" t="s">
        <v>148</v>
      </c>
      <c r="D701" t="s">
        <v>40</v>
      </c>
      <c r="E701" s="1">
        <v>44256</v>
      </c>
      <c r="F701" s="1">
        <v>44617</v>
      </c>
      <c r="G701" s="1">
        <f>Таблица1[[#This Row],[Дата регистрации ЗНИ]]+VLOOKUP(Таблица1[[#This Row],[Бизнес-решение]],'Средние сроки по БР'!$A$1:$T$203,9)</f>
        <v>44382</v>
      </c>
      <c r="H701" s="1">
        <f>Таблица1[[#This Row],[Плановая дата выхода из текущего статуса]]+VLOOKUP(Таблица1[[#This Row],[Бизнес-решение]],'Средние сроки по БР'!$A$1:$T$203,10)</f>
        <v>44743</v>
      </c>
      <c r="I7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361</v>
      </c>
    </row>
    <row r="702" spans="1:9" x14ac:dyDescent="0.25">
      <c r="A702" s="2">
        <v>5500027909</v>
      </c>
      <c r="B702" t="s">
        <v>796</v>
      </c>
      <c r="C702" t="s">
        <v>152</v>
      </c>
      <c r="D702" t="s">
        <v>45</v>
      </c>
      <c r="E702" s="1">
        <v>44258</v>
      </c>
      <c r="F702" s="1">
        <v>44580</v>
      </c>
      <c r="G702" s="1">
        <f>Таблица1[[#This Row],[Дата регистрации ЗНИ]]+VLOOKUP(Таблица1[[#This Row],[Бизнес-решение]],'Средние сроки по БР'!$A$1:$T$203,20,1)</f>
        <v>44397.714285714283</v>
      </c>
      <c r="H702" s="1">
        <f>Таблица1[[#This Row],[Плановая дата выхода из текущего статуса]]</f>
        <v>44580</v>
      </c>
      <c r="I7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182.2857142857174</v>
      </c>
    </row>
    <row r="703" spans="1:9" x14ac:dyDescent="0.25">
      <c r="A703" s="2">
        <v>5500027913</v>
      </c>
      <c r="B703" t="s">
        <v>890</v>
      </c>
      <c r="C703" t="s">
        <v>152</v>
      </c>
      <c r="D703" t="s">
        <v>60</v>
      </c>
      <c r="E703" s="1">
        <v>44257</v>
      </c>
      <c r="F703" s="1">
        <v>44547</v>
      </c>
      <c r="G703" s="1">
        <f>Таблица1[[#This Row],[Дата регистрации ЗНИ]]+VLOOKUP(Таблица1[[#This Row],[Бизнес-решение]],'Средние сроки по БР'!$A$1:$T$203,20,1)</f>
        <v>44476.5</v>
      </c>
      <c r="H703" s="1">
        <f>Таблица1[[#This Row],[Плановая дата выхода из текущего статуса]]</f>
        <v>44547</v>
      </c>
      <c r="I70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70.5</v>
      </c>
    </row>
    <row r="704" spans="1:9" hidden="1" x14ac:dyDescent="0.25">
      <c r="A704" s="2">
        <v>5500028101</v>
      </c>
      <c r="B704" t="s">
        <v>1024</v>
      </c>
      <c r="C704" t="s">
        <v>8</v>
      </c>
      <c r="D704" t="s">
        <v>10</v>
      </c>
      <c r="E704" s="1">
        <v>44273</v>
      </c>
      <c r="F704" s="1" t="s">
        <v>7</v>
      </c>
      <c r="I70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05" spans="1:9" x14ac:dyDescent="0.25">
      <c r="A705" s="2">
        <v>5500027914</v>
      </c>
      <c r="B705" t="s">
        <v>891</v>
      </c>
      <c r="C705" t="s">
        <v>99</v>
      </c>
      <c r="D705" t="s">
        <v>11</v>
      </c>
      <c r="E705" s="1">
        <v>44257</v>
      </c>
      <c r="F705" s="1">
        <v>44813</v>
      </c>
      <c r="G705" s="1">
        <f>Таблица1[[#This Row],[Дата регистрации ЗНИ]]+VLOOKUP(Таблица1[[#This Row],[Бизнес-решение]],'Средние сроки по БР'!$A$1:$T$203,15)</f>
        <v>44496.260563380281</v>
      </c>
      <c r="H705" s="1">
        <f>Таблица1[[#This Row],[Плановая дата выхода из текущего статуса]]+VLOOKUP(Таблица1[[#This Row],[Бизнес-решение]],'Средние сроки по БР'!$A$1:$T$203,16)</f>
        <v>45052.260563380281</v>
      </c>
      <c r="I7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556</v>
      </c>
    </row>
    <row r="706" spans="1:9" x14ac:dyDescent="0.25">
      <c r="A706" s="2">
        <v>5500027915</v>
      </c>
      <c r="B706" t="s">
        <v>892</v>
      </c>
      <c r="C706" t="s">
        <v>184</v>
      </c>
      <c r="D706" t="s">
        <v>37</v>
      </c>
      <c r="E706" s="1">
        <v>44257</v>
      </c>
      <c r="F706" s="1">
        <v>44530</v>
      </c>
      <c r="G706" s="1">
        <f>Таблица1[[#This Row],[Дата регистрации ЗНИ]]+VLOOKUP(Таблица1[[#This Row],[Бизнес-решение]],'Средние сроки по БР'!$A$1:$T$203,10)</f>
        <v>44506.117647058825</v>
      </c>
      <c r="H706" s="1">
        <f>Таблица1[[#This Row],[Плановая дата выхода из текущего статуса]]+VLOOKUP(Таблица1[[#This Row],[Бизнес-решение]],'Средние сроки по БР'!$A$1:$T$203,11)</f>
        <v>44774.117647058825</v>
      </c>
      <c r="I7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268</v>
      </c>
    </row>
    <row r="707" spans="1:9" x14ac:dyDescent="0.25">
      <c r="A707" s="2">
        <v>5500027921</v>
      </c>
      <c r="B707" t="s">
        <v>897</v>
      </c>
      <c r="C707" t="s">
        <v>149</v>
      </c>
      <c r="D707" t="s">
        <v>10</v>
      </c>
      <c r="E707" s="1">
        <v>44258</v>
      </c>
      <c r="F707" s="1">
        <v>44560</v>
      </c>
      <c r="G707" s="1">
        <f>Таблица1[[#This Row],[Дата регистрации ЗНИ]]+VLOOKUP(Таблица1[[#This Row],[Бизнес-решение]],'Средние сроки по БР'!$A$1:$T$203,18,1)</f>
        <v>44421.209790209788</v>
      </c>
      <c r="H707" s="1">
        <f>Таблица1[[#This Row],[Плановая дата выхода из текущего статуса]]+VLOOKUP(Таблица1[[#This Row],[Бизнес-решение]],'Средние сроки по БР'!$A$1:$T$203,19,1)</f>
        <v>44719.209790209788</v>
      </c>
      <c r="I7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298</v>
      </c>
    </row>
    <row r="708" spans="1:9" x14ac:dyDescent="0.25">
      <c r="A708" s="2">
        <v>5500027929</v>
      </c>
      <c r="B708" t="s">
        <v>542</v>
      </c>
      <c r="C708" t="s">
        <v>152</v>
      </c>
      <c r="D708" t="s">
        <v>33</v>
      </c>
      <c r="E708" s="1">
        <v>44258</v>
      </c>
      <c r="F708" s="1">
        <v>44503</v>
      </c>
      <c r="G708" s="1">
        <f>Таблица1[[#This Row],[Дата регистрации ЗНИ]]+VLOOKUP(Таблица1[[#This Row],[Бизнес-решение]],'Средние сроки по БР'!$A$1:$T$203,20,1)</f>
        <v>44478.310924369747</v>
      </c>
      <c r="H708" s="1">
        <f>Таблица1[[#This Row],[Плановая дата выхода из текущего статуса]]</f>
        <v>44503</v>
      </c>
      <c r="I7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24.689075630252773</v>
      </c>
    </row>
    <row r="709" spans="1:9" x14ac:dyDescent="0.25">
      <c r="A709" s="2">
        <v>5500027931</v>
      </c>
      <c r="B709" t="s">
        <v>796</v>
      </c>
      <c r="C709" t="s">
        <v>152</v>
      </c>
      <c r="D709" t="s">
        <v>33</v>
      </c>
      <c r="E709" s="1">
        <v>44258</v>
      </c>
      <c r="F709" s="1">
        <v>44606</v>
      </c>
      <c r="G709" s="1">
        <f>Таблица1[[#This Row],[Дата регистрации ЗНИ]]+VLOOKUP(Таблица1[[#This Row],[Бизнес-решение]],'Средние сроки по БР'!$A$1:$T$203,20,1)</f>
        <v>44478.310924369747</v>
      </c>
      <c r="H709" s="1">
        <f>Таблица1[[#This Row],[Плановая дата выхода из текущего статуса]]</f>
        <v>44606</v>
      </c>
      <c r="I7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127.68907563025277</v>
      </c>
    </row>
    <row r="710" spans="1:9" x14ac:dyDescent="0.25">
      <c r="A710" s="2">
        <v>5500027933</v>
      </c>
      <c r="B710" t="s">
        <v>900</v>
      </c>
      <c r="C710" t="s">
        <v>148</v>
      </c>
      <c r="D710" t="s">
        <v>144</v>
      </c>
      <c r="E710" s="1">
        <v>44258</v>
      </c>
      <c r="F710" s="1">
        <v>44620</v>
      </c>
      <c r="G710" s="1">
        <f>Таблица1[[#This Row],[Дата регистрации ЗНИ]]+VLOOKUP(Таблица1[[#This Row],[Бизнес-решение]],'Средние сроки по БР'!$A$1:$T$203,9)</f>
        <v>44536.714285714283</v>
      </c>
      <c r="H710" s="1">
        <f>Таблица1[[#This Row],[Плановая дата выхода из текущего статуса]]+VLOOKUP(Таблица1[[#This Row],[Бизнес-решение]],'Средние сроки по БР'!$A$1:$T$203,10)</f>
        <v>44898.714285714283</v>
      </c>
      <c r="I7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362</v>
      </c>
    </row>
    <row r="711" spans="1:9" hidden="1" x14ac:dyDescent="0.25">
      <c r="A711" s="2">
        <v>5500028108</v>
      </c>
      <c r="B711" t="s">
        <v>1030</v>
      </c>
      <c r="C711" t="s">
        <v>5</v>
      </c>
      <c r="D711" t="s">
        <v>145</v>
      </c>
      <c r="E711" s="1">
        <v>44273</v>
      </c>
      <c r="F711" s="1" t="s">
        <v>7</v>
      </c>
      <c r="I71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12" spans="1:9" x14ac:dyDescent="0.25">
      <c r="A712" s="2">
        <v>5500027935</v>
      </c>
      <c r="B712" t="s">
        <v>901</v>
      </c>
      <c r="C712" t="s">
        <v>152</v>
      </c>
      <c r="D712" t="s">
        <v>73</v>
      </c>
      <c r="E712" s="1">
        <v>44258</v>
      </c>
      <c r="F712" s="1">
        <v>44629</v>
      </c>
      <c r="G712" s="1">
        <f>Таблица1[[#This Row],[Дата регистрации ЗНИ]]+VLOOKUP(Таблица1[[#This Row],[Бизнес-решение]],'Средние сроки по БР'!$A$1:$T$203,20,1)</f>
        <v>44400.632258064514</v>
      </c>
      <c r="H712" s="1">
        <f>Таблица1[[#This Row],[Плановая дата выхода из текущего статуса]]</f>
        <v>44629</v>
      </c>
      <c r="I71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228.36774193548626</v>
      </c>
    </row>
    <row r="713" spans="1:9" hidden="1" x14ac:dyDescent="0.25">
      <c r="A713" s="2">
        <v>5500028110</v>
      </c>
      <c r="B713" t="s">
        <v>1032</v>
      </c>
      <c r="C713" t="s">
        <v>8</v>
      </c>
      <c r="D713" t="s">
        <v>9</v>
      </c>
      <c r="E713" s="1">
        <v>44273</v>
      </c>
      <c r="F713" s="1" t="s">
        <v>7</v>
      </c>
      <c r="I71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14" spans="1:9" x14ac:dyDescent="0.25">
      <c r="A714" s="2">
        <v>5500027936</v>
      </c>
      <c r="B714" t="s">
        <v>902</v>
      </c>
      <c r="C714" t="s">
        <v>148</v>
      </c>
      <c r="D714" t="s">
        <v>302</v>
      </c>
      <c r="E714" s="1">
        <v>44258</v>
      </c>
      <c r="F714" s="1">
        <v>44612</v>
      </c>
      <c r="G714" s="1">
        <f>Таблица1[[#This Row],[Дата регистрации ЗНИ]]+VLOOKUP(Таблица1[[#This Row],[Бизнес-решение]],'Средние сроки по БР'!$A$1:$T$203,9)</f>
        <v>44406.153846153844</v>
      </c>
      <c r="H714" s="1">
        <f>Таблица1[[#This Row],[Плановая дата выхода из текущего статуса]]+VLOOKUP(Таблица1[[#This Row],[Бизнес-решение]],'Средние сроки по БР'!$A$1:$T$203,10)</f>
        <v>44760.153846153844</v>
      </c>
      <c r="I71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354</v>
      </c>
    </row>
    <row r="715" spans="1:9" x14ac:dyDescent="0.25">
      <c r="A715" s="2">
        <v>5500027938</v>
      </c>
      <c r="B715" t="s">
        <v>904</v>
      </c>
      <c r="C715" t="s">
        <v>99</v>
      </c>
      <c r="D715" t="s">
        <v>475</v>
      </c>
      <c r="E715" s="1">
        <v>44258</v>
      </c>
      <c r="F715" s="1">
        <v>44638</v>
      </c>
      <c r="G715" s="1">
        <f>Таблица1[[#This Row],[Дата регистрации ЗНИ]]+VLOOKUP(Таблица1[[#This Row],[Бизнес-решение]],'Средние сроки по БР'!$A$1:$T$203,15)</f>
        <v>44444.214285714283</v>
      </c>
      <c r="H715" s="1">
        <f>Таблица1[[#This Row],[Плановая дата выхода из текущего статуса]]+VLOOKUP(Таблица1[[#This Row],[Бизнес-решение]],'Средние сроки по БР'!$A$1:$T$203,16)</f>
        <v>44824.214285714283</v>
      </c>
      <c r="I7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380</v>
      </c>
    </row>
    <row r="716" spans="1:9" x14ac:dyDescent="0.25">
      <c r="A716" s="2">
        <v>5500027939</v>
      </c>
      <c r="B716" t="s">
        <v>905</v>
      </c>
      <c r="C716" t="s">
        <v>152</v>
      </c>
      <c r="D716" t="s">
        <v>257</v>
      </c>
      <c r="E716" s="1">
        <v>44258</v>
      </c>
      <c r="F716" s="1">
        <v>44365</v>
      </c>
      <c r="G716" s="1">
        <f>Таблица1[[#This Row],[Дата регистрации ЗНИ]]+VLOOKUP(Таблица1[[#This Row],[Бизнес-решение]],'Средние сроки по БР'!$A$1:$T$203,20,1)</f>
        <v>44353.595744680853</v>
      </c>
      <c r="H716" s="1">
        <f>Таблица1[[#This Row],[Плановая дата выхода из текущего статуса]]</f>
        <v>44365</v>
      </c>
      <c r="I7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11.404255319146614</v>
      </c>
    </row>
    <row r="717" spans="1:9" x14ac:dyDescent="0.25">
      <c r="A717" s="2">
        <v>5500027940</v>
      </c>
      <c r="B717" t="s">
        <v>906</v>
      </c>
      <c r="C717" t="s">
        <v>260</v>
      </c>
      <c r="D717" t="s">
        <v>907</v>
      </c>
      <c r="E717" s="1">
        <v>44258</v>
      </c>
      <c r="F717" s="1">
        <v>44347</v>
      </c>
      <c r="G717" s="1">
        <f>Таблица1[[#This Row],[Дата регистрации ЗНИ]]+VLOOKUP(Таблица1[[#This Row],[Бизнес-решение]],'Средние сроки по БР'!$A$1:$T$203,6)</f>
        <v>44482</v>
      </c>
      <c r="H717" s="1">
        <f>Таблица1[[#This Row],[Плановая дата выхода из текущего статуса]]+VLOOKUP(Таблица1[[#This Row],[Бизнес-решение]],'Средние сроки по БР'!$A$1:$T$203,7)</f>
        <v>44569</v>
      </c>
      <c r="I7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87</v>
      </c>
    </row>
    <row r="718" spans="1:9" hidden="1" x14ac:dyDescent="0.25">
      <c r="A718" s="2">
        <v>5500028115</v>
      </c>
      <c r="B718" t="s">
        <v>1037</v>
      </c>
      <c r="C718" t="s">
        <v>5</v>
      </c>
      <c r="D718" t="s">
        <v>30</v>
      </c>
      <c r="E718" s="1">
        <v>44273</v>
      </c>
      <c r="F718" s="1" t="s">
        <v>7</v>
      </c>
      <c r="I71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19" spans="1:9" x14ac:dyDescent="0.25">
      <c r="A719" s="2">
        <v>5500027944</v>
      </c>
      <c r="B719" t="s">
        <v>484</v>
      </c>
      <c r="C719" t="s">
        <v>99</v>
      </c>
      <c r="D719" t="s">
        <v>33</v>
      </c>
      <c r="E719" s="1">
        <v>44258</v>
      </c>
      <c r="F719" s="1">
        <v>44539</v>
      </c>
      <c r="G719" s="1">
        <f>Таблица1[[#This Row],[Дата регистрации ЗНИ]]+VLOOKUP(Таблица1[[#This Row],[Бизнес-решение]],'Средние сроки по БР'!$A$1:$T$203,15)</f>
        <v>44490.310924369747</v>
      </c>
      <c r="H719" s="1">
        <f>Таблица1[[#This Row],[Плановая дата выхода из текущего статуса]]+VLOOKUP(Таблица1[[#This Row],[Бизнес-решение]],'Средние сроки по БР'!$A$1:$T$203,16)</f>
        <v>44771.310924369747</v>
      </c>
      <c r="I7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281</v>
      </c>
    </row>
    <row r="720" spans="1:9" hidden="1" x14ac:dyDescent="0.25">
      <c r="A720" s="2">
        <v>5500028117</v>
      </c>
      <c r="B720" t="s">
        <v>1038</v>
      </c>
      <c r="C720" t="s">
        <v>5</v>
      </c>
      <c r="D720" t="s">
        <v>10</v>
      </c>
      <c r="E720" s="1">
        <v>44273</v>
      </c>
      <c r="F720" s="1" t="s">
        <v>7</v>
      </c>
      <c r="I72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21" spans="1:9" hidden="1" x14ac:dyDescent="0.25">
      <c r="A721" s="2">
        <v>5500028118</v>
      </c>
      <c r="B721" t="s">
        <v>1039</v>
      </c>
      <c r="C721" t="s">
        <v>5</v>
      </c>
      <c r="D721" t="s">
        <v>6</v>
      </c>
      <c r="E721" s="1">
        <v>44273</v>
      </c>
      <c r="F721" s="1" t="s">
        <v>7</v>
      </c>
      <c r="I72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22" spans="1:9" hidden="1" x14ac:dyDescent="0.25">
      <c r="A722" s="2">
        <v>5500028119</v>
      </c>
      <c r="B722" t="s">
        <v>723</v>
      </c>
      <c r="C722" t="s">
        <v>5</v>
      </c>
      <c r="D722" t="s">
        <v>73</v>
      </c>
      <c r="E722" s="1">
        <v>44274</v>
      </c>
      <c r="F722" s="1" t="s">
        <v>7</v>
      </c>
      <c r="I72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23" spans="1:9" hidden="1" x14ac:dyDescent="0.25">
      <c r="A723" s="2">
        <v>5500028120</v>
      </c>
      <c r="B723" t="s">
        <v>425</v>
      </c>
      <c r="C723" t="s">
        <v>5</v>
      </c>
      <c r="D723" t="s">
        <v>33</v>
      </c>
      <c r="E723" s="1">
        <v>44274</v>
      </c>
      <c r="F723" s="1" t="s">
        <v>7</v>
      </c>
      <c r="I72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24" spans="1:9" x14ac:dyDescent="0.25">
      <c r="A724" s="2">
        <v>5500027945</v>
      </c>
      <c r="B724" t="s">
        <v>909</v>
      </c>
      <c r="C724" t="s">
        <v>148</v>
      </c>
      <c r="D724" t="s">
        <v>11</v>
      </c>
      <c r="E724" s="1">
        <v>44259</v>
      </c>
      <c r="F724" s="1">
        <v>44708</v>
      </c>
      <c r="G724" s="1">
        <f>Таблица1[[#This Row],[Дата регистрации ЗНИ]]+VLOOKUP(Таблица1[[#This Row],[Бизнес-решение]],'Средние сроки по БР'!$A$1:$T$203,9)</f>
        <v>44510.260563380281</v>
      </c>
      <c r="H724" s="1">
        <f>Таблица1[[#This Row],[Плановая дата выхода из текущего статуса]]+VLOOKUP(Таблица1[[#This Row],[Бизнес-решение]],'Средние сроки по БР'!$A$1:$T$203,10)</f>
        <v>44959.260563380281</v>
      </c>
      <c r="I7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449</v>
      </c>
    </row>
    <row r="725" spans="1:9" x14ac:dyDescent="0.25">
      <c r="A725" s="2">
        <v>5500027947</v>
      </c>
      <c r="B725" t="s">
        <v>396</v>
      </c>
      <c r="C725" t="s">
        <v>325</v>
      </c>
      <c r="D725" t="s">
        <v>94</v>
      </c>
      <c r="E725" s="1">
        <v>44259</v>
      </c>
      <c r="F725" s="1">
        <v>44356</v>
      </c>
      <c r="G725" s="1">
        <f>Таблица1[[#This Row],[Дата регистрации ЗНИ]]+VLOOKUP(Таблица1[[#This Row],[Бизнес-решение]],'Средние сроки по БР'!$A$1:$T$203,13)</f>
        <v>44402.567567567567</v>
      </c>
      <c r="H725" s="1">
        <f>Таблица1[[#This Row],[Плановая дата выхода из текущего статуса]]+VLOOKUP(Таблица1[[#This Row],[Бизнес-решение]],'Средние сроки по БР'!$A$1:$T$203,14)</f>
        <v>44497.567567567567</v>
      </c>
      <c r="I7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95</v>
      </c>
    </row>
    <row r="726" spans="1:9" hidden="1" x14ac:dyDescent="0.25">
      <c r="A726" s="2">
        <v>5500028123</v>
      </c>
      <c r="B726" t="s">
        <v>1040</v>
      </c>
      <c r="C726" t="s">
        <v>5</v>
      </c>
      <c r="D726" t="s">
        <v>10</v>
      </c>
      <c r="E726" s="1">
        <v>44277</v>
      </c>
      <c r="F726" s="1" t="s">
        <v>7</v>
      </c>
      <c r="I72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27" spans="1:9" hidden="1" x14ac:dyDescent="0.25">
      <c r="A727" s="2">
        <v>5500028124</v>
      </c>
      <c r="B727" t="s">
        <v>1041</v>
      </c>
      <c r="C727" t="s">
        <v>5</v>
      </c>
      <c r="D727" t="s">
        <v>73</v>
      </c>
      <c r="E727" s="1">
        <v>44277</v>
      </c>
      <c r="F727" s="1" t="s">
        <v>7</v>
      </c>
      <c r="I72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28" spans="1:9" hidden="1" x14ac:dyDescent="0.25">
      <c r="A728" s="2">
        <v>5500028125</v>
      </c>
      <c r="B728" t="s">
        <v>1042</v>
      </c>
      <c r="C728" t="s">
        <v>5</v>
      </c>
      <c r="D728" t="s">
        <v>73</v>
      </c>
      <c r="E728" s="1">
        <v>44277</v>
      </c>
      <c r="F728" s="1" t="s">
        <v>7</v>
      </c>
      <c r="I72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29" spans="1:9" x14ac:dyDescent="0.25">
      <c r="A729" s="2">
        <v>5500027951</v>
      </c>
      <c r="B729" t="s">
        <v>912</v>
      </c>
      <c r="C729" t="s">
        <v>152</v>
      </c>
      <c r="D729" t="s">
        <v>62</v>
      </c>
      <c r="E729" s="1">
        <v>44259</v>
      </c>
      <c r="F729" s="1">
        <v>44469</v>
      </c>
      <c r="G729" s="1">
        <f>Таблица1[[#This Row],[Дата регистрации ЗНИ]]+VLOOKUP(Таблица1[[#This Row],[Бизнес-решение]],'Средние сроки по БР'!$A$1:$T$203,20,1)</f>
        <v>44457.0625</v>
      </c>
      <c r="H729" s="1">
        <f>Таблица1[[#This Row],[Плановая дата выхода из текущего статуса]]</f>
        <v>44469</v>
      </c>
      <c r="I7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11.9375</v>
      </c>
    </row>
    <row r="730" spans="1:9" x14ac:dyDescent="0.25">
      <c r="A730" s="2">
        <v>5500027952</v>
      </c>
      <c r="B730" t="s">
        <v>913</v>
      </c>
      <c r="C730" t="s">
        <v>99</v>
      </c>
      <c r="D730" t="s">
        <v>73</v>
      </c>
      <c r="E730" s="1">
        <v>44259</v>
      </c>
      <c r="F730" s="1">
        <v>44607</v>
      </c>
      <c r="G730" s="1">
        <f>Таблица1[[#This Row],[Дата регистрации ЗНИ]]+VLOOKUP(Таблица1[[#This Row],[Бизнес-решение]],'Средние сроки по БР'!$A$1:$T$203,15)</f>
        <v>44413.632258064514</v>
      </c>
      <c r="H730" s="1">
        <f>Таблица1[[#This Row],[Плановая дата выхода из текущего статуса]]+VLOOKUP(Таблица1[[#This Row],[Бизнес-решение]],'Средние сроки по БР'!$A$1:$T$203,16)</f>
        <v>44761.632258064514</v>
      </c>
      <c r="I7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348</v>
      </c>
    </row>
    <row r="731" spans="1:9" hidden="1" x14ac:dyDescent="0.25">
      <c r="A731" s="2">
        <v>5500028128</v>
      </c>
      <c r="B731" t="s">
        <v>1045</v>
      </c>
      <c r="C731" t="s">
        <v>5</v>
      </c>
      <c r="D731" t="s">
        <v>10</v>
      </c>
      <c r="E731" s="1">
        <v>44277</v>
      </c>
      <c r="F731" s="1" t="s">
        <v>7</v>
      </c>
      <c r="I73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32" spans="1:9" hidden="1" x14ac:dyDescent="0.25">
      <c r="A732" s="2">
        <v>5500028129</v>
      </c>
      <c r="B732" t="s">
        <v>1046</v>
      </c>
      <c r="C732" t="s">
        <v>5</v>
      </c>
      <c r="D732" t="s">
        <v>6</v>
      </c>
      <c r="E732" s="1">
        <v>44277</v>
      </c>
      <c r="F732" s="1" t="s">
        <v>7</v>
      </c>
      <c r="I73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33" spans="1:9" x14ac:dyDescent="0.25">
      <c r="A733" s="2">
        <v>5500027956</v>
      </c>
      <c r="B733" t="s">
        <v>916</v>
      </c>
      <c r="C733" t="s">
        <v>99</v>
      </c>
      <c r="D733" t="s">
        <v>917</v>
      </c>
      <c r="E733" s="1">
        <v>44259</v>
      </c>
      <c r="F733" s="1">
        <v>44392</v>
      </c>
      <c r="G733" s="1">
        <f>Таблица1[[#This Row],[Дата регистрации ЗНИ]]+VLOOKUP(Таблица1[[#This Row],[Бизнес-решение]],'Средние сроки по БР'!$A$1:$T$203,15)</f>
        <v>44490.3</v>
      </c>
      <c r="H733" s="1">
        <f>Таблица1[[#This Row],[Плановая дата выхода из текущего статуса]]+VLOOKUP(Таблица1[[#This Row],[Бизнес-решение]],'Средние сроки по БР'!$A$1:$T$203,16)</f>
        <v>44623.3</v>
      </c>
      <c r="I7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133</v>
      </c>
    </row>
    <row r="734" spans="1:9" x14ac:dyDescent="0.25">
      <c r="A734" s="2">
        <v>5500027958</v>
      </c>
      <c r="B734" t="s">
        <v>918</v>
      </c>
      <c r="C734" t="s">
        <v>99</v>
      </c>
      <c r="D734" t="s">
        <v>62</v>
      </c>
      <c r="E734" s="1">
        <v>44259</v>
      </c>
      <c r="F734" s="1">
        <v>44592</v>
      </c>
      <c r="G734" s="1">
        <f>Таблица1[[#This Row],[Дата регистрации ЗНИ]]+VLOOKUP(Таблица1[[#This Row],[Бизнес-решение]],'Средние сроки по БР'!$A$1:$T$203,15)</f>
        <v>44469.0625</v>
      </c>
      <c r="H734" s="1">
        <f>Таблица1[[#This Row],[Плановая дата выхода из текущего статуса]]+VLOOKUP(Таблица1[[#This Row],[Бизнес-решение]],'Средние сроки по БР'!$A$1:$T$203,16)</f>
        <v>44802.0625</v>
      </c>
      <c r="I73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333</v>
      </c>
    </row>
    <row r="735" spans="1:9" x14ac:dyDescent="0.25">
      <c r="A735" s="2">
        <v>5500027961</v>
      </c>
      <c r="B735" t="s">
        <v>379</v>
      </c>
      <c r="C735" t="s">
        <v>99</v>
      </c>
      <c r="D735" t="s">
        <v>73</v>
      </c>
      <c r="E735" s="1">
        <v>44260</v>
      </c>
      <c r="F735" s="1">
        <v>44862</v>
      </c>
      <c r="G735" s="1">
        <f>Таблица1[[#This Row],[Дата регистрации ЗНИ]]+VLOOKUP(Таблица1[[#This Row],[Бизнес-решение]],'Средние сроки по БР'!$A$1:$T$203,15)</f>
        <v>44414.632258064514</v>
      </c>
      <c r="H735" s="1">
        <f>Таблица1[[#This Row],[Плановая дата выхода из текущего статуса]]+VLOOKUP(Таблица1[[#This Row],[Бизнес-решение]],'Средние сроки по БР'!$A$1:$T$203,16)</f>
        <v>45016.632258064514</v>
      </c>
      <c r="I7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602</v>
      </c>
    </row>
    <row r="736" spans="1:9" x14ac:dyDescent="0.25">
      <c r="A736" s="2">
        <v>5500027962</v>
      </c>
      <c r="B736" t="s">
        <v>920</v>
      </c>
      <c r="C736" t="s">
        <v>328</v>
      </c>
      <c r="D736" t="s">
        <v>73</v>
      </c>
      <c r="E736" s="1">
        <v>44260</v>
      </c>
      <c r="F736" s="1">
        <v>44266</v>
      </c>
      <c r="G736" s="1">
        <f>Таблица1[[#This Row],[Дата регистрации ЗНИ]]+VLOOKUP(Таблица1[[#This Row],[Бизнес-решение]],'Средние сроки по БР'!$A$1:$U$203,7,1)</f>
        <v>44430.632258064514</v>
      </c>
      <c r="H736" s="1">
        <f>Таблица1[[#This Row],[Плановая дата выхода из текущего статуса]]+VLOOKUP(Таблица1[[#This Row],[Бизнес-решение]],'Средние сроки по БР'!$A$1:$T$203,8)</f>
        <v>44434.632258064514</v>
      </c>
      <c r="I7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737" spans="1:9" x14ac:dyDescent="0.25">
      <c r="A737" s="2">
        <v>5500027963</v>
      </c>
      <c r="B737" t="s">
        <v>921</v>
      </c>
      <c r="C737" t="s">
        <v>99</v>
      </c>
      <c r="D737" t="s">
        <v>54</v>
      </c>
      <c r="E737" s="1">
        <v>44260</v>
      </c>
      <c r="F737" s="1">
        <v>44650</v>
      </c>
      <c r="G737" s="1">
        <f>Таблица1[[#This Row],[Дата регистрации ЗНИ]]+VLOOKUP(Таблица1[[#This Row],[Бизнес-решение]],'Средние сроки по БР'!$A$1:$T$203,15)</f>
        <v>44439.423076923078</v>
      </c>
      <c r="H737" s="1">
        <f>Таблица1[[#This Row],[Плановая дата выхода из текущего статуса]]+VLOOKUP(Таблица1[[#This Row],[Бизнес-решение]],'Средние сроки по БР'!$A$1:$T$203,16)</f>
        <v>44829.423076923078</v>
      </c>
      <c r="I73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390</v>
      </c>
    </row>
    <row r="738" spans="1:9" x14ac:dyDescent="0.25">
      <c r="A738" s="2">
        <v>5500027968</v>
      </c>
      <c r="B738" t="s">
        <v>355</v>
      </c>
      <c r="C738" t="s">
        <v>152</v>
      </c>
      <c r="D738" t="s">
        <v>33</v>
      </c>
      <c r="E738" s="1">
        <v>44260</v>
      </c>
      <c r="F738" s="1">
        <v>44531</v>
      </c>
      <c r="G738" s="1">
        <f>Таблица1[[#This Row],[Дата регистрации ЗНИ]]+VLOOKUP(Таблица1[[#This Row],[Бизнес-решение]],'Средние сроки по БР'!$A$1:$T$203,20,1)</f>
        <v>44480.310924369747</v>
      </c>
      <c r="H738" s="1">
        <f>Таблица1[[#This Row],[Плановая дата выхода из текущего статуса]]</f>
        <v>44531</v>
      </c>
      <c r="I7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50.689075630252773</v>
      </c>
    </row>
    <row r="739" spans="1:9" hidden="1" x14ac:dyDescent="0.25">
      <c r="A739" s="2">
        <v>5500028136</v>
      </c>
      <c r="B739" t="s">
        <v>1052</v>
      </c>
      <c r="C739" t="s">
        <v>8</v>
      </c>
      <c r="D739" t="s">
        <v>16</v>
      </c>
      <c r="E739" s="1">
        <v>44274</v>
      </c>
      <c r="F739" s="1" t="s">
        <v>7</v>
      </c>
      <c r="I73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40" spans="1:9" hidden="1" x14ac:dyDescent="0.25">
      <c r="A740" s="2">
        <v>5500028137</v>
      </c>
      <c r="B740" t="s">
        <v>1053</v>
      </c>
      <c r="C740" t="s">
        <v>5</v>
      </c>
      <c r="D740" t="s">
        <v>18</v>
      </c>
      <c r="E740" s="1">
        <v>44274</v>
      </c>
      <c r="F740" s="1" t="s">
        <v>7</v>
      </c>
      <c r="I74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41" spans="1:9" hidden="1" x14ac:dyDescent="0.25">
      <c r="A741" s="2">
        <v>5500028138</v>
      </c>
      <c r="B741" t="s">
        <v>1054</v>
      </c>
      <c r="C741" t="s">
        <v>8</v>
      </c>
      <c r="D741" t="s">
        <v>173</v>
      </c>
      <c r="E741" s="1">
        <v>44274</v>
      </c>
      <c r="F741" s="1" t="s">
        <v>7</v>
      </c>
      <c r="I74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42" spans="1:9" hidden="1" x14ac:dyDescent="0.25">
      <c r="A742" s="2">
        <v>5500028139</v>
      </c>
      <c r="B742" t="s">
        <v>1055</v>
      </c>
      <c r="C742" t="s">
        <v>8</v>
      </c>
      <c r="D742" t="s">
        <v>274</v>
      </c>
      <c r="E742" s="1">
        <v>44274</v>
      </c>
      <c r="F742" s="1" t="s">
        <v>7</v>
      </c>
      <c r="I74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43" spans="1:9" hidden="1" x14ac:dyDescent="0.25">
      <c r="A743" s="2">
        <v>5500028140</v>
      </c>
      <c r="B743" t="s">
        <v>1056</v>
      </c>
      <c r="C743" t="s">
        <v>5</v>
      </c>
      <c r="D743" t="s">
        <v>309</v>
      </c>
      <c r="E743" s="1">
        <v>44274</v>
      </c>
      <c r="F743" s="1" t="s">
        <v>7</v>
      </c>
      <c r="I74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44" spans="1:9" x14ac:dyDescent="0.25">
      <c r="A744" s="2">
        <v>5500027971</v>
      </c>
      <c r="B744" t="s">
        <v>927</v>
      </c>
      <c r="C744" t="s">
        <v>99</v>
      </c>
      <c r="D744" t="s">
        <v>163</v>
      </c>
      <c r="E744" s="1">
        <v>44260</v>
      </c>
      <c r="F744" s="1">
        <v>44592</v>
      </c>
      <c r="G744" s="1">
        <f>Таблица1[[#This Row],[Дата регистрации ЗНИ]]+VLOOKUP(Таблица1[[#This Row],[Бизнес-решение]],'Средние сроки по БР'!$A$1:$T$203,15)</f>
        <v>44396.071428571428</v>
      </c>
      <c r="H744" s="1">
        <f>Таблица1[[#This Row],[Плановая дата выхода из текущего статуса]]+VLOOKUP(Таблица1[[#This Row],[Бизнес-решение]],'Средние сроки по БР'!$A$1:$T$203,16)</f>
        <v>44728.071428571428</v>
      </c>
      <c r="I7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332</v>
      </c>
    </row>
    <row r="745" spans="1:9" x14ac:dyDescent="0.25">
      <c r="A745" s="2">
        <v>5500027974</v>
      </c>
      <c r="B745" t="s">
        <v>387</v>
      </c>
      <c r="C745" t="s">
        <v>152</v>
      </c>
      <c r="D745" t="s">
        <v>73</v>
      </c>
      <c r="E745" s="1">
        <v>44260</v>
      </c>
      <c r="F745" s="1">
        <v>44649</v>
      </c>
      <c r="G745" s="1">
        <f>Таблица1[[#This Row],[Дата регистрации ЗНИ]]+VLOOKUP(Таблица1[[#This Row],[Бизнес-решение]],'Средние сроки по БР'!$A$1:$T$203,20,1)</f>
        <v>44402.632258064514</v>
      </c>
      <c r="H745" s="1">
        <f>Таблица1[[#This Row],[Плановая дата выхода из текущего статуса]]</f>
        <v>44649</v>
      </c>
      <c r="I7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246.36774193548626</v>
      </c>
    </row>
    <row r="746" spans="1:9" hidden="1" x14ac:dyDescent="0.25">
      <c r="A746" s="2">
        <v>5500028144</v>
      </c>
      <c r="B746" t="s">
        <v>1058</v>
      </c>
      <c r="C746" t="s">
        <v>8</v>
      </c>
      <c r="D746" t="s">
        <v>10</v>
      </c>
      <c r="E746" s="1">
        <v>44277</v>
      </c>
      <c r="F746" s="1" t="s">
        <v>7</v>
      </c>
      <c r="I74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47" spans="1:9" hidden="1" x14ac:dyDescent="0.25">
      <c r="A747" s="2">
        <v>5500028145</v>
      </c>
      <c r="B747" t="s">
        <v>1059</v>
      </c>
      <c r="C747" t="s">
        <v>5</v>
      </c>
      <c r="D747" t="s">
        <v>16</v>
      </c>
      <c r="E747" s="1">
        <v>44277</v>
      </c>
      <c r="F747" s="1" t="s">
        <v>7</v>
      </c>
      <c r="I74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48" spans="1:9" hidden="1" x14ac:dyDescent="0.25">
      <c r="A748" s="2">
        <v>5500028147</v>
      </c>
      <c r="B748" t="s">
        <v>1060</v>
      </c>
      <c r="C748" t="s">
        <v>8</v>
      </c>
      <c r="D748" t="s">
        <v>73</v>
      </c>
      <c r="E748" s="1">
        <v>44277</v>
      </c>
      <c r="F748" s="1" t="s">
        <v>7</v>
      </c>
      <c r="I74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49" spans="1:9" hidden="1" x14ac:dyDescent="0.25">
      <c r="A749" s="2">
        <v>5500028148</v>
      </c>
      <c r="B749" t="s">
        <v>1061</v>
      </c>
      <c r="C749" t="s">
        <v>8</v>
      </c>
      <c r="D749" t="s">
        <v>1062</v>
      </c>
      <c r="E749" s="1">
        <v>44278</v>
      </c>
      <c r="F749" s="1" t="s">
        <v>7</v>
      </c>
      <c r="I74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50" spans="1:9" hidden="1" x14ac:dyDescent="0.25">
      <c r="A750" s="2">
        <v>5500028149</v>
      </c>
      <c r="B750" t="s">
        <v>1063</v>
      </c>
      <c r="C750" t="s">
        <v>5</v>
      </c>
      <c r="D750" t="s">
        <v>239</v>
      </c>
      <c r="E750" s="1">
        <v>44278</v>
      </c>
      <c r="F750" s="1" t="s">
        <v>7</v>
      </c>
      <c r="I75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51" spans="1:9" hidden="1" x14ac:dyDescent="0.25">
      <c r="A751" s="2">
        <v>5500028150</v>
      </c>
      <c r="B751" t="s">
        <v>1064</v>
      </c>
      <c r="C751" t="s">
        <v>5</v>
      </c>
      <c r="D751" t="s">
        <v>190</v>
      </c>
      <c r="E751" s="1">
        <v>44278</v>
      </c>
      <c r="F751" s="1" t="s">
        <v>7</v>
      </c>
      <c r="I75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52" spans="1:9" hidden="1" x14ac:dyDescent="0.25">
      <c r="A752" s="2">
        <v>5500028151</v>
      </c>
      <c r="B752" t="s">
        <v>253</v>
      </c>
      <c r="C752" t="s">
        <v>5</v>
      </c>
      <c r="D752" t="s">
        <v>33</v>
      </c>
      <c r="E752" s="1">
        <v>44277</v>
      </c>
      <c r="F752" s="1" t="s">
        <v>7</v>
      </c>
      <c r="I75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53" spans="1:9" x14ac:dyDescent="0.25">
      <c r="A753" s="2">
        <v>5500027978</v>
      </c>
      <c r="B753" t="s">
        <v>932</v>
      </c>
      <c r="C753" t="s">
        <v>184</v>
      </c>
      <c r="D753" t="s">
        <v>171</v>
      </c>
      <c r="E753" s="1">
        <v>44260</v>
      </c>
      <c r="F753" s="1">
        <v>44543</v>
      </c>
      <c r="G753" s="1">
        <f>Таблица1[[#This Row],[Дата регистрации ЗНИ]]+VLOOKUP(Таблица1[[#This Row],[Бизнес-решение]],'Средние сроки по БР'!$A$1:$T$203,10)</f>
        <v>44467</v>
      </c>
      <c r="H753" s="1">
        <f>Таблица1[[#This Row],[Плановая дата выхода из текущего статуса]]+VLOOKUP(Таблица1[[#This Row],[Бизнес-решение]],'Средние сроки по БР'!$A$1:$T$203,11)</f>
        <v>44745</v>
      </c>
      <c r="I7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278</v>
      </c>
    </row>
    <row r="754" spans="1:9" hidden="1" x14ac:dyDescent="0.25">
      <c r="A754" s="2">
        <v>5500028155</v>
      </c>
      <c r="B754" t="s">
        <v>714</v>
      </c>
      <c r="C754" t="s">
        <v>5</v>
      </c>
      <c r="D754" t="s">
        <v>73</v>
      </c>
      <c r="E754" s="1">
        <v>44277</v>
      </c>
      <c r="F754" s="1" t="s">
        <v>7</v>
      </c>
      <c r="I75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55" spans="1:9" x14ac:dyDescent="0.25">
      <c r="A755" s="2">
        <v>5500027981</v>
      </c>
      <c r="B755" t="s">
        <v>935</v>
      </c>
      <c r="C755" t="s">
        <v>148</v>
      </c>
      <c r="D755" t="s">
        <v>87</v>
      </c>
      <c r="E755" s="1">
        <v>44264</v>
      </c>
      <c r="F755" s="1">
        <v>44592</v>
      </c>
      <c r="G755" s="1">
        <f>Таблица1[[#This Row],[Дата регистрации ЗНИ]]+VLOOKUP(Таблица1[[#This Row],[Бизнес-решение]],'Средние сроки по БР'!$A$1:$T$203,9)</f>
        <v>44541.176470588238</v>
      </c>
      <c r="H755" s="1">
        <f>Таблица1[[#This Row],[Плановая дата выхода из текущего статуса]]+VLOOKUP(Таблица1[[#This Row],[Бизнес-решение]],'Средние сроки по БР'!$A$1:$T$203,10)</f>
        <v>44869.176470588238</v>
      </c>
      <c r="I7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328</v>
      </c>
    </row>
    <row r="756" spans="1:9" hidden="1" x14ac:dyDescent="0.25">
      <c r="A756" s="2">
        <v>5500028157</v>
      </c>
      <c r="B756" t="s">
        <v>1067</v>
      </c>
      <c r="C756" t="s">
        <v>5</v>
      </c>
      <c r="D756" t="s">
        <v>16</v>
      </c>
      <c r="E756" s="1">
        <v>44277</v>
      </c>
      <c r="F756" s="1" t="s">
        <v>7</v>
      </c>
      <c r="I75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57" spans="1:9" hidden="1" x14ac:dyDescent="0.25">
      <c r="A757" s="2">
        <v>5500028158</v>
      </c>
      <c r="B757" t="s">
        <v>1068</v>
      </c>
      <c r="C757" t="s">
        <v>5</v>
      </c>
      <c r="D757" t="s">
        <v>309</v>
      </c>
      <c r="E757" s="1">
        <v>44277</v>
      </c>
      <c r="F757" s="1" t="s">
        <v>7</v>
      </c>
      <c r="I75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58" spans="1:9" x14ac:dyDescent="0.25">
      <c r="A758" s="2">
        <v>5500027982</v>
      </c>
      <c r="B758" t="s">
        <v>936</v>
      </c>
      <c r="C758" t="s">
        <v>152</v>
      </c>
      <c r="D758" t="s">
        <v>39</v>
      </c>
      <c r="E758" s="1">
        <v>44264</v>
      </c>
      <c r="F758" s="1">
        <v>44629</v>
      </c>
      <c r="G758" s="1">
        <f>Таблица1[[#This Row],[Дата регистрации ЗНИ]]+VLOOKUP(Таблица1[[#This Row],[Бизнес-решение]],'Средние сроки по БР'!$A$1:$T$203,20,1)</f>
        <v>44486.274391873827</v>
      </c>
      <c r="H758" s="1">
        <f>Таблица1[[#This Row],[Плановая дата выхода из текущего статуса]]</f>
        <v>44629</v>
      </c>
      <c r="I7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142.72560812617303</v>
      </c>
    </row>
    <row r="759" spans="1:9" x14ac:dyDescent="0.25">
      <c r="A759" s="2">
        <v>5500027983</v>
      </c>
      <c r="B759" t="s">
        <v>937</v>
      </c>
      <c r="C759" t="s">
        <v>184</v>
      </c>
      <c r="D759" t="s">
        <v>73</v>
      </c>
      <c r="E759" s="1">
        <v>44264</v>
      </c>
      <c r="F759" s="1">
        <v>44573</v>
      </c>
      <c r="G759" s="1">
        <f>Таблица1[[#This Row],[Дата регистрации ЗНИ]]+VLOOKUP(Таблица1[[#This Row],[Бизнес-решение]],'Средние сроки по БР'!$A$1:$T$203,10)</f>
        <v>44430.632258064514</v>
      </c>
      <c r="H759" s="1">
        <f>Таблица1[[#This Row],[Плановая дата выхода из текущего статуса]]+VLOOKUP(Таблица1[[#This Row],[Бизнес-решение]],'Средние сроки по БР'!$A$1:$T$203,11)</f>
        <v>44734.632258064514</v>
      </c>
      <c r="I75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304</v>
      </c>
    </row>
    <row r="760" spans="1:9" hidden="1" x14ac:dyDescent="0.25">
      <c r="A760" s="2">
        <v>5500028162</v>
      </c>
      <c r="B760" t="s">
        <v>1070</v>
      </c>
      <c r="C760" t="s">
        <v>5</v>
      </c>
      <c r="D760" t="s">
        <v>10</v>
      </c>
      <c r="E760" s="1">
        <v>44278</v>
      </c>
      <c r="F760" s="1" t="s">
        <v>7</v>
      </c>
      <c r="I76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61" spans="1:9" hidden="1" x14ac:dyDescent="0.25">
      <c r="A761" s="2">
        <v>5500028163</v>
      </c>
      <c r="B761" t="s">
        <v>1071</v>
      </c>
      <c r="C761" t="s">
        <v>5</v>
      </c>
      <c r="D761" t="s">
        <v>16</v>
      </c>
      <c r="E761" s="1">
        <v>44278</v>
      </c>
      <c r="F761" s="1" t="s">
        <v>7</v>
      </c>
      <c r="I76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62" spans="1:9" x14ac:dyDescent="0.25">
      <c r="A762" s="2">
        <v>5500027985</v>
      </c>
      <c r="B762" t="s">
        <v>939</v>
      </c>
      <c r="C762" t="s">
        <v>114</v>
      </c>
      <c r="D762" t="s">
        <v>22</v>
      </c>
      <c r="E762" s="1">
        <v>44264</v>
      </c>
      <c r="F762" s="1">
        <v>44559</v>
      </c>
      <c r="G762" s="1">
        <f>Таблица1[[#This Row],[Дата регистрации ЗНИ]]+VLOOKUP(Таблица1[[#This Row],[Бизнес-решение]],'Средние сроки по БР'!$A$1:$T$203,11)</f>
        <v>44475.083333333336</v>
      </c>
      <c r="H762" s="1">
        <f>Таблица1[[#This Row],[Плановая дата выхода из текущего статуса]]+VLOOKUP(Таблица1[[#This Row],[Бизнес-решение]],'Средние сроки по БР'!$A$1:$T$203,12)</f>
        <v>44768.083333333336</v>
      </c>
      <c r="I76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293</v>
      </c>
    </row>
    <row r="763" spans="1:9" x14ac:dyDescent="0.25">
      <c r="A763" s="2">
        <v>5500027986</v>
      </c>
      <c r="B763" t="s">
        <v>940</v>
      </c>
      <c r="C763" t="s">
        <v>114</v>
      </c>
      <c r="D763" t="s">
        <v>257</v>
      </c>
      <c r="E763" s="1">
        <v>44264</v>
      </c>
      <c r="F763" s="1">
        <v>44544</v>
      </c>
      <c r="G763" s="1">
        <f>Таблица1[[#This Row],[Дата регистрации ЗНИ]]+VLOOKUP(Таблица1[[#This Row],[Бизнес-решение]],'Средние сроки по БР'!$A$1:$T$203,11)</f>
        <v>44378.595744680853</v>
      </c>
      <c r="H763" s="1">
        <f>Таблица1[[#This Row],[Плановая дата выхода из текущего статуса]]+VLOOKUP(Таблица1[[#This Row],[Бизнес-решение]],'Средние сроки по БР'!$A$1:$T$203,12)</f>
        <v>44656.595744680853</v>
      </c>
      <c r="I7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278</v>
      </c>
    </row>
    <row r="764" spans="1:9" x14ac:dyDescent="0.25">
      <c r="A764" s="2">
        <v>5500027987</v>
      </c>
      <c r="B764" t="s">
        <v>941</v>
      </c>
      <c r="C764" t="s">
        <v>148</v>
      </c>
      <c r="D764" t="s">
        <v>257</v>
      </c>
      <c r="E764" s="1">
        <v>44264</v>
      </c>
      <c r="F764" s="1">
        <v>44617</v>
      </c>
      <c r="G764" s="1">
        <f>Таблица1[[#This Row],[Дата регистрации ЗНИ]]+VLOOKUP(Таблица1[[#This Row],[Бизнес-решение]],'Средние сроки по БР'!$A$1:$T$203,9)</f>
        <v>44383.595744680853</v>
      </c>
      <c r="H764" s="1">
        <f>Таблица1[[#This Row],[Плановая дата выхода из текущего статуса]]+VLOOKUP(Таблица1[[#This Row],[Бизнес-решение]],'Средние сроки по БР'!$A$1:$T$203,10)</f>
        <v>44736.595744680853</v>
      </c>
      <c r="I7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353</v>
      </c>
    </row>
    <row r="765" spans="1:9" x14ac:dyDescent="0.25">
      <c r="A765" s="2">
        <v>5500027988</v>
      </c>
      <c r="B765" t="s">
        <v>942</v>
      </c>
      <c r="C765" t="s">
        <v>148</v>
      </c>
      <c r="D765" t="s">
        <v>257</v>
      </c>
      <c r="E765" s="1">
        <v>44264</v>
      </c>
      <c r="F765" s="1">
        <v>44617</v>
      </c>
      <c r="G765" s="1">
        <f>Таблица1[[#This Row],[Дата регистрации ЗНИ]]+VLOOKUP(Таблица1[[#This Row],[Бизнес-решение]],'Средние сроки по БР'!$A$1:$T$203,9)</f>
        <v>44383.595744680853</v>
      </c>
      <c r="H765" s="1">
        <f>Таблица1[[#This Row],[Плановая дата выхода из текущего статуса]]+VLOOKUP(Таблица1[[#This Row],[Бизнес-решение]],'Средние сроки по БР'!$A$1:$T$203,10)</f>
        <v>44736.595744680853</v>
      </c>
      <c r="I7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353</v>
      </c>
    </row>
    <row r="766" spans="1:9" x14ac:dyDescent="0.25">
      <c r="A766" s="2">
        <v>5500027990</v>
      </c>
      <c r="B766" t="s">
        <v>944</v>
      </c>
      <c r="C766" t="s">
        <v>152</v>
      </c>
      <c r="D766" t="s">
        <v>857</v>
      </c>
      <c r="E766" s="1">
        <v>44264</v>
      </c>
      <c r="F766" s="1">
        <v>44497</v>
      </c>
      <c r="G766" s="1">
        <f>Таблица1[[#This Row],[Дата регистрации ЗНИ]]+VLOOKUP(Таблица1[[#This Row],[Бизнес-решение]],'Средние сроки по БР'!$A$1:$T$203,20,0)</f>
        <v>44344</v>
      </c>
      <c r="H766" s="1">
        <f>Таблица1[[#This Row],[Плановая дата выхода из текущего статуса]]</f>
        <v>44497</v>
      </c>
      <c r="I76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153</v>
      </c>
    </row>
    <row r="767" spans="1:9" hidden="1" x14ac:dyDescent="0.25">
      <c r="A767" s="2">
        <v>5500028171</v>
      </c>
      <c r="B767" t="s">
        <v>1075</v>
      </c>
      <c r="C767" t="s">
        <v>5</v>
      </c>
      <c r="D767" t="s">
        <v>170</v>
      </c>
      <c r="E767" s="1">
        <v>44278</v>
      </c>
      <c r="F767" s="1" t="s">
        <v>7</v>
      </c>
      <c r="I76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68" spans="1:9" hidden="1" x14ac:dyDescent="0.25">
      <c r="A768" s="2">
        <v>5500028172</v>
      </c>
      <c r="B768" t="s">
        <v>1076</v>
      </c>
      <c r="C768" t="s">
        <v>5</v>
      </c>
      <c r="D768" t="s">
        <v>170</v>
      </c>
      <c r="E768" s="1">
        <v>44278</v>
      </c>
      <c r="F768" s="1" t="s">
        <v>7</v>
      </c>
      <c r="I76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69" spans="1:9" x14ac:dyDescent="0.25">
      <c r="A769" s="2">
        <v>5500027991</v>
      </c>
      <c r="B769" t="s">
        <v>945</v>
      </c>
      <c r="C769" t="s">
        <v>152</v>
      </c>
      <c r="D769" t="s">
        <v>857</v>
      </c>
      <c r="E769" s="1">
        <v>44264</v>
      </c>
      <c r="F769" s="1">
        <v>44497</v>
      </c>
      <c r="G769" s="1">
        <f>Таблица1[[#This Row],[Дата регистрации ЗНИ]]+VLOOKUP(Таблица1[[#This Row],[Бизнес-решение]],'Средние сроки по БР'!$A$1:$T$203,20,0)</f>
        <v>44344</v>
      </c>
      <c r="H769" s="1">
        <f>Таблица1[[#This Row],[Плановая дата выхода из текущего статуса]]</f>
        <v>44497</v>
      </c>
      <c r="I7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153</v>
      </c>
    </row>
    <row r="770" spans="1:9" x14ac:dyDescent="0.25">
      <c r="A770" s="2">
        <v>5500027996</v>
      </c>
      <c r="B770" t="s">
        <v>950</v>
      </c>
      <c r="C770" t="s">
        <v>99</v>
      </c>
      <c r="D770" t="s">
        <v>11</v>
      </c>
      <c r="E770" s="1">
        <v>44264</v>
      </c>
      <c r="F770" s="1">
        <v>44771</v>
      </c>
      <c r="G770" s="1">
        <f>Таблица1[[#This Row],[Дата регистрации ЗНИ]]+VLOOKUP(Таблица1[[#This Row],[Бизнес-решение]],'Средние сроки по БР'!$A$1:$T$203,15)</f>
        <v>44503.260563380281</v>
      </c>
      <c r="H770" s="1">
        <f>Таблица1[[#This Row],[Плановая дата выхода из текущего статуса]]+VLOOKUP(Таблица1[[#This Row],[Бизнес-решение]],'Средние сроки по БР'!$A$1:$T$203,16)</f>
        <v>45010.260563380281</v>
      </c>
      <c r="I7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507</v>
      </c>
    </row>
    <row r="771" spans="1:9" hidden="1" x14ac:dyDescent="0.25">
      <c r="A771" s="2">
        <v>5500028175</v>
      </c>
      <c r="B771" t="s">
        <v>1077</v>
      </c>
      <c r="C771" t="s">
        <v>5</v>
      </c>
      <c r="D771" t="s">
        <v>10</v>
      </c>
      <c r="E771" s="1">
        <v>44278</v>
      </c>
      <c r="F771" s="1" t="s">
        <v>7</v>
      </c>
      <c r="I77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72" spans="1:9" hidden="1" x14ac:dyDescent="0.25">
      <c r="A772" s="2">
        <v>5500028176</v>
      </c>
      <c r="B772" t="s">
        <v>1078</v>
      </c>
      <c r="C772" t="s">
        <v>5</v>
      </c>
      <c r="D772" t="s">
        <v>10</v>
      </c>
      <c r="E772" s="1">
        <v>44278</v>
      </c>
      <c r="F772" s="1" t="s">
        <v>7</v>
      </c>
      <c r="I77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73" spans="1:9" hidden="1" x14ac:dyDescent="0.25">
      <c r="A773" s="2">
        <v>5500028177</v>
      </c>
      <c r="B773" t="s">
        <v>199</v>
      </c>
      <c r="C773" t="s">
        <v>5</v>
      </c>
      <c r="D773" t="s">
        <v>178</v>
      </c>
      <c r="E773" s="1">
        <v>44278</v>
      </c>
      <c r="F773" s="1" t="s">
        <v>7</v>
      </c>
      <c r="I77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74" spans="1:9" x14ac:dyDescent="0.25">
      <c r="A774" s="2">
        <v>5500027999</v>
      </c>
      <c r="B774" t="s">
        <v>953</v>
      </c>
      <c r="C774" t="s">
        <v>99</v>
      </c>
      <c r="D774" t="s">
        <v>39</v>
      </c>
      <c r="E774" s="1">
        <v>44265</v>
      </c>
      <c r="F774" s="1">
        <v>44620</v>
      </c>
      <c r="G774" s="1">
        <f>Таблица1[[#This Row],[Дата регистрации ЗНИ]]+VLOOKUP(Таблица1[[#This Row],[Бизнес-решение]],'Средние сроки по БР'!$A$1:$T$203,15)</f>
        <v>44499.274391873827</v>
      </c>
      <c r="H774" s="1">
        <f>Таблица1[[#This Row],[Плановая дата выхода из текущего статуса]]+VLOOKUP(Таблица1[[#This Row],[Бизнес-решение]],'Средние сроки по БР'!$A$1:$T$203,16)</f>
        <v>44854.274391873827</v>
      </c>
      <c r="I7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355</v>
      </c>
    </row>
    <row r="775" spans="1:9" hidden="1" x14ac:dyDescent="0.25">
      <c r="A775" s="2">
        <v>5500028179</v>
      </c>
      <c r="B775" t="s">
        <v>1080</v>
      </c>
      <c r="C775" t="s">
        <v>5</v>
      </c>
      <c r="D775" t="s">
        <v>73</v>
      </c>
      <c r="E775" s="1">
        <v>44278</v>
      </c>
      <c r="F775" s="1" t="s">
        <v>7</v>
      </c>
      <c r="I77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76" spans="1:9" hidden="1" x14ac:dyDescent="0.25">
      <c r="A776" s="2">
        <v>5500028180</v>
      </c>
      <c r="B776" t="s">
        <v>1081</v>
      </c>
      <c r="C776" t="s">
        <v>5</v>
      </c>
      <c r="D776" t="s">
        <v>10</v>
      </c>
      <c r="E776" s="1">
        <v>44279</v>
      </c>
      <c r="F776" s="1" t="s">
        <v>7</v>
      </c>
      <c r="I77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77" spans="1:9" hidden="1" x14ac:dyDescent="0.25">
      <c r="A777" s="2">
        <v>5500028181</v>
      </c>
      <c r="B777" t="s">
        <v>1082</v>
      </c>
      <c r="C777" t="s">
        <v>5</v>
      </c>
      <c r="D777" t="s">
        <v>73</v>
      </c>
      <c r="E777" s="1">
        <v>44279</v>
      </c>
      <c r="F777" s="1" t="s">
        <v>7</v>
      </c>
      <c r="I77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78" spans="1:9" hidden="1" x14ac:dyDescent="0.25">
      <c r="A778" s="2">
        <v>5500028182</v>
      </c>
      <c r="B778" t="s">
        <v>1083</v>
      </c>
      <c r="C778" t="s">
        <v>5</v>
      </c>
      <c r="D778" t="s">
        <v>63</v>
      </c>
      <c r="E778" s="1">
        <v>44279</v>
      </c>
      <c r="F778" s="1" t="s">
        <v>7</v>
      </c>
      <c r="I77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79" spans="1:9" x14ac:dyDescent="0.25">
      <c r="A779" s="2">
        <v>5500028004</v>
      </c>
      <c r="B779" t="s">
        <v>380</v>
      </c>
      <c r="C779" t="s">
        <v>184</v>
      </c>
      <c r="D779" t="s">
        <v>73</v>
      </c>
      <c r="E779" s="1">
        <v>44265</v>
      </c>
      <c r="F779" s="1">
        <v>44545</v>
      </c>
      <c r="G779" s="1">
        <f>Таблица1[[#This Row],[Дата регистрации ЗНИ]]+VLOOKUP(Таблица1[[#This Row],[Бизнес-решение]],'Средние сроки по БР'!$A$1:$T$203,10)</f>
        <v>44431.632258064514</v>
      </c>
      <c r="H779" s="1">
        <f>Таблица1[[#This Row],[Плановая дата выхода из текущего статуса]]+VLOOKUP(Таблица1[[#This Row],[Бизнес-решение]],'Средние сроки по БР'!$A$1:$T$203,11)</f>
        <v>44706.632258064514</v>
      </c>
      <c r="I7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275</v>
      </c>
    </row>
    <row r="780" spans="1:9" hidden="1" x14ac:dyDescent="0.25">
      <c r="A780" s="2">
        <v>5500028184</v>
      </c>
      <c r="B780" t="s">
        <v>1085</v>
      </c>
      <c r="C780" t="s">
        <v>8</v>
      </c>
      <c r="D780" t="s">
        <v>36</v>
      </c>
      <c r="E780" s="1">
        <v>44279</v>
      </c>
      <c r="F780" s="1" t="s">
        <v>7</v>
      </c>
      <c r="I78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81" spans="1:9" hidden="1" x14ac:dyDescent="0.25">
      <c r="A781" s="2">
        <v>5500028185</v>
      </c>
      <c r="B781" t="s">
        <v>1086</v>
      </c>
      <c r="C781" t="s">
        <v>5</v>
      </c>
      <c r="D781" t="s">
        <v>16</v>
      </c>
      <c r="E781" s="1">
        <v>44279</v>
      </c>
      <c r="F781" s="1" t="s">
        <v>7</v>
      </c>
      <c r="I78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82" spans="1:9" x14ac:dyDescent="0.25">
      <c r="A782" s="2">
        <v>5500028005</v>
      </c>
      <c r="B782" t="s">
        <v>957</v>
      </c>
      <c r="C782" t="s">
        <v>99</v>
      </c>
      <c r="D782" t="s">
        <v>323</v>
      </c>
      <c r="E782" s="1">
        <v>44265</v>
      </c>
      <c r="F782" s="1">
        <v>44561</v>
      </c>
      <c r="G782" s="1">
        <f>Таблица1[[#This Row],[Дата регистрации ЗНИ]]+VLOOKUP(Таблица1[[#This Row],[Бизнес-решение]],'Средние сроки по БР'!$A$1:$T$203,15)</f>
        <v>44489.5</v>
      </c>
      <c r="H782" s="1">
        <f>Таблица1[[#This Row],[Плановая дата выхода из текущего статуса]]+VLOOKUP(Таблица1[[#This Row],[Бизнес-решение]],'Средние сроки по БР'!$A$1:$T$203,16)</f>
        <v>44785.5</v>
      </c>
      <c r="I78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296</v>
      </c>
    </row>
    <row r="783" spans="1:9" hidden="1" x14ac:dyDescent="0.25">
      <c r="A783" s="2">
        <v>5500028187</v>
      </c>
      <c r="B783" t="s">
        <v>1088</v>
      </c>
      <c r="C783" t="s">
        <v>8</v>
      </c>
      <c r="D783" t="s">
        <v>257</v>
      </c>
      <c r="E783" s="1">
        <v>44279</v>
      </c>
      <c r="F783" s="1" t="s">
        <v>7</v>
      </c>
      <c r="I78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84" spans="1:9" x14ac:dyDescent="0.25">
      <c r="A784" s="2">
        <v>5500028007</v>
      </c>
      <c r="B784" t="s">
        <v>958</v>
      </c>
      <c r="C784" t="s">
        <v>148</v>
      </c>
      <c r="D784" t="s">
        <v>23</v>
      </c>
      <c r="E784" s="1">
        <v>44265</v>
      </c>
      <c r="F784" s="1">
        <v>44277</v>
      </c>
      <c r="G784" s="1">
        <f>Таблица1[[#This Row],[Дата регистрации ЗНИ]]+VLOOKUP(Таблица1[[#This Row],[Бизнес-решение]],'Средние сроки по БР'!$A$1:$T$203,9)</f>
        <v>44465.9375</v>
      </c>
      <c r="H784" s="1">
        <f>Таблица1[[#This Row],[Плановая дата выхода из текущего статуса]]+VLOOKUP(Таблица1[[#This Row],[Бизнес-решение]],'Средние сроки по БР'!$A$1:$T$203,10)</f>
        <v>44477.9375</v>
      </c>
      <c r="I78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</v>
      </c>
    </row>
    <row r="785" spans="1:9" x14ac:dyDescent="0.25">
      <c r="A785" s="2">
        <v>5500028010</v>
      </c>
      <c r="B785" t="s">
        <v>272</v>
      </c>
      <c r="C785" t="s">
        <v>99</v>
      </c>
      <c r="D785" t="s">
        <v>54</v>
      </c>
      <c r="E785" s="1">
        <v>44265</v>
      </c>
      <c r="F785" s="1">
        <v>44652</v>
      </c>
      <c r="G785" s="1">
        <f>Таблица1[[#This Row],[Дата регистрации ЗНИ]]+VLOOKUP(Таблица1[[#This Row],[Бизнес-решение]],'Средние сроки по БР'!$A$1:$T$203,15)</f>
        <v>44444.423076923078</v>
      </c>
      <c r="H785" s="1">
        <f>Таблица1[[#This Row],[Плановая дата выхода из текущего статуса]]+VLOOKUP(Таблица1[[#This Row],[Бизнес-решение]],'Средние сроки по БР'!$A$1:$T$203,16)</f>
        <v>44831.423076923078</v>
      </c>
      <c r="I7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387</v>
      </c>
    </row>
    <row r="786" spans="1:9" x14ac:dyDescent="0.25">
      <c r="A786" s="2">
        <v>5500028012</v>
      </c>
      <c r="B786" t="s">
        <v>962</v>
      </c>
      <c r="C786" t="s">
        <v>148</v>
      </c>
      <c r="D786" t="s">
        <v>37</v>
      </c>
      <c r="E786" s="1">
        <v>44265</v>
      </c>
      <c r="F786" s="1">
        <v>44581</v>
      </c>
      <c r="G786" s="1">
        <f>Таблица1[[#This Row],[Дата регистрации ЗНИ]]+VLOOKUP(Таблица1[[#This Row],[Бизнес-решение]],'Средние сроки по БР'!$A$1:$T$203,9)</f>
        <v>44514.117647058825</v>
      </c>
      <c r="H786" s="1">
        <f>Таблица1[[#This Row],[Плановая дата выхода из текущего статуса]]+VLOOKUP(Таблица1[[#This Row],[Бизнес-решение]],'Средние сроки по БР'!$A$1:$T$203,10)</f>
        <v>44830.117647058825</v>
      </c>
      <c r="I78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316</v>
      </c>
    </row>
    <row r="787" spans="1:9" hidden="1" x14ac:dyDescent="0.25">
      <c r="A787" s="2">
        <v>5500028192</v>
      </c>
      <c r="B787" t="s">
        <v>1091</v>
      </c>
      <c r="C787" t="s">
        <v>5</v>
      </c>
      <c r="D787" t="s">
        <v>36</v>
      </c>
      <c r="E787" s="1">
        <v>44279</v>
      </c>
      <c r="F787" s="1" t="s">
        <v>7</v>
      </c>
      <c r="I78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88" spans="1:9" x14ac:dyDescent="0.25">
      <c r="A788" s="2">
        <v>5500028013</v>
      </c>
      <c r="B788" t="s">
        <v>805</v>
      </c>
      <c r="C788" t="s">
        <v>148</v>
      </c>
      <c r="D788" t="s">
        <v>33</v>
      </c>
      <c r="E788" s="1">
        <v>44265</v>
      </c>
      <c r="F788" s="1">
        <v>44559</v>
      </c>
      <c r="G788" s="1">
        <f>Таблица1[[#This Row],[Дата регистрации ЗНИ]]+VLOOKUP(Таблица1[[#This Row],[Бизнес-решение]],'Средние сроки по БР'!$A$1:$T$203,9)</f>
        <v>44509.310924369747</v>
      </c>
      <c r="H788" s="1">
        <f>Таблица1[[#This Row],[Плановая дата выхода из текущего статуса]]+VLOOKUP(Таблица1[[#This Row],[Бизнес-решение]],'Средние сроки по БР'!$A$1:$T$203,10)</f>
        <v>44803.310924369747</v>
      </c>
      <c r="I7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294</v>
      </c>
    </row>
    <row r="789" spans="1:9" x14ac:dyDescent="0.25">
      <c r="A789" s="2">
        <v>5500028014</v>
      </c>
      <c r="B789" t="s">
        <v>777</v>
      </c>
      <c r="C789" t="s">
        <v>148</v>
      </c>
      <c r="D789" t="s">
        <v>33</v>
      </c>
      <c r="E789" s="1">
        <v>44265</v>
      </c>
      <c r="F789" s="1">
        <v>44585</v>
      </c>
      <c r="G789" s="1">
        <f>Таблица1[[#This Row],[Дата регистрации ЗНИ]]+VLOOKUP(Таблица1[[#This Row],[Бизнес-решение]],'Средние сроки по БР'!$A$1:$T$203,9)</f>
        <v>44509.310924369747</v>
      </c>
      <c r="H789" s="1">
        <f>Таблица1[[#This Row],[Плановая дата выхода из текущего статуса]]+VLOOKUP(Таблица1[[#This Row],[Бизнес-решение]],'Средние сроки по БР'!$A$1:$T$203,10)</f>
        <v>44829.310924369747</v>
      </c>
      <c r="I7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320</v>
      </c>
    </row>
    <row r="790" spans="1:9" x14ac:dyDescent="0.25">
      <c r="A790" s="2">
        <v>5500028018</v>
      </c>
      <c r="B790" t="s">
        <v>964</v>
      </c>
      <c r="C790" t="s">
        <v>148</v>
      </c>
      <c r="D790" t="s">
        <v>73</v>
      </c>
      <c r="E790" s="1">
        <v>44266</v>
      </c>
      <c r="F790" s="1">
        <v>44561</v>
      </c>
      <c r="G790" s="1">
        <f>Таблица1[[#This Row],[Дата регистрации ЗНИ]]+VLOOKUP(Таблица1[[#This Row],[Бизнес-решение]],'Средние сроки по БР'!$A$1:$T$203,9)</f>
        <v>44432.632258064514</v>
      </c>
      <c r="H790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7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295</v>
      </c>
    </row>
    <row r="791" spans="1:9" x14ac:dyDescent="0.25">
      <c r="A791" s="2">
        <v>5500028019</v>
      </c>
      <c r="B791" t="s">
        <v>268</v>
      </c>
      <c r="C791" t="s">
        <v>149</v>
      </c>
      <c r="D791" t="s">
        <v>16</v>
      </c>
      <c r="E791" s="1">
        <v>44266</v>
      </c>
      <c r="F791" s="1">
        <v>44572</v>
      </c>
      <c r="G791" s="1">
        <f>Таблица1[[#This Row],[Дата регистрации ЗНИ]]+VLOOKUP(Таблица1[[#This Row],[Бизнес-решение]],'Средние сроки по БР'!$A$1:$T$203,18,1)</f>
        <v>44417.252688172041</v>
      </c>
      <c r="H791" s="1">
        <f>Таблица1[[#This Row],[Плановая дата выхода из текущего статуса]]+VLOOKUP(Таблица1[[#This Row],[Бизнес-решение]],'Средние сроки по БР'!$A$1:$T$203,19,1)</f>
        <v>44719.252688172041</v>
      </c>
      <c r="I7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302</v>
      </c>
    </row>
    <row r="792" spans="1:9" hidden="1" x14ac:dyDescent="0.25">
      <c r="A792" s="2">
        <v>5500028197</v>
      </c>
      <c r="B792" t="s">
        <v>1094</v>
      </c>
      <c r="C792" t="s">
        <v>5</v>
      </c>
      <c r="D792" t="s">
        <v>10</v>
      </c>
      <c r="E792" s="1">
        <v>44280</v>
      </c>
      <c r="F792" s="1" t="s">
        <v>7</v>
      </c>
      <c r="I79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93" spans="1:9" hidden="1" x14ac:dyDescent="0.25">
      <c r="A793" s="2">
        <v>5500028198</v>
      </c>
      <c r="B793" t="s">
        <v>1095</v>
      </c>
      <c r="C793" t="s">
        <v>5</v>
      </c>
      <c r="D793" t="s">
        <v>10</v>
      </c>
      <c r="E793" s="1">
        <v>44280</v>
      </c>
      <c r="F793" s="1" t="s">
        <v>7</v>
      </c>
      <c r="I79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94" spans="1:9" hidden="1" x14ac:dyDescent="0.25">
      <c r="A794" s="2">
        <v>5500028199</v>
      </c>
      <c r="B794" t="s">
        <v>341</v>
      </c>
      <c r="C794" t="s">
        <v>8</v>
      </c>
      <c r="D794" t="s">
        <v>1096</v>
      </c>
      <c r="E794" s="1">
        <v>44281</v>
      </c>
      <c r="F794" s="1" t="s">
        <v>7</v>
      </c>
      <c r="I79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95" spans="1:9" x14ac:dyDescent="0.25">
      <c r="A795" s="2">
        <v>5500028020</v>
      </c>
      <c r="B795" t="s">
        <v>965</v>
      </c>
      <c r="C795" t="s">
        <v>148</v>
      </c>
      <c r="D795" t="s">
        <v>18</v>
      </c>
      <c r="E795" s="1">
        <v>44266</v>
      </c>
      <c r="F795" s="1">
        <v>44711</v>
      </c>
      <c r="G795" s="1">
        <f>Таблица1[[#This Row],[Дата регистрации ЗНИ]]+VLOOKUP(Таблица1[[#This Row],[Бизнес-решение]],'Средние сроки по БР'!$A$1:$T$203,9)</f>
        <v>44557.087087087086</v>
      </c>
      <c r="H795" s="1">
        <f>Таблица1[[#This Row],[Плановая дата выхода из текущего статуса]]+VLOOKUP(Таблица1[[#This Row],[Бизнес-решение]],'Средние сроки по БР'!$A$1:$T$203,10)</f>
        <v>45002.087087087086</v>
      </c>
      <c r="I7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445</v>
      </c>
    </row>
    <row r="796" spans="1:9" x14ac:dyDescent="0.25">
      <c r="A796" s="2">
        <v>5500028023</v>
      </c>
      <c r="B796" t="s">
        <v>967</v>
      </c>
      <c r="C796" t="s">
        <v>184</v>
      </c>
      <c r="D796" t="s">
        <v>73</v>
      </c>
      <c r="E796" s="1">
        <v>44267</v>
      </c>
      <c r="F796" s="1">
        <v>44571</v>
      </c>
      <c r="G796" s="1">
        <f>Таблица1[[#This Row],[Дата регистрации ЗНИ]]+VLOOKUP(Таблица1[[#This Row],[Бизнес-решение]],'Средние сроки по БР'!$A$1:$T$203,10)</f>
        <v>44433.632258064514</v>
      </c>
      <c r="H796" s="1">
        <f>Таблица1[[#This Row],[Плановая дата выхода из текущего статуса]]+VLOOKUP(Таблица1[[#This Row],[Бизнес-решение]],'Средние сроки по БР'!$A$1:$T$203,11)</f>
        <v>44732.632258064514</v>
      </c>
      <c r="I7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299</v>
      </c>
    </row>
    <row r="797" spans="1:9" hidden="1" x14ac:dyDescent="0.25">
      <c r="A797" s="2">
        <v>5500028202</v>
      </c>
      <c r="B797" t="s">
        <v>1098</v>
      </c>
      <c r="C797" t="s">
        <v>5</v>
      </c>
      <c r="D797" t="s">
        <v>23</v>
      </c>
      <c r="E797" s="1">
        <v>44280</v>
      </c>
      <c r="F797" s="1" t="s">
        <v>7</v>
      </c>
      <c r="I79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798" spans="1:9" x14ac:dyDescent="0.25">
      <c r="A798" s="2">
        <v>5500028025</v>
      </c>
      <c r="B798" t="s">
        <v>929</v>
      </c>
      <c r="C798" t="s">
        <v>148</v>
      </c>
      <c r="D798" t="s">
        <v>18</v>
      </c>
      <c r="E798" s="1">
        <v>44267</v>
      </c>
      <c r="F798" s="1">
        <v>44711</v>
      </c>
      <c r="G798" s="1">
        <f>Таблица1[[#This Row],[Дата регистрации ЗНИ]]+VLOOKUP(Таблица1[[#This Row],[Бизнес-решение]],'Средние сроки по БР'!$A$1:$T$203,9)</f>
        <v>44558.087087087086</v>
      </c>
      <c r="H798" s="1">
        <f>Таблица1[[#This Row],[Плановая дата выхода из текущего статуса]]+VLOOKUP(Таблица1[[#This Row],[Бизнес-решение]],'Средние сроки по БР'!$A$1:$T$203,10)</f>
        <v>45002.087087087086</v>
      </c>
      <c r="I7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444</v>
      </c>
    </row>
    <row r="799" spans="1:9" x14ac:dyDescent="0.25">
      <c r="A799" s="2">
        <v>5500028027</v>
      </c>
      <c r="B799" t="s">
        <v>970</v>
      </c>
      <c r="C799" t="s">
        <v>148</v>
      </c>
      <c r="D799" t="s">
        <v>10</v>
      </c>
      <c r="E799" s="1">
        <v>44267</v>
      </c>
      <c r="F799" s="1">
        <v>44530</v>
      </c>
      <c r="G799" s="1">
        <f>Таблица1[[#This Row],[Дата регистрации ЗНИ]]+VLOOKUP(Таблица1[[#This Row],[Бизнес-решение]],'Средние сроки по БР'!$A$1:$T$203,9)</f>
        <v>44446.209790209788</v>
      </c>
      <c r="H799" s="1">
        <f>Таблица1[[#This Row],[Плановая дата выхода из текущего статуса]]+VLOOKUP(Таблица1[[#This Row],[Бизнес-решение]],'Средние сроки по БР'!$A$1:$T$203,10)</f>
        <v>44709.209790209788</v>
      </c>
      <c r="I7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263</v>
      </c>
    </row>
    <row r="800" spans="1:9" x14ac:dyDescent="0.25">
      <c r="A800" s="2">
        <v>5500028028</v>
      </c>
      <c r="B800" t="s">
        <v>842</v>
      </c>
      <c r="C800" t="s">
        <v>148</v>
      </c>
      <c r="D800" t="s">
        <v>33</v>
      </c>
      <c r="E800" s="1">
        <v>44267</v>
      </c>
      <c r="F800" s="1">
        <v>44592</v>
      </c>
      <c r="G800" s="1">
        <f>Таблица1[[#This Row],[Дата регистрации ЗНИ]]+VLOOKUP(Таблица1[[#This Row],[Бизнес-решение]],'Средние сроки по БР'!$A$1:$T$203,9)</f>
        <v>44511.310924369747</v>
      </c>
      <c r="H800" s="1">
        <f>Таблица1[[#This Row],[Плановая дата выхода из текущего статуса]]+VLOOKUP(Таблица1[[#This Row],[Бизнес-решение]],'Средние сроки по БР'!$A$1:$T$203,10)</f>
        <v>44836.310924369747</v>
      </c>
      <c r="I8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325</v>
      </c>
    </row>
    <row r="801" spans="1:9" x14ac:dyDescent="0.25">
      <c r="A801" s="2">
        <v>5500028029</v>
      </c>
      <c r="B801" t="s">
        <v>842</v>
      </c>
      <c r="C801" t="s">
        <v>148</v>
      </c>
      <c r="D801" t="s">
        <v>323</v>
      </c>
      <c r="E801" s="1">
        <v>44267</v>
      </c>
      <c r="F801" s="1">
        <v>44592</v>
      </c>
      <c r="G801" s="1">
        <f>Таблица1[[#This Row],[Дата регистрации ЗНИ]]+VLOOKUP(Таблица1[[#This Row],[Бизнес-решение]],'Средние сроки по БР'!$A$1:$T$203,9)</f>
        <v>44503.5</v>
      </c>
      <c r="H801" s="1">
        <f>Таблица1[[#This Row],[Плановая дата выхода из текущего статуса]]+VLOOKUP(Таблица1[[#This Row],[Бизнес-решение]],'Средние сроки по БР'!$A$1:$T$203,10)</f>
        <v>44828.5</v>
      </c>
      <c r="I8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325</v>
      </c>
    </row>
    <row r="802" spans="1:9" x14ac:dyDescent="0.25">
      <c r="A802" s="2">
        <v>5500028031</v>
      </c>
      <c r="B802" t="s">
        <v>971</v>
      </c>
      <c r="C802" t="s">
        <v>99</v>
      </c>
      <c r="D802" t="s">
        <v>11</v>
      </c>
      <c r="E802" s="1">
        <v>44266</v>
      </c>
      <c r="F802" s="1">
        <v>44617</v>
      </c>
      <c r="G802" s="1">
        <f>Таблица1[[#This Row],[Дата регистрации ЗНИ]]+VLOOKUP(Таблица1[[#This Row],[Бизнес-решение]],'Средние сроки по БР'!$A$1:$T$203,15)</f>
        <v>44505.260563380281</v>
      </c>
      <c r="H802" s="1">
        <f>Таблица1[[#This Row],[Плановая дата выхода из текущего статуса]]+VLOOKUP(Таблица1[[#This Row],[Бизнес-решение]],'Средние сроки по БР'!$A$1:$T$203,16)</f>
        <v>44856.260563380281</v>
      </c>
      <c r="I8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351</v>
      </c>
    </row>
    <row r="803" spans="1:9" x14ac:dyDescent="0.25">
      <c r="A803" s="2">
        <v>5500028033</v>
      </c>
      <c r="B803" t="s">
        <v>388</v>
      </c>
      <c r="C803" t="s">
        <v>99</v>
      </c>
      <c r="D803" t="s">
        <v>400</v>
      </c>
      <c r="E803" s="1">
        <v>44266</v>
      </c>
      <c r="F803" s="1">
        <v>44560</v>
      </c>
      <c r="G803" s="1">
        <f>Таблица1[[#This Row],[Дата регистрации ЗНИ]]+VLOOKUP(Таблица1[[#This Row],[Бизнес-решение]],'Средние сроки по БР'!$A$1:$T$203,15)</f>
        <v>44452.214285714283</v>
      </c>
      <c r="H803" s="1">
        <f>Таблица1[[#This Row],[Плановая дата выхода из текущего статуса]]+VLOOKUP(Таблица1[[#This Row],[Бизнес-решение]],'Средние сроки по БР'!$A$1:$T$203,16)</f>
        <v>44746.214285714283</v>
      </c>
      <c r="I80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294</v>
      </c>
    </row>
    <row r="804" spans="1:9" hidden="1" x14ac:dyDescent="0.25">
      <c r="A804" s="2">
        <v>5500028210</v>
      </c>
      <c r="B804" t="s">
        <v>301</v>
      </c>
      <c r="C804" t="s">
        <v>5</v>
      </c>
      <c r="D804" t="s">
        <v>52</v>
      </c>
      <c r="E804" s="1">
        <v>44280</v>
      </c>
      <c r="F804" s="1" t="s">
        <v>7</v>
      </c>
      <c r="I80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05" spans="1:9" hidden="1" x14ac:dyDescent="0.25">
      <c r="A805" s="2">
        <v>5500028211</v>
      </c>
      <c r="B805" t="s">
        <v>406</v>
      </c>
      <c r="C805" t="s">
        <v>8</v>
      </c>
      <c r="D805" t="s">
        <v>52</v>
      </c>
      <c r="E805" s="1">
        <v>44280</v>
      </c>
      <c r="F805" s="1" t="s">
        <v>7</v>
      </c>
      <c r="I80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06" spans="1:9" x14ac:dyDescent="0.25">
      <c r="A806" s="2">
        <v>5500028037</v>
      </c>
      <c r="B806" t="s">
        <v>975</v>
      </c>
      <c r="C806" t="s">
        <v>148</v>
      </c>
      <c r="D806" t="s">
        <v>18</v>
      </c>
      <c r="E806" s="1">
        <v>44266</v>
      </c>
      <c r="F806" s="1">
        <v>44681</v>
      </c>
      <c r="G806" s="1">
        <f>Таблица1[[#This Row],[Дата регистрации ЗНИ]]+VLOOKUP(Таблица1[[#This Row],[Бизнес-решение]],'Средние сроки по БР'!$A$1:$T$203,9)</f>
        <v>44557.087087087086</v>
      </c>
      <c r="H806" s="1">
        <f>Таблица1[[#This Row],[Плановая дата выхода из текущего статуса]]+VLOOKUP(Таблица1[[#This Row],[Бизнес-решение]],'Средние сроки по БР'!$A$1:$T$203,10)</f>
        <v>44972.087087087086</v>
      </c>
      <c r="I8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415</v>
      </c>
    </row>
    <row r="807" spans="1:9" x14ac:dyDescent="0.25">
      <c r="A807" s="2">
        <v>5500028039</v>
      </c>
      <c r="B807" t="s">
        <v>830</v>
      </c>
      <c r="C807" t="s">
        <v>149</v>
      </c>
      <c r="D807" t="s">
        <v>33</v>
      </c>
      <c r="E807" s="1">
        <v>44266</v>
      </c>
      <c r="F807" s="1">
        <v>44560</v>
      </c>
      <c r="G807" s="1">
        <f>Таблица1[[#This Row],[Дата регистрации ЗНИ]]+VLOOKUP(Таблица1[[#This Row],[Бизнес-решение]],'Средние сроки по БР'!$A$1:$T$203,18,1)</f>
        <v>44494.310924369747</v>
      </c>
      <c r="H807" s="1">
        <f>Таблица1[[#This Row],[Плановая дата выхода из текущего статуса]]+VLOOKUP(Таблица1[[#This Row],[Бизнес-решение]],'Средние сроки по БР'!$A$1:$T$203,19,1)</f>
        <v>44784.310924369747</v>
      </c>
      <c r="I8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290</v>
      </c>
    </row>
    <row r="808" spans="1:9" x14ac:dyDescent="0.25">
      <c r="A808" s="2">
        <v>5500028040</v>
      </c>
      <c r="B808" t="s">
        <v>977</v>
      </c>
      <c r="C808" t="s">
        <v>152</v>
      </c>
      <c r="D808" t="s">
        <v>18</v>
      </c>
      <c r="E808" s="1">
        <v>44266</v>
      </c>
      <c r="F808" s="1">
        <v>44645</v>
      </c>
      <c r="G808" s="1">
        <f>Таблица1[[#This Row],[Дата регистрации ЗНИ]]+VLOOKUP(Таблица1[[#This Row],[Бизнес-решение]],'Средние сроки по БР'!$A$1:$T$203,20,1)</f>
        <v>44533.087087087086</v>
      </c>
      <c r="H808" s="1">
        <f>Таблица1[[#This Row],[Плановая дата выхода из текущего статуса]]</f>
        <v>44645</v>
      </c>
      <c r="I8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111.91291291291418</v>
      </c>
    </row>
    <row r="809" spans="1:9" hidden="1" x14ac:dyDescent="0.25">
      <c r="A809" s="2">
        <v>5500028215</v>
      </c>
      <c r="B809" t="s">
        <v>1103</v>
      </c>
      <c r="C809" t="s">
        <v>5</v>
      </c>
      <c r="D809" t="s">
        <v>10</v>
      </c>
      <c r="E809" s="1">
        <v>44280</v>
      </c>
      <c r="F809" s="1" t="s">
        <v>7</v>
      </c>
      <c r="I80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10" spans="1:9" hidden="1" x14ac:dyDescent="0.25">
      <c r="A810" s="2">
        <v>5500028216</v>
      </c>
      <c r="B810" t="s">
        <v>221</v>
      </c>
      <c r="C810" t="s">
        <v>5</v>
      </c>
      <c r="D810" t="s">
        <v>414</v>
      </c>
      <c r="E810" s="1">
        <v>44280</v>
      </c>
      <c r="F810" s="1" t="s">
        <v>7</v>
      </c>
      <c r="I81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11" spans="1:9" x14ac:dyDescent="0.25">
      <c r="A811" s="2">
        <v>5500028041</v>
      </c>
      <c r="B811" t="s">
        <v>978</v>
      </c>
      <c r="C811" t="s">
        <v>148</v>
      </c>
      <c r="D811" t="s">
        <v>170</v>
      </c>
      <c r="E811" s="1">
        <v>44267</v>
      </c>
      <c r="F811" s="1">
        <v>44651</v>
      </c>
      <c r="G811" s="1">
        <f>Таблица1[[#This Row],[Дата регистрации ЗНИ]]+VLOOKUP(Таблица1[[#This Row],[Бизнес-решение]],'Средние сроки по БР'!$A$1:$T$203,9)</f>
        <v>44445</v>
      </c>
      <c r="H811" s="1">
        <f>Таблица1[[#This Row],[Плановая дата выхода из текущего статуса]]+VLOOKUP(Таблица1[[#This Row],[Бизнес-решение]],'Средние сроки по БР'!$A$1:$T$203,10)</f>
        <v>44829</v>
      </c>
      <c r="I8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384</v>
      </c>
    </row>
    <row r="812" spans="1:9" x14ac:dyDescent="0.25">
      <c r="A812" s="2">
        <v>5500028042</v>
      </c>
      <c r="B812" t="s">
        <v>135</v>
      </c>
      <c r="C812" t="s">
        <v>99</v>
      </c>
      <c r="D812" t="s">
        <v>33</v>
      </c>
      <c r="E812" s="1">
        <v>44267</v>
      </c>
      <c r="F812" s="1">
        <v>44554</v>
      </c>
      <c r="G812" s="1">
        <f>Таблица1[[#This Row],[Дата регистрации ЗНИ]]+VLOOKUP(Таблица1[[#This Row],[Бизнес-решение]],'Средние сроки по БР'!$A$1:$T$203,15)</f>
        <v>44499.310924369747</v>
      </c>
      <c r="H812" s="1">
        <f>Таблица1[[#This Row],[Плановая дата выхода из текущего статуса]]+VLOOKUP(Таблица1[[#This Row],[Бизнес-решение]],'Средние сроки по БР'!$A$1:$T$203,16)</f>
        <v>44786.310924369747</v>
      </c>
      <c r="I81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287</v>
      </c>
    </row>
    <row r="813" spans="1:9" x14ac:dyDescent="0.25">
      <c r="A813" s="2">
        <v>5500028044</v>
      </c>
      <c r="B813" t="s">
        <v>909</v>
      </c>
      <c r="C813" t="s">
        <v>148</v>
      </c>
      <c r="D813" t="s">
        <v>33</v>
      </c>
      <c r="E813" s="1">
        <v>44271</v>
      </c>
      <c r="F813" s="1">
        <v>44708</v>
      </c>
      <c r="G813" s="1">
        <f>Таблица1[[#This Row],[Дата регистрации ЗНИ]]+VLOOKUP(Таблица1[[#This Row],[Бизнес-решение]],'Средние сроки по БР'!$A$1:$T$203,9)</f>
        <v>44515.310924369747</v>
      </c>
      <c r="H813" s="1">
        <f>Таблица1[[#This Row],[Плановая дата выхода из текущего статуса]]+VLOOKUP(Таблица1[[#This Row],[Бизнес-решение]],'Средние сроки по БР'!$A$1:$T$203,10)</f>
        <v>44952.310924369747</v>
      </c>
      <c r="I81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437</v>
      </c>
    </row>
    <row r="814" spans="1:9" hidden="1" x14ac:dyDescent="0.25">
      <c r="A814" s="2">
        <v>5500028220</v>
      </c>
      <c r="B814" t="s">
        <v>57</v>
      </c>
      <c r="C814" t="s">
        <v>5</v>
      </c>
      <c r="D814" t="s">
        <v>309</v>
      </c>
      <c r="E814" s="1">
        <v>44284</v>
      </c>
      <c r="F814" s="1" t="s">
        <v>7</v>
      </c>
      <c r="I81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15" spans="1:9" hidden="1" x14ac:dyDescent="0.25">
      <c r="A815" s="2">
        <v>5500028221</v>
      </c>
      <c r="B815" t="s">
        <v>1105</v>
      </c>
      <c r="C815" t="s">
        <v>5</v>
      </c>
      <c r="D815" t="s">
        <v>73</v>
      </c>
      <c r="E815" s="1">
        <v>44281</v>
      </c>
      <c r="F815" s="1" t="s">
        <v>7</v>
      </c>
      <c r="I81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16" spans="1:9" x14ac:dyDescent="0.25">
      <c r="A816" s="2">
        <v>5500028049</v>
      </c>
      <c r="B816" t="s">
        <v>982</v>
      </c>
      <c r="C816" t="s">
        <v>148</v>
      </c>
      <c r="D816" t="s">
        <v>73</v>
      </c>
      <c r="E816" s="1">
        <v>44271</v>
      </c>
      <c r="F816" s="1">
        <v>44582</v>
      </c>
      <c r="G816" s="1">
        <f>Таблица1[[#This Row],[Дата регистрации ЗНИ]]+VLOOKUP(Таблица1[[#This Row],[Бизнес-решение]],'Средние сроки по БР'!$A$1:$T$203,9)</f>
        <v>44437.632258064514</v>
      </c>
      <c r="H816" s="1">
        <f>Таблица1[[#This Row],[Плановая дата выхода из текущего статуса]]+VLOOKUP(Таблица1[[#This Row],[Бизнес-решение]],'Средние сроки по БР'!$A$1:$T$203,10)</f>
        <v>44748.632258064514</v>
      </c>
      <c r="I8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311</v>
      </c>
    </row>
    <row r="817" spans="1:9" x14ac:dyDescent="0.25">
      <c r="A817" s="2">
        <v>5500028051</v>
      </c>
      <c r="B817" t="s">
        <v>984</v>
      </c>
      <c r="C817" t="s">
        <v>148</v>
      </c>
      <c r="D817" t="s">
        <v>323</v>
      </c>
      <c r="E817" s="1">
        <v>44270</v>
      </c>
      <c r="F817" s="1">
        <v>44620</v>
      </c>
      <c r="G817" s="1">
        <f>Таблица1[[#This Row],[Дата регистрации ЗНИ]]+VLOOKUP(Таблица1[[#This Row],[Бизнес-решение]],'Средние сроки по БР'!$A$1:$T$203,9)</f>
        <v>44506.5</v>
      </c>
      <c r="H817" s="1">
        <f>Таблица1[[#This Row],[Плановая дата выхода из текущего статуса]]+VLOOKUP(Таблица1[[#This Row],[Бизнес-решение]],'Средние сроки по БР'!$A$1:$T$203,10)</f>
        <v>44856.5</v>
      </c>
      <c r="I8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350</v>
      </c>
    </row>
    <row r="818" spans="1:9" x14ac:dyDescent="0.25">
      <c r="A818" s="2">
        <v>5500028052</v>
      </c>
      <c r="B818" t="s">
        <v>985</v>
      </c>
      <c r="C818" t="s">
        <v>184</v>
      </c>
      <c r="D818" t="s">
        <v>323</v>
      </c>
      <c r="E818" s="1">
        <v>44270</v>
      </c>
      <c r="F818" s="1">
        <v>44572</v>
      </c>
      <c r="G818" s="1">
        <f>Таблица1[[#This Row],[Дата регистрации ЗНИ]]+VLOOKUP(Таблица1[[#This Row],[Бизнес-решение]],'Средние сроки по БР'!$A$1:$T$203,10)</f>
        <v>44506.5</v>
      </c>
      <c r="H818" s="1">
        <f>Таблица1[[#This Row],[Плановая дата выхода из текущего статуса]]+VLOOKUP(Таблица1[[#This Row],[Бизнес-решение]],'Средние сроки по БР'!$A$1:$T$203,11)</f>
        <v>44803.5</v>
      </c>
      <c r="I8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297</v>
      </c>
    </row>
    <row r="819" spans="1:9" hidden="1" x14ac:dyDescent="0.25">
      <c r="A819" s="2">
        <v>5500028226</v>
      </c>
      <c r="B819" t="s">
        <v>199</v>
      </c>
      <c r="C819" t="s">
        <v>5</v>
      </c>
      <c r="D819" t="s">
        <v>178</v>
      </c>
      <c r="E819" s="1">
        <v>44281</v>
      </c>
      <c r="F819" s="1" t="s">
        <v>7</v>
      </c>
      <c r="I81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20" spans="1:9" hidden="1" x14ac:dyDescent="0.25">
      <c r="A820" s="2">
        <v>5500028227</v>
      </c>
      <c r="B820" t="s">
        <v>1109</v>
      </c>
      <c r="C820" t="s">
        <v>8</v>
      </c>
      <c r="D820" t="s">
        <v>118</v>
      </c>
      <c r="E820" s="1">
        <v>44281</v>
      </c>
      <c r="F820" s="1" t="s">
        <v>7</v>
      </c>
      <c r="I82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21" spans="1:9" hidden="1" x14ac:dyDescent="0.25">
      <c r="A821" s="2">
        <v>5500028228</v>
      </c>
      <c r="B821" t="s">
        <v>1110</v>
      </c>
      <c r="C821" t="s">
        <v>5</v>
      </c>
      <c r="D821" t="s">
        <v>87</v>
      </c>
      <c r="E821" s="1">
        <v>44281</v>
      </c>
      <c r="F821" s="1" t="s">
        <v>7</v>
      </c>
      <c r="I82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22" spans="1:9" x14ac:dyDescent="0.25">
      <c r="A822" s="2">
        <v>5500028053</v>
      </c>
      <c r="B822" t="s">
        <v>986</v>
      </c>
      <c r="C822" t="s">
        <v>99</v>
      </c>
      <c r="D822" t="s">
        <v>94</v>
      </c>
      <c r="E822" s="1">
        <v>44270</v>
      </c>
      <c r="F822" s="1">
        <v>44581</v>
      </c>
      <c r="G822" s="1">
        <f>Таблица1[[#This Row],[Дата регистрации ЗНИ]]+VLOOKUP(Таблица1[[#This Row],[Бизнес-решение]],'Средние сроки по БР'!$A$1:$T$203,15)</f>
        <v>44410.567567567567</v>
      </c>
      <c r="H822" s="1">
        <f>Таблица1[[#This Row],[Плановая дата выхода из текущего статуса]]+VLOOKUP(Таблица1[[#This Row],[Бизнес-решение]],'Средние сроки по БР'!$A$1:$T$203,16)</f>
        <v>44721.567567567567</v>
      </c>
      <c r="I8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311</v>
      </c>
    </row>
    <row r="823" spans="1:9" x14ac:dyDescent="0.25">
      <c r="A823" s="2">
        <v>5500028054</v>
      </c>
      <c r="B823" t="s">
        <v>987</v>
      </c>
      <c r="C823" t="s">
        <v>148</v>
      </c>
      <c r="D823" t="s">
        <v>11</v>
      </c>
      <c r="E823" s="1">
        <v>44270</v>
      </c>
      <c r="F823" s="1">
        <v>44560</v>
      </c>
      <c r="G823" s="1">
        <f>Таблица1[[#This Row],[Дата регистрации ЗНИ]]+VLOOKUP(Таблица1[[#This Row],[Бизнес-решение]],'Средние сроки по БР'!$A$1:$T$203,9)</f>
        <v>44521.260563380281</v>
      </c>
      <c r="H823" s="1">
        <f>Таблица1[[#This Row],[Плановая дата выхода из текущего статуса]]+VLOOKUP(Таблица1[[#This Row],[Бизнес-решение]],'Средние сроки по БР'!$A$1:$T$203,10)</f>
        <v>44811.260563380281</v>
      </c>
      <c r="I8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290</v>
      </c>
    </row>
    <row r="824" spans="1:9" hidden="1" x14ac:dyDescent="0.25">
      <c r="A824" s="2">
        <v>5500028232</v>
      </c>
      <c r="B824" t="s">
        <v>678</v>
      </c>
      <c r="C824" t="s">
        <v>8</v>
      </c>
      <c r="D824" t="s">
        <v>73</v>
      </c>
      <c r="E824" s="1">
        <v>44284</v>
      </c>
      <c r="F824" s="1" t="s">
        <v>7</v>
      </c>
      <c r="I82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25" spans="1:9" hidden="1" x14ac:dyDescent="0.25">
      <c r="A825" s="2">
        <v>5500028233</v>
      </c>
      <c r="B825" t="s">
        <v>1113</v>
      </c>
      <c r="C825" t="s">
        <v>5</v>
      </c>
      <c r="D825" t="s">
        <v>60</v>
      </c>
      <c r="E825" s="1">
        <v>44284</v>
      </c>
      <c r="F825" s="1" t="s">
        <v>7</v>
      </c>
      <c r="I82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26" spans="1:9" hidden="1" x14ac:dyDescent="0.25">
      <c r="A826" s="2">
        <v>5500028235</v>
      </c>
      <c r="B826" t="s">
        <v>1114</v>
      </c>
      <c r="C826" t="s">
        <v>5</v>
      </c>
      <c r="D826" t="s">
        <v>72</v>
      </c>
      <c r="E826" s="1">
        <v>44284</v>
      </c>
      <c r="F826" s="1" t="s">
        <v>7</v>
      </c>
      <c r="I82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27" spans="1:9" hidden="1" x14ac:dyDescent="0.25">
      <c r="A827" s="2">
        <v>5500028236</v>
      </c>
      <c r="B827" t="s">
        <v>1115</v>
      </c>
      <c r="C827" t="s">
        <v>8</v>
      </c>
      <c r="D827" t="s">
        <v>37</v>
      </c>
      <c r="E827" s="1">
        <v>44284</v>
      </c>
      <c r="F827" s="1" t="s">
        <v>7</v>
      </c>
      <c r="I82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28" spans="1:9" hidden="1" x14ac:dyDescent="0.25">
      <c r="A828" s="2">
        <v>5500028237</v>
      </c>
      <c r="B828" t="s">
        <v>1116</v>
      </c>
      <c r="C828" t="s">
        <v>5</v>
      </c>
      <c r="D828" t="s">
        <v>94</v>
      </c>
      <c r="E828" s="1">
        <v>44284</v>
      </c>
      <c r="F828" s="1" t="s">
        <v>7</v>
      </c>
      <c r="I82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29" spans="1:9" x14ac:dyDescent="0.25">
      <c r="A829" s="2">
        <v>5500028055</v>
      </c>
      <c r="B829" t="s">
        <v>988</v>
      </c>
      <c r="C829" t="s">
        <v>99</v>
      </c>
      <c r="D829" t="s">
        <v>87</v>
      </c>
      <c r="E829" s="1">
        <v>44270</v>
      </c>
      <c r="F829" s="1">
        <v>44620</v>
      </c>
      <c r="G829" s="1">
        <f>Таблица1[[#This Row],[Дата регистрации ЗНИ]]+VLOOKUP(Таблица1[[#This Row],[Бизнес-решение]],'Средние сроки по БР'!$A$1:$T$203,15)</f>
        <v>44535.176470588238</v>
      </c>
      <c r="H829" s="1">
        <f>Таблица1[[#This Row],[Плановая дата выхода из текущего статуса]]+VLOOKUP(Таблица1[[#This Row],[Бизнес-решение]],'Средние сроки по БР'!$A$1:$T$203,16)</f>
        <v>44885.176470588238</v>
      </c>
      <c r="I8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350</v>
      </c>
    </row>
    <row r="830" spans="1:9" hidden="1" x14ac:dyDescent="0.25">
      <c r="A830" s="2">
        <v>5500028239</v>
      </c>
      <c r="B830" t="s">
        <v>1118</v>
      </c>
      <c r="C830" t="s">
        <v>5</v>
      </c>
      <c r="D830" t="s">
        <v>53</v>
      </c>
      <c r="E830" s="1">
        <v>44284</v>
      </c>
      <c r="F830" s="1" t="s">
        <v>7</v>
      </c>
      <c r="I83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31" spans="1:9" x14ac:dyDescent="0.25">
      <c r="A831" s="2">
        <v>5500028058</v>
      </c>
      <c r="B831" t="s">
        <v>497</v>
      </c>
      <c r="C831" t="s">
        <v>152</v>
      </c>
      <c r="D831" t="s">
        <v>30</v>
      </c>
      <c r="E831" s="1">
        <v>44270</v>
      </c>
      <c r="F831" s="1">
        <v>44642</v>
      </c>
      <c r="G831" s="1">
        <f>Таблица1[[#This Row],[Дата регистрации ЗНИ]]+VLOOKUP(Таблица1[[#This Row],[Бизнес-решение]],'Средние сроки по БР'!$A$1:$T$203,20,1)</f>
        <v>44410.727272727272</v>
      </c>
      <c r="H831" s="1">
        <f>Таблица1[[#This Row],[Плановая дата выхода из текущего статуса]]</f>
        <v>44642</v>
      </c>
      <c r="I8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231.27272727272793</v>
      </c>
    </row>
    <row r="832" spans="1:9" hidden="1" x14ac:dyDescent="0.25">
      <c r="A832" s="2">
        <v>5500028241</v>
      </c>
      <c r="B832" t="s">
        <v>969</v>
      </c>
      <c r="C832" t="s">
        <v>5</v>
      </c>
      <c r="D832" t="s">
        <v>27</v>
      </c>
      <c r="E832" s="1">
        <v>44284</v>
      </c>
      <c r="F832" s="1" t="s">
        <v>7</v>
      </c>
      <c r="I83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33" spans="1:9" x14ac:dyDescent="0.25">
      <c r="A833" s="2">
        <v>5500028060</v>
      </c>
      <c r="B833" t="s">
        <v>991</v>
      </c>
      <c r="C833" t="s">
        <v>148</v>
      </c>
      <c r="D833" t="s">
        <v>18</v>
      </c>
      <c r="E833" s="1">
        <v>44270</v>
      </c>
      <c r="F833" s="1">
        <v>44711</v>
      </c>
      <c r="G833" s="1">
        <f>Таблица1[[#This Row],[Дата регистрации ЗНИ]]+VLOOKUP(Таблица1[[#This Row],[Бизнес-решение]],'Средние сроки по БР'!$A$1:$T$203,9)</f>
        <v>44561.087087087086</v>
      </c>
      <c r="H833" s="1">
        <f>Таблица1[[#This Row],[Плановая дата выхода из текущего статуса]]+VLOOKUP(Таблица1[[#This Row],[Бизнес-решение]],'Средние сроки по БР'!$A$1:$T$203,10)</f>
        <v>45002.087087087086</v>
      </c>
      <c r="I8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441</v>
      </c>
    </row>
    <row r="834" spans="1:9" x14ac:dyDescent="0.25">
      <c r="A834" s="2">
        <v>5500028062</v>
      </c>
      <c r="B834" t="s">
        <v>362</v>
      </c>
      <c r="C834" t="s">
        <v>149</v>
      </c>
      <c r="D834" t="s">
        <v>417</v>
      </c>
      <c r="E834" s="1">
        <v>44272</v>
      </c>
      <c r="F834" s="1">
        <v>44574</v>
      </c>
      <c r="G834" s="1">
        <f>Таблица1[[#This Row],[Дата регистрации ЗНИ]]+VLOOKUP(Таблица1[[#This Row],[Бизнес-решение]],'Средние сроки по БР'!$A$1:$T$203,18,1)</f>
        <v>44496</v>
      </c>
      <c r="H834" s="1">
        <f>Таблица1[[#This Row],[Плановая дата выхода из текущего статуса]]+VLOOKUP(Таблица1[[#This Row],[Бизнес-решение]],'Средние сроки по БР'!$A$1:$T$203,19,1)</f>
        <v>44794</v>
      </c>
      <c r="I83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298</v>
      </c>
    </row>
    <row r="835" spans="1:9" x14ac:dyDescent="0.25">
      <c r="A835" s="2">
        <v>5500028064</v>
      </c>
      <c r="B835" t="s">
        <v>993</v>
      </c>
      <c r="C835" t="s">
        <v>99</v>
      </c>
      <c r="D835" t="s">
        <v>16</v>
      </c>
      <c r="E835" s="1">
        <v>44272</v>
      </c>
      <c r="F835" s="1">
        <v>44330</v>
      </c>
      <c r="G835" s="1">
        <f>Таблица1[[#This Row],[Дата регистрации ЗНИ]]+VLOOKUP(Таблица1[[#This Row],[Бизнес-решение]],'Средние сроки по БР'!$A$1:$T$203,15)</f>
        <v>44427.252688172041</v>
      </c>
      <c r="H835" s="1">
        <f>Таблица1[[#This Row],[Плановая дата выхода из текущего статуса]]+VLOOKUP(Таблица1[[#This Row],[Бизнес-решение]],'Средние сроки по БР'!$A$1:$T$203,16)</f>
        <v>44485.252688172041</v>
      </c>
      <c r="I8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58</v>
      </c>
    </row>
    <row r="836" spans="1:9" x14ac:dyDescent="0.25">
      <c r="A836" s="2">
        <v>5500028065</v>
      </c>
      <c r="B836" t="s">
        <v>413</v>
      </c>
      <c r="C836" t="s">
        <v>184</v>
      </c>
      <c r="D836" t="s">
        <v>257</v>
      </c>
      <c r="E836" s="1">
        <v>44272</v>
      </c>
      <c r="F836" s="1">
        <v>44480</v>
      </c>
      <c r="G836" s="1">
        <f>Таблица1[[#This Row],[Дата регистрации ЗНИ]]+VLOOKUP(Таблица1[[#This Row],[Бизнес-решение]],'Средние сроки по БР'!$A$1:$T$203,10)</f>
        <v>44391.595744680853</v>
      </c>
      <c r="H836" s="1">
        <f>Таблица1[[#This Row],[Плановая дата выхода из текущего статуса]]+VLOOKUP(Таблица1[[#This Row],[Бизнес-решение]],'Средние сроки по БР'!$A$1:$T$203,11)</f>
        <v>44594.595744680853</v>
      </c>
      <c r="I8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203</v>
      </c>
    </row>
    <row r="837" spans="1:9" x14ac:dyDescent="0.25">
      <c r="A837" s="2">
        <v>5500028069</v>
      </c>
      <c r="B837" t="s">
        <v>112</v>
      </c>
      <c r="C837" t="s">
        <v>995</v>
      </c>
      <c r="D837" t="s">
        <v>996</v>
      </c>
      <c r="E837" s="1">
        <v>44272</v>
      </c>
      <c r="F837" s="1">
        <v>44350</v>
      </c>
      <c r="G837" s="1">
        <f>Таблица1[[#This Row],[Дата регистрации ЗНИ]]+VLOOKUP(Таблица1[[#This Row],[Бизнес-решение]],'Средние сроки по БР'!$A$1:$T$203,8)</f>
        <v>44446</v>
      </c>
      <c r="H837" s="1">
        <f>Таблица1[[#This Row],[Плановая дата выхода из текущего статуса]]+VLOOKUP(Таблица1[[#This Row],[Бизнес-решение]],'Средние сроки по БР'!$A$1:$T$203,9)</f>
        <v>44522</v>
      </c>
      <c r="I83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76</v>
      </c>
    </row>
    <row r="838" spans="1:9" x14ac:dyDescent="0.25">
      <c r="A838" s="2">
        <v>5500028070</v>
      </c>
      <c r="B838" t="s">
        <v>997</v>
      </c>
      <c r="C838" t="s">
        <v>152</v>
      </c>
      <c r="D838" t="s">
        <v>257</v>
      </c>
      <c r="E838" s="1">
        <v>44272</v>
      </c>
      <c r="F838" s="1">
        <v>44601</v>
      </c>
      <c r="G838" s="1">
        <f>Таблица1[[#This Row],[Дата регистрации ЗНИ]]+VLOOKUP(Таблица1[[#This Row],[Бизнес-решение]],'Средние сроки по БР'!$A$1:$T$203,20,1)</f>
        <v>44367.595744680853</v>
      </c>
      <c r="H838" s="1">
        <f>Таблица1[[#This Row],[Плановая дата выхода из текущего статуса]]</f>
        <v>44601</v>
      </c>
      <c r="I8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233.40425531914661</v>
      </c>
    </row>
    <row r="839" spans="1:9" x14ac:dyDescent="0.25">
      <c r="A839" s="2">
        <v>5500028072</v>
      </c>
      <c r="B839" t="s">
        <v>998</v>
      </c>
      <c r="C839" t="s">
        <v>99</v>
      </c>
      <c r="D839" t="s">
        <v>33</v>
      </c>
      <c r="E839" s="1">
        <v>44271</v>
      </c>
      <c r="F839" s="1">
        <v>44617</v>
      </c>
      <c r="G839" s="1">
        <f>Таблица1[[#This Row],[Дата регистрации ЗНИ]]+VLOOKUP(Таблица1[[#This Row],[Бизнес-решение]],'Средние сроки по БР'!$A$1:$T$203,15)</f>
        <v>44503.310924369747</v>
      </c>
      <c r="H839" s="1">
        <f>Таблица1[[#This Row],[Плановая дата выхода из текущего статуса]]+VLOOKUP(Таблица1[[#This Row],[Бизнес-решение]],'Средние сроки по БР'!$A$1:$T$203,16)</f>
        <v>44849.310924369747</v>
      </c>
      <c r="I83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346</v>
      </c>
    </row>
    <row r="840" spans="1:9" x14ac:dyDescent="0.25">
      <c r="A840" s="2">
        <v>5500028074</v>
      </c>
      <c r="B840" t="s">
        <v>1000</v>
      </c>
      <c r="C840" t="s">
        <v>148</v>
      </c>
      <c r="D840" t="s">
        <v>73</v>
      </c>
      <c r="E840" s="1">
        <v>44271</v>
      </c>
      <c r="F840" s="1">
        <v>44561</v>
      </c>
      <c r="G840" s="1">
        <f>Таблица1[[#This Row],[Дата регистрации ЗНИ]]+VLOOKUP(Таблица1[[#This Row],[Бизнес-решение]],'Средние сроки по БР'!$A$1:$T$203,9)</f>
        <v>44437.632258064514</v>
      </c>
      <c r="H840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84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290</v>
      </c>
    </row>
    <row r="841" spans="1:9" x14ac:dyDescent="0.25">
      <c r="A841" s="2">
        <v>5500028077</v>
      </c>
      <c r="B841" t="s">
        <v>1002</v>
      </c>
      <c r="C841" t="s">
        <v>152</v>
      </c>
      <c r="D841" t="s">
        <v>223</v>
      </c>
      <c r="E841" s="1">
        <v>44271</v>
      </c>
      <c r="F841" s="1">
        <v>44525</v>
      </c>
      <c r="G841" s="1">
        <f>Таблица1[[#This Row],[Дата регистрации ЗНИ]]+VLOOKUP(Таблица1[[#This Row],[Бизнес-решение]],'Средние сроки по БР'!$A$1:$T$203,20,1)</f>
        <v>44505</v>
      </c>
      <c r="H841" s="1">
        <f>Таблица1[[#This Row],[Плановая дата выхода из текущего статуса]]</f>
        <v>44525</v>
      </c>
      <c r="I8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</v>
      </c>
    </row>
    <row r="842" spans="1:9" x14ac:dyDescent="0.25">
      <c r="A842" s="2">
        <v>5500028078</v>
      </c>
      <c r="B842" t="s">
        <v>1003</v>
      </c>
      <c r="C842" t="s">
        <v>152</v>
      </c>
      <c r="D842" t="s">
        <v>223</v>
      </c>
      <c r="E842" s="1">
        <v>44271</v>
      </c>
      <c r="F842" s="1">
        <v>44529</v>
      </c>
      <c r="G842" s="1">
        <f>Таблица1[[#This Row],[Дата регистрации ЗНИ]]+VLOOKUP(Таблица1[[#This Row],[Бизнес-решение]],'Средние сроки по БР'!$A$1:$T$203,20,1)</f>
        <v>44505</v>
      </c>
      <c r="H842" s="1">
        <f>Таблица1[[#This Row],[Плановая дата выхода из текущего статуса]]</f>
        <v>44529</v>
      </c>
      <c r="I8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</v>
      </c>
    </row>
    <row r="843" spans="1:9" x14ac:dyDescent="0.25">
      <c r="A843" s="2">
        <v>5500028079</v>
      </c>
      <c r="B843" t="s">
        <v>1004</v>
      </c>
      <c r="C843" t="s">
        <v>152</v>
      </c>
      <c r="D843" t="s">
        <v>223</v>
      </c>
      <c r="E843" s="1">
        <v>44271</v>
      </c>
      <c r="F843" s="1">
        <v>44629</v>
      </c>
      <c r="G843" s="1">
        <f>Таблица1[[#This Row],[Дата регистрации ЗНИ]]+VLOOKUP(Таблица1[[#This Row],[Бизнес-решение]],'Средние сроки по БР'!$A$1:$T$203,20,1)</f>
        <v>44505</v>
      </c>
      <c r="H843" s="1">
        <f>Таблица1[[#This Row],[Плановая дата выхода из текущего статуса]]</f>
        <v>44629</v>
      </c>
      <c r="I8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124</v>
      </c>
    </row>
    <row r="844" spans="1:9" hidden="1" x14ac:dyDescent="0.25">
      <c r="A844" s="2">
        <v>5500028253</v>
      </c>
      <c r="B844" t="s">
        <v>1129</v>
      </c>
      <c r="C844" t="s">
        <v>5</v>
      </c>
      <c r="D844" t="s">
        <v>64</v>
      </c>
      <c r="E844" s="1">
        <v>44284</v>
      </c>
      <c r="F844" s="1" t="s">
        <v>7</v>
      </c>
      <c r="I84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45" spans="1:9" x14ac:dyDescent="0.25">
      <c r="A845" s="2">
        <v>5500028080</v>
      </c>
      <c r="B845" t="s">
        <v>1005</v>
      </c>
      <c r="C845" t="s">
        <v>152</v>
      </c>
      <c r="D845" t="s">
        <v>223</v>
      </c>
      <c r="E845" s="1">
        <v>44271</v>
      </c>
      <c r="F845" s="1">
        <v>44559</v>
      </c>
      <c r="G845" s="1">
        <f>Таблица1[[#This Row],[Дата регистрации ЗНИ]]+VLOOKUP(Таблица1[[#This Row],[Бизнес-решение]],'Средние сроки по БР'!$A$1:$T$203,20,1)</f>
        <v>44505</v>
      </c>
      <c r="H845" s="1">
        <f>Таблица1[[#This Row],[Плановая дата выхода из текущего статуса]]</f>
        <v>44559</v>
      </c>
      <c r="I8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54</v>
      </c>
    </row>
    <row r="846" spans="1:9" hidden="1" x14ac:dyDescent="0.25">
      <c r="A846" s="2">
        <v>5500028255</v>
      </c>
      <c r="B846" t="s">
        <v>1130</v>
      </c>
      <c r="C846" t="s">
        <v>5</v>
      </c>
      <c r="D846" t="s">
        <v>190</v>
      </c>
      <c r="E846" s="1">
        <v>44284</v>
      </c>
      <c r="F846" s="1" t="s">
        <v>7</v>
      </c>
      <c r="I84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47" spans="1:9" hidden="1" x14ac:dyDescent="0.25">
      <c r="A847" s="2">
        <v>5500028256</v>
      </c>
      <c r="B847" t="s">
        <v>416</v>
      </c>
      <c r="C847" t="s">
        <v>5</v>
      </c>
      <c r="D847" t="s">
        <v>128</v>
      </c>
      <c r="E847" s="1">
        <v>44284</v>
      </c>
      <c r="F847" s="1" t="s">
        <v>7</v>
      </c>
      <c r="I84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48" spans="1:9" x14ac:dyDescent="0.25">
      <c r="A848" s="2">
        <v>5500028081</v>
      </c>
      <c r="B848" t="s">
        <v>1006</v>
      </c>
      <c r="C848" t="s">
        <v>152</v>
      </c>
      <c r="D848" t="s">
        <v>223</v>
      </c>
      <c r="E848" s="1">
        <v>44271</v>
      </c>
      <c r="F848" s="1">
        <v>44525</v>
      </c>
      <c r="G848" s="1">
        <f>Таблица1[[#This Row],[Дата регистрации ЗНИ]]+VLOOKUP(Таблица1[[#This Row],[Бизнес-решение]],'Средние сроки по БР'!$A$1:$T$203,20,1)</f>
        <v>44505</v>
      </c>
      <c r="H848" s="1">
        <f>Таблица1[[#This Row],[Плановая дата выхода из текущего статуса]]</f>
        <v>44525</v>
      </c>
      <c r="I8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</v>
      </c>
    </row>
    <row r="849" spans="1:9" hidden="1" x14ac:dyDescent="0.25">
      <c r="A849" s="2">
        <v>5500028259</v>
      </c>
      <c r="B849" t="s">
        <v>1131</v>
      </c>
      <c r="C849" t="s">
        <v>5</v>
      </c>
      <c r="D849" t="s">
        <v>73</v>
      </c>
      <c r="E849" s="1">
        <v>44285</v>
      </c>
      <c r="F849" s="1" t="s">
        <v>7</v>
      </c>
      <c r="I84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50" spans="1:9" x14ac:dyDescent="0.25">
      <c r="A850" s="2">
        <v>5500028082</v>
      </c>
      <c r="B850" t="s">
        <v>1007</v>
      </c>
      <c r="C850" t="s">
        <v>152</v>
      </c>
      <c r="D850" t="s">
        <v>223</v>
      </c>
      <c r="E850" s="1">
        <v>44271</v>
      </c>
      <c r="F850" s="1">
        <v>44525</v>
      </c>
      <c r="G850" s="1">
        <f>Таблица1[[#This Row],[Дата регистрации ЗНИ]]+VLOOKUP(Таблица1[[#This Row],[Бизнес-решение]],'Средние сроки по БР'!$A$1:$T$203,20,1)</f>
        <v>44505</v>
      </c>
      <c r="H850" s="1">
        <f>Таблица1[[#This Row],[Плановая дата выхода из текущего статуса]]</f>
        <v>44525</v>
      </c>
      <c r="I85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</v>
      </c>
    </row>
    <row r="851" spans="1:9" x14ac:dyDescent="0.25">
      <c r="A851" s="2">
        <v>5500028083</v>
      </c>
      <c r="B851" t="s">
        <v>138</v>
      </c>
      <c r="C851" t="s">
        <v>99</v>
      </c>
      <c r="D851" t="s">
        <v>1008</v>
      </c>
      <c r="E851" s="1">
        <v>44271</v>
      </c>
      <c r="F851" s="1">
        <v>44533</v>
      </c>
      <c r="G851" s="1">
        <f>Таблица1[[#This Row],[Дата регистрации ЗНИ]]+VLOOKUP(Таблица1[[#This Row],[Бизнес-решение]],'Средние сроки по БР'!$A$1:$T$203,15)</f>
        <v>44490</v>
      </c>
      <c r="H851" s="1">
        <f>Таблица1[[#This Row],[Плановая дата выхода из текущего статуса]]+VLOOKUP(Таблица1[[#This Row],[Бизнес-решение]],'Средние сроки по БР'!$A$1:$T$203,16)</f>
        <v>44752</v>
      </c>
      <c r="I8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262</v>
      </c>
    </row>
    <row r="852" spans="1:9" x14ac:dyDescent="0.25">
      <c r="A852" s="2">
        <v>5500028084</v>
      </c>
      <c r="B852" t="s">
        <v>1009</v>
      </c>
      <c r="C852" t="s">
        <v>152</v>
      </c>
      <c r="D852" t="s">
        <v>223</v>
      </c>
      <c r="E852" s="1">
        <v>44271</v>
      </c>
      <c r="F852" s="1">
        <v>44544</v>
      </c>
      <c r="G852" s="1">
        <f>Таблица1[[#This Row],[Дата регистрации ЗНИ]]+VLOOKUP(Таблица1[[#This Row],[Бизнес-решение]],'Средние сроки по БР'!$A$1:$T$203,20,1)</f>
        <v>44505</v>
      </c>
      <c r="H852" s="1">
        <f>Таблица1[[#This Row],[Плановая дата выхода из текущего статуса]]</f>
        <v>44544</v>
      </c>
      <c r="I8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39</v>
      </c>
    </row>
    <row r="853" spans="1:9" x14ac:dyDescent="0.25">
      <c r="A853" s="2">
        <v>5500028090</v>
      </c>
      <c r="B853" t="s">
        <v>1015</v>
      </c>
      <c r="C853" t="s">
        <v>148</v>
      </c>
      <c r="D853" t="s">
        <v>18</v>
      </c>
      <c r="E853" s="1">
        <v>44273</v>
      </c>
      <c r="F853" s="1">
        <v>44711</v>
      </c>
      <c r="G853" s="1">
        <f>Таблица1[[#This Row],[Дата регистрации ЗНИ]]+VLOOKUP(Таблица1[[#This Row],[Бизнес-решение]],'Средние сроки по БР'!$A$1:$T$203,9)</f>
        <v>44564.087087087086</v>
      </c>
      <c r="H853" s="1">
        <f>Таблица1[[#This Row],[Плановая дата выхода из текущего статуса]]+VLOOKUP(Таблица1[[#This Row],[Бизнес-решение]],'Средние сроки по БР'!$A$1:$T$203,10)</f>
        <v>45002.087087087086</v>
      </c>
      <c r="I8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438</v>
      </c>
    </row>
    <row r="854" spans="1:9" x14ac:dyDescent="0.25">
      <c r="A854" s="2">
        <v>5500028091</v>
      </c>
      <c r="B854" t="s">
        <v>1016</v>
      </c>
      <c r="C854" t="s">
        <v>99</v>
      </c>
      <c r="D854" t="s">
        <v>6</v>
      </c>
      <c r="E854" s="1">
        <v>44272</v>
      </c>
      <c r="F854" s="1">
        <v>44585</v>
      </c>
      <c r="G854" s="1">
        <f>Таблица1[[#This Row],[Дата регистрации ЗНИ]]+VLOOKUP(Таблица1[[#This Row],[Бизнес-решение]],'Средние сроки по БР'!$A$1:$T$203,15)</f>
        <v>44476.371321454484</v>
      </c>
      <c r="H854" s="1">
        <f>Таблица1[[#This Row],[Плановая дата выхода из текущего статуса]]+VLOOKUP(Таблица1[[#This Row],[Бизнес-решение]],'Средние сроки по БР'!$A$1:$T$203,16)</f>
        <v>44789.371321454484</v>
      </c>
      <c r="I8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313</v>
      </c>
    </row>
    <row r="855" spans="1:9" x14ac:dyDescent="0.25">
      <c r="A855" s="2">
        <v>5500028092</v>
      </c>
      <c r="B855" t="s">
        <v>1016</v>
      </c>
      <c r="C855" t="s">
        <v>99</v>
      </c>
      <c r="D855" t="s">
        <v>6</v>
      </c>
      <c r="E855" s="1">
        <v>44272</v>
      </c>
      <c r="F855" s="1">
        <v>44561</v>
      </c>
      <c r="G855" s="1">
        <f>Таблица1[[#This Row],[Дата регистрации ЗНИ]]+VLOOKUP(Таблица1[[#This Row],[Бизнес-решение]],'Средние сроки по БР'!$A$1:$T$203,15)</f>
        <v>44476.371321454484</v>
      </c>
      <c r="H855" s="1">
        <f>Таблица1[[#This Row],[Плановая дата выхода из текущего статуса]]+VLOOKUP(Таблица1[[#This Row],[Бизнес-решение]],'Средние сроки по БР'!$A$1:$T$203,16)</f>
        <v>44765.371321454484</v>
      </c>
      <c r="I8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289</v>
      </c>
    </row>
    <row r="856" spans="1:9" x14ac:dyDescent="0.25">
      <c r="A856" s="2">
        <v>5500028095</v>
      </c>
      <c r="B856" t="s">
        <v>1019</v>
      </c>
      <c r="C856" t="s">
        <v>148</v>
      </c>
      <c r="D856" t="s">
        <v>11</v>
      </c>
      <c r="E856" s="1">
        <v>44272</v>
      </c>
      <c r="F856" s="1">
        <v>44407</v>
      </c>
      <c r="G856" s="1">
        <f>Таблица1[[#This Row],[Дата регистрации ЗНИ]]+VLOOKUP(Таблица1[[#This Row],[Бизнес-решение]],'Средние сроки по БР'!$A$1:$T$203,9)</f>
        <v>44523.260563380281</v>
      </c>
      <c r="H856" s="1">
        <f>Таблица1[[#This Row],[Плановая дата выхода из текущего статуса]]+VLOOKUP(Таблица1[[#This Row],[Бизнес-решение]],'Средние сроки по БР'!$A$1:$T$203,10)</f>
        <v>44658.260563380281</v>
      </c>
      <c r="I8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135</v>
      </c>
    </row>
    <row r="857" spans="1:9" hidden="1" x14ac:dyDescent="0.25">
      <c r="A857" s="2">
        <v>5500028268</v>
      </c>
      <c r="B857" t="s">
        <v>1138</v>
      </c>
      <c r="C857" t="s">
        <v>8</v>
      </c>
      <c r="D857" t="s">
        <v>71</v>
      </c>
      <c r="E857" s="1">
        <v>44285</v>
      </c>
      <c r="F857" s="1" t="s">
        <v>7</v>
      </c>
      <c r="I85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58" spans="1:9" x14ac:dyDescent="0.25">
      <c r="A858" s="2">
        <v>5500028098</v>
      </c>
      <c r="B858" t="s">
        <v>1022</v>
      </c>
      <c r="C858" t="s">
        <v>152</v>
      </c>
      <c r="D858" t="s">
        <v>257</v>
      </c>
      <c r="E858" s="1">
        <v>44272</v>
      </c>
      <c r="F858" s="1">
        <v>44378</v>
      </c>
      <c r="G858" s="1">
        <f>Таблица1[[#This Row],[Дата регистрации ЗНИ]]+VLOOKUP(Таблица1[[#This Row],[Бизнес-решение]],'Средние сроки по БР'!$A$1:$T$203,20,1)</f>
        <v>44367.595744680853</v>
      </c>
      <c r="H858" s="1">
        <f>Таблица1[[#This Row],[Плановая дата выхода из текущего статуса]]</f>
        <v>44378</v>
      </c>
      <c r="I8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10.404255319146614</v>
      </c>
    </row>
    <row r="859" spans="1:9" x14ac:dyDescent="0.25">
      <c r="A859" s="2">
        <v>5500028099</v>
      </c>
      <c r="B859" t="s">
        <v>1023</v>
      </c>
      <c r="C859" t="s">
        <v>99</v>
      </c>
      <c r="D859" t="s">
        <v>6</v>
      </c>
      <c r="E859" s="1">
        <v>44272</v>
      </c>
      <c r="F859" s="1">
        <v>44591</v>
      </c>
      <c r="G859" s="1">
        <f>Таблица1[[#This Row],[Дата регистрации ЗНИ]]+VLOOKUP(Таблица1[[#This Row],[Бизнес-решение]],'Средние сроки по БР'!$A$1:$T$203,15)</f>
        <v>44476.371321454484</v>
      </c>
      <c r="H859" s="1">
        <f>Таблица1[[#This Row],[Плановая дата выхода из текущего статуса]]+VLOOKUP(Таблица1[[#This Row],[Бизнес-решение]],'Средние сроки по БР'!$A$1:$T$203,16)</f>
        <v>44795.371321454484</v>
      </c>
      <c r="I85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319</v>
      </c>
    </row>
    <row r="860" spans="1:9" hidden="1" x14ac:dyDescent="0.25">
      <c r="A860" s="2">
        <v>5500028273</v>
      </c>
      <c r="B860" t="s">
        <v>799</v>
      </c>
      <c r="C860" t="s">
        <v>5</v>
      </c>
      <c r="D860" t="s">
        <v>175</v>
      </c>
      <c r="E860" s="1">
        <v>44286</v>
      </c>
      <c r="F860" s="1" t="s">
        <v>7</v>
      </c>
      <c r="I86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61" spans="1:9" hidden="1" x14ac:dyDescent="0.25">
      <c r="A861" s="2">
        <v>5500028274</v>
      </c>
      <c r="B861" t="s">
        <v>1140</v>
      </c>
      <c r="C861" t="s">
        <v>5</v>
      </c>
      <c r="D861" t="s">
        <v>16</v>
      </c>
      <c r="E861" s="1">
        <v>44286</v>
      </c>
      <c r="F861" s="1" t="s">
        <v>7</v>
      </c>
      <c r="I86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62" spans="1:9" hidden="1" x14ac:dyDescent="0.25">
      <c r="A862" s="2">
        <v>5500028275</v>
      </c>
      <c r="B862" t="s">
        <v>1141</v>
      </c>
      <c r="C862" t="s">
        <v>8</v>
      </c>
      <c r="D862" t="s">
        <v>95</v>
      </c>
      <c r="E862" s="1">
        <v>44286</v>
      </c>
      <c r="F862" s="1" t="s">
        <v>7</v>
      </c>
      <c r="I86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63" spans="1:9" hidden="1" x14ac:dyDescent="0.25">
      <c r="A863" s="2">
        <v>5500028276</v>
      </c>
      <c r="B863" t="s">
        <v>198</v>
      </c>
      <c r="C863" t="s">
        <v>8</v>
      </c>
      <c r="D863" t="s">
        <v>73</v>
      </c>
      <c r="E863" s="1">
        <v>44286</v>
      </c>
      <c r="F863" s="1" t="s">
        <v>7</v>
      </c>
      <c r="I86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64" spans="1:9" x14ac:dyDescent="0.25">
      <c r="A864" s="2">
        <v>5500028100</v>
      </c>
      <c r="B864" t="s">
        <v>438</v>
      </c>
      <c r="C864" t="s">
        <v>184</v>
      </c>
      <c r="D864" t="s">
        <v>11</v>
      </c>
      <c r="E864" s="1">
        <v>44274</v>
      </c>
      <c r="F864" s="1">
        <v>44411</v>
      </c>
      <c r="G864" s="1">
        <f>Таблица1[[#This Row],[Дата регистрации ЗНИ]]+VLOOKUP(Таблица1[[#This Row],[Бизнес-решение]],'Средние сроки по БР'!$A$1:$T$203,10)</f>
        <v>44525.260563380281</v>
      </c>
      <c r="H864" s="1">
        <f>Таблица1[[#This Row],[Плановая дата выхода из текущего статуса]]+VLOOKUP(Таблица1[[#This Row],[Бизнес-решение]],'Средние сроки по БР'!$A$1:$T$203,11)</f>
        <v>44657.260563380281</v>
      </c>
      <c r="I8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132</v>
      </c>
    </row>
    <row r="865" spans="1:9" x14ac:dyDescent="0.25">
      <c r="A865" s="2">
        <v>5500028102</v>
      </c>
      <c r="B865" t="s">
        <v>1025</v>
      </c>
      <c r="C865" t="s">
        <v>148</v>
      </c>
      <c r="D865" t="s">
        <v>145</v>
      </c>
      <c r="E865" s="1">
        <v>44273</v>
      </c>
      <c r="F865" s="1">
        <v>44286</v>
      </c>
      <c r="G865" s="1">
        <f>Таблица1[[#This Row],[Дата регистрации ЗНИ]]+VLOOKUP(Таблица1[[#This Row],[Бизнес-решение]],'Средние сроки по БР'!$A$1:$T$203,9)</f>
        <v>44492.333333333336</v>
      </c>
      <c r="H865" s="1">
        <f>Таблица1[[#This Row],[Плановая дата выхода из текущего статуса]]+VLOOKUP(Таблица1[[#This Row],[Бизнес-решение]],'Средние сроки по БР'!$A$1:$T$203,10)</f>
        <v>44505.333333333336</v>
      </c>
      <c r="I8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</v>
      </c>
    </row>
    <row r="866" spans="1:9" x14ac:dyDescent="0.25">
      <c r="A866" s="2">
        <v>5500028103</v>
      </c>
      <c r="B866" t="s">
        <v>1026</v>
      </c>
      <c r="C866" t="s">
        <v>148</v>
      </c>
      <c r="D866" t="s">
        <v>145</v>
      </c>
      <c r="E866" s="1">
        <v>44273</v>
      </c>
      <c r="F866" s="1">
        <v>44286</v>
      </c>
      <c r="G866" s="1">
        <f>Таблица1[[#This Row],[Дата регистрации ЗНИ]]+VLOOKUP(Таблица1[[#This Row],[Бизнес-решение]],'Средние сроки по БР'!$A$1:$T$203,9)</f>
        <v>44492.333333333336</v>
      </c>
      <c r="H866" s="1">
        <f>Таблица1[[#This Row],[Плановая дата выхода из текущего статуса]]+VLOOKUP(Таблица1[[#This Row],[Бизнес-решение]],'Средние сроки по БР'!$A$1:$T$203,10)</f>
        <v>44505.333333333336</v>
      </c>
      <c r="I86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</v>
      </c>
    </row>
    <row r="867" spans="1:9" hidden="1" x14ac:dyDescent="0.25">
      <c r="A867" s="2">
        <v>5500028280</v>
      </c>
      <c r="B867" t="s">
        <v>1145</v>
      </c>
      <c r="C867" t="s">
        <v>5</v>
      </c>
      <c r="D867" t="s">
        <v>73</v>
      </c>
      <c r="E867" s="1">
        <v>44286</v>
      </c>
      <c r="F867" s="1" t="s">
        <v>7</v>
      </c>
      <c r="I86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68" spans="1:9" x14ac:dyDescent="0.25">
      <c r="A868" s="2">
        <v>5500028104</v>
      </c>
      <c r="B868" t="s">
        <v>1027</v>
      </c>
      <c r="C868" t="s">
        <v>148</v>
      </c>
      <c r="D868" t="s">
        <v>145</v>
      </c>
      <c r="E868" s="1">
        <v>44273</v>
      </c>
      <c r="F868" s="1">
        <v>44286</v>
      </c>
      <c r="G868" s="1">
        <f>Таблица1[[#This Row],[Дата регистрации ЗНИ]]+VLOOKUP(Таблица1[[#This Row],[Бизнес-решение]],'Средние сроки по БР'!$A$1:$T$203,9)</f>
        <v>44492.333333333336</v>
      </c>
      <c r="H868" s="1">
        <f>Таблица1[[#This Row],[Плановая дата выхода из текущего статуса]]+VLOOKUP(Таблица1[[#This Row],[Бизнес-решение]],'Средние сроки по БР'!$A$1:$T$203,10)</f>
        <v>44505.333333333336</v>
      </c>
      <c r="I8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</v>
      </c>
    </row>
    <row r="869" spans="1:9" hidden="1" x14ac:dyDescent="0.25">
      <c r="A869" s="2">
        <v>5500028282</v>
      </c>
      <c r="B869" t="s">
        <v>1061</v>
      </c>
      <c r="C869" t="s">
        <v>5</v>
      </c>
      <c r="D869" t="s">
        <v>1062</v>
      </c>
      <c r="E869" s="1">
        <v>44285</v>
      </c>
      <c r="F869" s="1" t="s">
        <v>7</v>
      </c>
      <c r="I86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70" spans="1:9" hidden="1" x14ac:dyDescent="0.25">
      <c r="A870" s="2">
        <v>5500028283</v>
      </c>
      <c r="B870" t="s">
        <v>1147</v>
      </c>
      <c r="C870" t="s">
        <v>8</v>
      </c>
      <c r="D870" t="s">
        <v>6</v>
      </c>
      <c r="E870" s="1">
        <v>44285</v>
      </c>
      <c r="F870" s="1" t="s">
        <v>7</v>
      </c>
      <c r="I87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71" spans="1:9" x14ac:dyDescent="0.25">
      <c r="A871" s="2">
        <v>5500028105</v>
      </c>
      <c r="B871" t="s">
        <v>1028</v>
      </c>
      <c r="C871" t="s">
        <v>148</v>
      </c>
      <c r="D871" t="s">
        <v>145</v>
      </c>
      <c r="E871" s="1">
        <v>44273</v>
      </c>
      <c r="F871" s="1">
        <v>44372</v>
      </c>
      <c r="G871" s="1">
        <f>Таблица1[[#This Row],[Дата регистрации ЗНИ]]+VLOOKUP(Таблица1[[#This Row],[Бизнес-решение]],'Средние сроки по БР'!$A$1:$T$203,9)</f>
        <v>44492.333333333336</v>
      </c>
      <c r="H871" s="1">
        <f>Таблица1[[#This Row],[Плановая дата выхода из текущего статуса]]+VLOOKUP(Таблица1[[#This Row],[Бизнес-решение]],'Средние сроки по БР'!$A$1:$T$203,10)</f>
        <v>44591.333333333336</v>
      </c>
      <c r="I8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99</v>
      </c>
    </row>
    <row r="872" spans="1:9" x14ac:dyDescent="0.25">
      <c r="A872" s="2">
        <v>5500028106</v>
      </c>
      <c r="B872" t="s">
        <v>1029</v>
      </c>
      <c r="C872" t="s">
        <v>148</v>
      </c>
      <c r="D872" t="s">
        <v>145</v>
      </c>
      <c r="E872" s="1">
        <v>44273</v>
      </c>
      <c r="F872" s="1">
        <v>44364</v>
      </c>
      <c r="G872" s="1">
        <f>Таблица1[[#This Row],[Дата регистрации ЗНИ]]+VLOOKUP(Таблица1[[#This Row],[Бизнес-решение]],'Средние сроки по БР'!$A$1:$T$203,9)</f>
        <v>44492.333333333336</v>
      </c>
      <c r="H872" s="1">
        <f>Таблица1[[#This Row],[Плановая дата выхода из текущего статуса]]+VLOOKUP(Таблица1[[#This Row],[Бизнес-решение]],'Средние сроки по БР'!$A$1:$T$203,10)</f>
        <v>44583.333333333336</v>
      </c>
      <c r="I8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91</v>
      </c>
    </row>
    <row r="873" spans="1:9" hidden="1" x14ac:dyDescent="0.25">
      <c r="A873" s="2">
        <v>5500028287</v>
      </c>
      <c r="B873" t="s">
        <v>1150</v>
      </c>
      <c r="C873" t="s">
        <v>8</v>
      </c>
      <c r="D873" t="s">
        <v>11</v>
      </c>
      <c r="E873" s="1">
        <v>44286</v>
      </c>
      <c r="F873" s="1" t="s">
        <v>7</v>
      </c>
      <c r="I87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74" spans="1:9" hidden="1" x14ac:dyDescent="0.25">
      <c r="A874" s="2">
        <v>5500028288</v>
      </c>
      <c r="B874" t="s">
        <v>1151</v>
      </c>
      <c r="C874" t="s">
        <v>8</v>
      </c>
      <c r="D874" t="s">
        <v>73</v>
      </c>
      <c r="E874" s="1">
        <v>44286</v>
      </c>
      <c r="F874" s="1" t="s">
        <v>7</v>
      </c>
      <c r="I87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75" spans="1:9" hidden="1" x14ac:dyDescent="0.25">
      <c r="A875" s="2">
        <v>5500028290</v>
      </c>
      <c r="B875" t="s">
        <v>1152</v>
      </c>
      <c r="C875" t="s">
        <v>8</v>
      </c>
      <c r="D875" t="s">
        <v>73</v>
      </c>
      <c r="E875" s="1">
        <v>44286</v>
      </c>
      <c r="F875" s="1" t="s">
        <v>7</v>
      </c>
      <c r="I87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76" spans="1:9" hidden="1" x14ac:dyDescent="0.25">
      <c r="A876" s="2">
        <v>5500028291</v>
      </c>
      <c r="B876" t="s">
        <v>211</v>
      </c>
      <c r="C876" t="s">
        <v>5</v>
      </c>
      <c r="D876" t="s">
        <v>54</v>
      </c>
      <c r="E876" s="1">
        <v>44286</v>
      </c>
      <c r="F876" s="1" t="s">
        <v>7</v>
      </c>
      <c r="I87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77" spans="1:9" hidden="1" x14ac:dyDescent="0.25">
      <c r="A877" s="2">
        <v>5500028292</v>
      </c>
      <c r="B877" t="s">
        <v>1153</v>
      </c>
      <c r="C877" t="s">
        <v>5</v>
      </c>
      <c r="D877" t="s">
        <v>73</v>
      </c>
      <c r="E877" s="1">
        <v>44287</v>
      </c>
      <c r="F877" s="1" t="s">
        <v>7</v>
      </c>
      <c r="I87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78" spans="1:9" hidden="1" x14ac:dyDescent="0.25">
      <c r="A878" s="2">
        <v>5500028293</v>
      </c>
      <c r="B878" t="s">
        <v>1154</v>
      </c>
      <c r="C878" t="s">
        <v>8</v>
      </c>
      <c r="D878" t="s">
        <v>323</v>
      </c>
      <c r="E878" s="1">
        <v>44287</v>
      </c>
      <c r="F878" s="1" t="s">
        <v>7</v>
      </c>
      <c r="I87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79" spans="1:9" x14ac:dyDescent="0.25">
      <c r="A879" s="2">
        <v>5500028107</v>
      </c>
      <c r="B879" t="s">
        <v>948</v>
      </c>
      <c r="C879" t="s">
        <v>152</v>
      </c>
      <c r="D879" t="s">
        <v>33</v>
      </c>
      <c r="E879" s="1">
        <v>44273</v>
      </c>
      <c r="F879" s="1">
        <v>44503</v>
      </c>
      <c r="G879" s="1">
        <f>Таблица1[[#This Row],[Дата регистрации ЗНИ]]+VLOOKUP(Таблица1[[#This Row],[Бизнес-решение]],'Средние сроки по БР'!$A$1:$T$203,20,1)</f>
        <v>44493.310924369747</v>
      </c>
      <c r="H879" s="1">
        <f>Таблица1[[#This Row],[Плановая дата выхода из текущего статуса]]</f>
        <v>44503</v>
      </c>
      <c r="I8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9.6890756302527734</v>
      </c>
    </row>
    <row r="880" spans="1:9" hidden="1" x14ac:dyDescent="0.25">
      <c r="A880" s="2">
        <v>5500028295</v>
      </c>
      <c r="B880" t="s">
        <v>431</v>
      </c>
      <c r="C880" t="s">
        <v>5</v>
      </c>
      <c r="D880" t="s">
        <v>11</v>
      </c>
      <c r="E880" s="1">
        <v>44287</v>
      </c>
      <c r="F880" s="1" t="s">
        <v>7</v>
      </c>
      <c r="I88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81" spans="1:9" hidden="1" x14ac:dyDescent="0.25">
      <c r="A881" s="2">
        <v>5500028296</v>
      </c>
      <c r="B881" t="s">
        <v>1156</v>
      </c>
      <c r="C881" t="s">
        <v>8</v>
      </c>
      <c r="D881" t="s">
        <v>13</v>
      </c>
      <c r="E881" s="1">
        <v>44287</v>
      </c>
      <c r="F881" s="1" t="s">
        <v>7</v>
      </c>
      <c r="I88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82" spans="1:9" hidden="1" x14ac:dyDescent="0.25">
      <c r="A882" s="2">
        <v>5500028297</v>
      </c>
      <c r="B882" t="s">
        <v>1156</v>
      </c>
      <c r="C882" t="s">
        <v>8</v>
      </c>
      <c r="D882" t="s">
        <v>13</v>
      </c>
      <c r="E882" s="1">
        <v>44287</v>
      </c>
      <c r="F882" s="1" t="s">
        <v>7</v>
      </c>
      <c r="I88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83" spans="1:9" hidden="1" x14ac:dyDescent="0.25">
      <c r="A883" s="2">
        <v>5500028298</v>
      </c>
      <c r="B883" t="s">
        <v>1156</v>
      </c>
      <c r="C883" t="s">
        <v>8</v>
      </c>
      <c r="D883" t="s">
        <v>13</v>
      </c>
      <c r="E883" s="1">
        <v>44287</v>
      </c>
      <c r="F883" s="1" t="s">
        <v>7</v>
      </c>
      <c r="I88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84" spans="1:9" x14ac:dyDescent="0.25">
      <c r="A884" s="2">
        <v>5500028109</v>
      </c>
      <c r="B884" t="s">
        <v>1031</v>
      </c>
      <c r="C884" t="s">
        <v>148</v>
      </c>
      <c r="D884" t="s">
        <v>145</v>
      </c>
      <c r="E884" s="1">
        <v>44273</v>
      </c>
      <c r="F884" s="1">
        <v>44477</v>
      </c>
      <c r="G884" s="1">
        <f>Таблица1[[#This Row],[Дата регистрации ЗНИ]]+VLOOKUP(Таблица1[[#This Row],[Бизнес-решение]],'Средние сроки по БР'!$A$1:$T$203,9)</f>
        <v>44492.333333333336</v>
      </c>
      <c r="H884" s="1">
        <f>Таблица1[[#This Row],[Плановая дата выхода из текущего статуса]]+VLOOKUP(Таблица1[[#This Row],[Бизнес-решение]],'Средние сроки по БР'!$A$1:$T$203,10)</f>
        <v>44696.333333333336</v>
      </c>
      <c r="I88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204</v>
      </c>
    </row>
    <row r="885" spans="1:9" hidden="1" x14ac:dyDescent="0.25">
      <c r="A885" s="2">
        <v>5500028300</v>
      </c>
      <c r="B885" t="s">
        <v>1156</v>
      </c>
      <c r="C885" t="s">
        <v>8</v>
      </c>
      <c r="D885" t="s">
        <v>13</v>
      </c>
      <c r="E885" s="1">
        <v>44287</v>
      </c>
      <c r="F885" s="1" t="s">
        <v>7</v>
      </c>
      <c r="I88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86" spans="1:9" hidden="1" x14ac:dyDescent="0.25">
      <c r="A886" s="2">
        <v>5500028301</v>
      </c>
      <c r="B886" t="s">
        <v>1156</v>
      </c>
      <c r="C886" t="s">
        <v>8</v>
      </c>
      <c r="D886" t="s">
        <v>13</v>
      </c>
      <c r="E886" s="1">
        <v>44287</v>
      </c>
      <c r="F886" s="1" t="s">
        <v>7</v>
      </c>
      <c r="I88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87" spans="1:9" x14ac:dyDescent="0.25">
      <c r="A887" s="2">
        <v>5500028111</v>
      </c>
      <c r="B887" t="s">
        <v>1033</v>
      </c>
      <c r="C887" t="s">
        <v>148</v>
      </c>
      <c r="D887" t="s">
        <v>158</v>
      </c>
      <c r="E887" s="1">
        <v>44273</v>
      </c>
      <c r="F887" s="1">
        <v>44589</v>
      </c>
      <c r="G887" s="1">
        <f>Таблица1[[#This Row],[Дата регистрации ЗНИ]]+VLOOKUP(Таблица1[[#This Row],[Бизнес-решение]],'Средние сроки по БР'!$A$1:$T$203,9)</f>
        <v>44596.166666666664</v>
      </c>
      <c r="H887" s="1">
        <f>Таблица1[[#This Row],[Плановая дата выхода из текущего статуса]]+VLOOKUP(Таблица1[[#This Row],[Бизнес-решение]],'Средние сроки по БР'!$A$1:$T$203,10)</f>
        <v>44912.166666666664</v>
      </c>
      <c r="I8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316</v>
      </c>
    </row>
    <row r="888" spans="1:9" x14ac:dyDescent="0.25">
      <c r="A888" s="2">
        <v>5500028112</v>
      </c>
      <c r="B888" t="s">
        <v>1034</v>
      </c>
      <c r="C888" t="s">
        <v>148</v>
      </c>
      <c r="D888" t="s">
        <v>27</v>
      </c>
      <c r="E888" s="1">
        <v>44273</v>
      </c>
      <c r="F888" s="1">
        <v>44370</v>
      </c>
      <c r="G888" s="1">
        <f>Таблица1[[#This Row],[Дата регистрации ЗНИ]]+VLOOKUP(Таблица1[[#This Row],[Бизнес-решение]],'Средние сроки по БР'!$A$1:$T$203,9)</f>
        <v>44486.037735849059</v>
      </c>
      <c r="H888" s="1">
        <f>Таблица1[[#This Row],[Плановая дата выхода из текущего статуса]]+VLOOKUP(Таблица1[[#This Row],[Бизнес-решение]],'Средние сроки по БР'!$A$1:$T$203,10)</f>
        <v>44583.037735849059</v>
      </c>
      <c r="I8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97</v>
      </c>
    </row>
    <row r="889" spans="1:9" hidden="1" x14ac:dyDescent="0.25">
      <c r="A889" s="2">
        <v>5500028304</v>
      </c>
      <c r="B889" t="s">
        <v>1159</v>
      </c>
      <c r="C889" t="s">
        <v>5</v>
      </c>
      <c r="D889" t="s">
        <v>73</v>
      </c>
      <c r="E889" s="1">
        <v>44287</v>
      </c>
      <c r="F889" s="1" t="s">
        <v>7</v>
      </c>
      <c r="I88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90" spans="1:9" x14ac:dyDescent="0.25">
      <c r="A890" s="2">
        <v>5500028113</v>
      </c>
      <c r="B890" t="s">
        <v>1035</v>
      </c>
      <c r="C890" t="s">
        <v>148</v>
      </c>
      <c r="D890" t="s">
        <v>73</v>
      </c>
      <c r="E890" s="1">
        <v>44273</v>
      </c>
      <c r="F890" s="1">
        <v>44561</v>
      </c>
      <c r="G890" s="1">
        <f>Таблица1[[#This Row],[Дата регистрации ЗНИ]]+VLOOKUP(Таблица1[[#This Row],[Бизнес-решение]],'Средние сроки по БР'!$A$1:$T$203,9)</f>
        <v>44439.632258064514</v>
      </c>
      <c r="H890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8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288</v>
      </c>
    </row>
    <row r="891" spans="1:9" hidden="1" x14ac:dyDescent="0.25">
      <c r="A891" s="2">
        <v>5500028306</v>
      </c>
      <c r="B891" t="s">
        <v>1161</v>
      </c>
      <c r="C891" t="s">
        <v>5</v>
      </c>
      <c r="D891" t="s">
        <v>170</v>
      </c>
      <c r="E891" s="1">
        <v>44287</v>
      </c>
      <c r="F891" s="1" t="s">
        <v>7</v>
      </c>
      <c r="I89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92" spans="1:9" x14ac:dyDescent="0.25">
      <c r="A892" s="2">
        <v>5500028114</v>
      </c>
      <c r="B892" t="s">
        <v>1036</v>
      </c>
      <c r="C892" t="s">
        <v>152</v>
      </c>
      <c r="D892" t="s">
        <v>857</v>
      </c>
      <c r="E892" s="1">
        <v>44273</v>
      </c>
      <c r="F892" s="1">
        <v>44524</v>
      </c>
      <c r="G892" s="1">
        <f>Таблица1[[#This Row],[Дата регистрации ЗНИ]]+VLOOKUP(Таблица1[[#This Row],[Бизнес-решение]],'Средние сроки по БР'!$A$1:$T$203,20,0)</f>
        <v>44353</v>
      </c>
      <c r="H892" s="1">
        <f>Таблица1[[#This Row],[Плановая дата выхода из текущего статуса]]</f>
        <v>44524</v>
      </c>
      <c r="I89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171</v>
      </c>
    </row>
    <row r="893" spans="1:9" x14ac:dyDescent="0.25">
      <c r="A893" s="2">
        <v>5500028116</v>
      </c>
      <c r="B893" t="s">
        <v>949</v>
      </c>
      <c r="C893" t="s">
        <v>152</v>
      </c>
      <c r="D893" t="s">
        <v>73</v>
      </c>
      <c r="E893" s="1">
        <v>44273</v>
      </c>
      <c r="F893" s="1">
        <v>44453</v>
      </c>
      <c r="G893" s="1">
        <f>Таблица1[[#This Row],[Дата регистрации ЗНИ]]+VLOOKUP(Таблица1[[#This Row],[Бизнес-решение]],'Средние сроки по БР'!$A$1:$T$203,20,1)</f>
        <v>44415.632258064514</v>
      </c>
      <c r="H893" s="1">
        <f>Таблица1[[#This Row],[Плановая дата выхода из текущего статуса]]</f>
        <v>44453</v>
      </c>
      <c r="I8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37.367741935486265</v>
      </c>
    </row>
    <row r="894" spans="1:9" x14ac:dyDescent="0.25">
      <c r="A894" s="2">
        <v>5500028121</v>
      </c>
      <c r="B894" t="s">
        <v>784</v>
      </c>
      <c r="C894" t="s">
        <v>127</v>
      </c>
      <c r="D894" t="s">
        <v>73</v>
      </c>
      <c r="E894" s="1">
        <v>44274</v>
      </c>
      <c r="F894" s="1">
        <v>44449</v>
      </c>
      <c r="G894" s="1">
        <f>Таблица1[[#This Row],[Дата регистрации ЗНИ]]+VLOOKUP(Таблица1[[#This Row],[Бизнес-решение]],'Средние сроки по БР'!$A$1:$T$203,17)</f>
        <v>44426.632258064514</v>
      </c>
      <c r="H894" s="1">
        <f>Таблица1[[#This Row],[Плановая дата выхода из текущего статуса]]+VLOOKUP(Таблица1[[#This Row],[Бизнес-решение]],'Средние сроки по БР'!$A$1:$T$203,18)</f>
        <v>44599.632258064514</v>
      </c>
      <c r="I8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173</v>
      </c>
    </row>
    <row r="895" spans="1:9" x14ac:dyDescent="0.25">
      <c r="A895" s="2">
        <v>5500028122</v>
      </c>
      <c r="B895" t="s">
        <v>741</v>
      </c>
      <c r="C895" t="s">
        <v>114</v>
      </c>
      <c r="D895" t="s">
        <v>223</v>
      </c>
      <c r="E895" s="1">
        <v>44274</v>
      </c>
      <c r="F895" s="1">
        <v>44347</v>
      </c>
      <c r="G895" s="1">
        <f>Таблица1[[#This Row],[Дата регистрации ЗНИ]]+VLOOKUP(Таблица1[[#This Row],[Бизнес-решение]],'Средние сроки по БР'!$A$1:$T$203,11)</f>
        <v>44527</v>
      </c>
      <c r="H895" s="1">
        <f>Таблица1[[#This Row],[Плановая дата выхода из текущего статуса]]+VLOOKUP(Таблица1[[#This Row],[Бизнес-решение]],'Средние сроки по БР'!$A$1:$T$203,12)</f>
        <v>44598</v>
      </c>
      <c r="I8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71</v>
      </c>
    </row>
    <row r="896" spans="1:9" hidden="1" x14ac:dyDescent="0.25">
      <c r="A896" s="2">
        <v>5500028312</v>
      </c>
      <c r="B896" t="s">
        <v>1164</v>
      </c>
      <c r="C896" t="s">
        <v>5</v>
      </c>
      <c r="D896" t="s">
        <v>150</v>
      </c>
      <c r="E896" s="1">
        <v>44288</v>
      </c>
      <c r="F896" s="1" t="s">
        <v>7</v>
      </c>
      <c r="I89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97" spans="1:9" hidden="1" x14ac:dyDescent="0.25">
      <c r="A897" s="2">
        <v>5500028313</v>
      </c>
      <c r="B897" t="s">
        <v>410</v>
      </c>
      <c r="C897" t="s">
        <v>8</v>
      </c>
      <c r="D897" t="s">
        <v>37</v>
      </c>
      <c r="E897" s="1">
        <v>44288</v>
      </c>
      <c r="F897" s="1" t="s">
        <v>7</v>
      </c>
      <c r="I89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98" spans="1:9" hidden="1" x14ac:dyDescent="0.25">
      <c r="A898" s="2">
        <v>5500028314</v>
      </c>
      <c r="B898" t="s">
        <v>1165</v>
      </c>
      <c r="C898" t="s">
        <v>5</v>
      </c>
      <c r="D898" t="s">
        <v>1166</v>
      </c>
      <c r="E898" s="1">
        <v>44288</v>
      </c>
      <c r="F898" s="1" t="s">
        <v>7</v>
      </c>
      <c r="I89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899" spans="1:9" x14ac:dyDescent="0.25">
      <c r="A899" s="2">
        <v>5500028126</v>
      </c>
      <c r="B899" t="s">
        <v>1043</v>
      </c>
      <c r="C899" t="s">
        <v>99</v>
      </c>
      <c r="D899" t="s">
        <v>10</v>
      </c>
      <c r="E899" s="1">
        <v>44277</v>
      </c>
      <c r="F899" s="1">
        <v>44519</v>
      </c>
      <c r="G899" s="1">
        <f>Таблица1[[#This Row],[Дата регистрации ЗНИ]]+VLOOKUP(Таблица1[[#This Row],[Бизнес-решение]],'Средние сроки по БР'!$A$1:$T$203,15)</f>
        <v>44444.209790209788</v>
      </c>
      <c r="H899" s="1">
        <f>Таблица1[[#This Row],[Плановая дата выхода из текущего статуса]]+VLOOKUP(Таблица1[[#This Row],[Бизнес-решение]],'Средние сроки по БР'!$A$1:$T$203,16)</f>
        <v>44686.209790209788</v>
      </c>
      <c r="I8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242</v>
      </c>
    </row>
    <row r="900" spans="1:9" hidden="1" x14ac:dyDescent="0.25">
      <c r="A900" s="2">
        <v>5500028316</v>
      </c>
      <c r="B900" t="s">
        <v>1168</v>
      </c>
      <c r="C900" t="s">
        <v>5</v>
      </c>
      <c r="D900" t="s">
        <v>63</v>
      </c>
      <c r="E900" s="1">
        <v>44288</v>
      </c>
      <c r="F900" s="1" t="s">
        <v>7</v>
      </c>
      <c r="I90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01" spans="1:9" x14ac:dyDescent="0.25">
      <c r="A901" s="2">
        <v>5500028127</v>
      </c>
      <c r="B901" t="s">
        <v>1044</v>
      </c>
      <c r="C901" t="s">
        <v>148</v>
      </c>
      <c r="D901" t="s">
        <v>73</v>
      </c>
      <c r="E901" s="1">
        <v>44277</v>
      </c>
      <c r="F901" s="1">
        <v>44561</v>
      </c>
      <c r="G901" s="1">
        <f>Таблица1[[#This Row],[Дата регистрации ЗНИ]]+VLOOKUP(Таблица1[[#This Row],[Бизнес-решение]],'Средние сроки по БР'!$A$1:$T$203,9)</f>
        <v>44443.632258064514</v>
      </c>
      <c r="H901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9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284</v>
      </c>
    </row>
    <row r="902" spans="1:9" x14ac:dyDescent="0.25">
      <c r="A902" s="2">
        <v>5500028130</v>
      </c>
      <c r="B902" t="s">
        <v>1047</v>
      </c>
      <c r="C902" t="s">
        <v>99</v>
      </c>
      <c r="D902" t="s">
        <v>73</v>
      </c>
      <c r="E902" s="1">
        <v>44277</v>
      </c>
      <c r="F902" s="1">
        <v>44609</v>
      </c>
      <c r="G902" s="1">
        <f>Таблица1[[#This Row],[Дата регистрации ЗНИ]]+VLOOKUP(Таблица1[[#This Row],[Бизнес-решение]],'Средние сроки по БР'!$A$1:$T$203,15)</f>
        <v>44431.632258064514</v>
      </c>
      <c r="H902" s="1">
        <f>Таблица1[[#This Row],[Плановая дата выхода из текущего статуса]]+VLOOKUP(Таблица1[[#This Row],[Бизнес-решение]],'Средние сроки по БР'!$A$1:$T$203,16)</f>
        <v>44763.632258064514</v>
      </c>
      <c r="I9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332</v>
      </c>
    </row>
    <row r="903" spans="1:9" x14ac:dyDescent="0.25">
      <c r="A903" s="2">
        <v>5500028131</v>
      </c>
      <c r="B903" t="s">
        <v>1048</v>
      </c>
      <c r="C903" t="s">
        <v>149</v>
      </c>
      <c r="D903" t="s">
        <v>257</v>
      </c>
      <c r="E903" s="1">
        <v>44274</v>
      </c>
      <c r="F903" s="1">
        <v>44561</v>
      </c>
      <c r="G903" s="1">
        <f>Таблица1[[#This Row],[Дата регистрации ЗНИ]]+VLOOKUP(Таблица1[[#This Row],[Бизнес-решение]],'Средние сроки по БР'!$A$1:$T$203,18,1)</f>
        <v>44377.595744680853</v>
      </c>
      <c r="H903" s="1">
        <f>Таблица1[[#This Row],[Плановая дата выхода из текущего статуса]]+VLOOKUP(Таблица1[[#This Row],[Бизнес-решение]],'Средние сроки по БР'!$A$1:$T$203,19,1)</f>
        <v>44660.595744680853</v>
      </c>
      <c r="I90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283</v>
      </c>
    </row>
    <row r="904" spans="1:9" hidden="1" x14ac:dyDescent="0.25">
      <c r="A904" s="2">
        <v>5500028321</v>
      </c>
      <c r="B904" t="s">
        <v>1171</v>
      </c>
      <c r="C904" t="s">
        <v>5</v>
      </c>
      <c r="D904" t="s">
        <v>10</v>
      </c>
      <c r="E904" s="1">
        <v>44287</v>
      </c>
      <c r="F904" s="1" t="s">
        <v>7</v>
      </c>
      <c r="I90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05" spans="1:9" x14ac:dyDescent="0.25">
      <c r="A905" s="2">
        <v>5500028132</v>
      </c>
      <c r="B905" t="s">
        <v>1049</v>
      </c>
      <c r="C905" t="s">
        <v>99</v>
      </c>
      <c r="D905" t="s">
        <v>24</v>
      </c>
      <c r="E905" s="1">
        <v>44274</v>
      </c>
      <c r="F905" s="1">
        <v>44561</v>
      </c>
      <c r="G905" s="1">
        <f>Таблица1[[#This Row],[Дата регистрации ЗНИ]]+VLOOKUP(Таблица1[[#This Row],[Бизнес-решение]],'Средние сроки по БР'!$A$1:$T$203,15)</f>
        <v>44426.6</v>
      </c>
      <c r="H905" s="1">
        <f>Таблица1[[#This Row],[Плановая дата выхода из текущего статуса]]+VLOOKUP(Таблица1[[#This Row],[Бизнес-решение]],'Средние сроки по БР'!$A$1:$T$203,16)</f>
        <v>44713.599999999999</v>
      </c>
      <c r="I9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287</v>
      </c>
    </row>
    <row r="906" spans="1:9" hidden="1" x14ac:dyDescent="0.25">
      <c r="A906" s="2">
        <v>5500028323</v>
      </c>
      <c r="B906" t="s">
        <v>1173</v>
      </c>
      <c r="C906" t="s">
        <v>5</v>
      </c>
      <c r="D906" t="s">
        <v>16</v>
      </c>
      <c r="E906" s="1">
        <v>44291</v>
      </c>
      <c r="F906" s="1" t="s">
        <v>7</v>
      </c>
      <c r="I90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07" spans="1:9" hidden="1" x14ac:dyDescent="0.25">
      <c r="A907" s="2">
        <v>5500028324</v>
      </c>
      <c r="B907" t="s">
        <v>421</v>
      </c>
      <c r="C907" t="s">
        <v>5</v>
      </c>
      <c r="D907" t="s">
        <v>47</v>
      </c>
      <c r="E907" s="1">
        <v>44291</v>
      </c>
      <c r="F907" s="1" t="s">
        <v>7</v>
      </c>
      <c r="I90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08" spans="1:9" x14ac:dyDescent="0.25">
      <c r="A908" s="2">
        <v>5500028133</v>
      </c>
      <c r="B908" t="s">
        <v>1050</v>
      </c>
      <c r="C908" t="s">
        <v>152</v>
      </c>
      <c r="D908" t="s">
        <v>257</v>
      </c>
      <c r="E908" s="1">
        <v>44274</v>
      </c>
      <c r="F908" s="1">
        <v>44573</v>
      </c>
      <c r="G908" s="1">
        <f>Таблица1[[#This Row],[Дата регистрации ЗНИ]]+VLOOKUP(Таблица1[[#This Row],[Бизнес-решение]],'Средние сроки по БР'!$A$1:$T$203,20,1)</f>
        <v>44369.595744680853</v>
      </c>
      <c r="H908" s="1">
        <f>Таблица1[[#This Row],[Плановая дата выхода из текущего статуса]]</f>
        <v>44573</v>
      </c>
      <c r="I9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203.40425531914661</v>
      </c>
    </row>
    <row r="909" spans="1:9" x14ac:dyDescent="0.25">
      <c r="A909" s="2">
        <v>5500028134</v>
      </c>
      <c r="B909" t="s">
        <v>1049</v>
      </c>
      <c r="C909" t="s">
        <v>148</v>
      </c>
      <c r="D909" t="s">
        <v>13</v>
      </c>
      <c r="E909" s="1">
        <v>44274</v>
      </c>
      <c r="F909" s="1">
        <v>44540</v>
      </c>
      <c r="G909" s="1">
        <f>Таблица1[[#This Row],[Дата регистрации ЗНИ]]+VLOOKUP(Таблица1[[#This Row],[Бизнес-решение]],'Средние сроки по БР'!$A$1:$T$203,9)</f>
        <v>44504.88</v>
      </c>
      <c r="H909" s="1">
        <f>Таблица1[[#This Row],[Плановая дата выхода из текущего статуса]]+VLOOKUP(Таблица1[[#This Row],[Бизнес-решение]],'Средние сроки по БР'!$A$1:$T$203,10)</f>
        <v>44770.879999999997</v>
      </c>
      <c r="I9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266</v>
      </c>
    </row>
    <row r="910" spans="1:9" x14ac:dyDescent="0.25">
      <c r="A910" s="2">
        <v>5500028135</v>
      </c>
      <c r="B910" t="s">
        <v>1051</v>
      </c>
      <c r="C910" t="s">
        <v>152</v>
      </c>
      <c r="D910" t="s">
        <v>288</v>
      </c>
      <c r="E910" s="1">
        <v>44274</v>
      </c>
      <c r="F910" s="1">
        <v>44517</v>
      </c>
      <c r="G910" s="1">
        <f>Таблица1[[#This Row],[Дата регистрации ЗНИ]]+VLOOKUP(Таблица1[[#This Row],[Бизнес-решение]],'Средние сроки по БР'!$A$1:$T$203,20,1)</f>
        <v>44417.5</v>
      </c>
      <c r="H910" s="1">
        <f>Таблица1[[#This Row],[Плановая дата выхода из текущего статуса]]</f>
        <v>44517</v>
      </c>
      <c r="I9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99.5</v>
      </c>
    </row>
    <row r="911" spans="1:9" x14ac:dyDescent="0.25">
      <c r="A911" s="2">
        <v>5500028141</v>
      </c>
      <c r="B911" t="s">
        <v>1057</v>
      </c>
      <c r="C911" t="s">
        <v>152</v>
      </c>
      <c r="D911" t="s">
        <v>257</v>
      </c>
      <c r="E911" s="1">
        <v>44274</v>
      </c>
      <c r="F911" s="1">
        <v>44601</v>
      </c>
      <c r="G911" s="1">
        <f>Таблица1[[#This Row],[Дата регистрации ЗНИ]]+VLOOKUP(Таблица1[[#This Row],[Бизнес-решение]],'Средние сроки по БР'!$A$1:$T$203,20,1)</f>
        <v>44369.595744680853</v>
      </c>
      <c r="H911" s="1">
        <f>Таблица1[[#This Row],[Плановая дата выхода из текущего статуса]]</f>
        <v>44601</v>
      </c>
      <c r="I9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231.40425531914661</v>
      </c>
    </row>
    <row r="912" spans="1:9" hidden="1" x14ac:dyDescent="0.25">
      <c r="A912" s="2">
        <v>5500028329</v>
      </c>
      <c r="B912" t="s">
        <v>1178</v>
      </c>
      <c r="C912" t="s">
        <v>8</v>
      </c>
      <c r="D912" t="s">
        <v>73</v>
      </c>
      <c r="E912" s="1">
        <v>44292</v>
      </c>
      <c r="F912" s="1" t="s">
        <v>7</v>
      </c>
      <c r="I91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13" spans="1:9" x14ac:dyDescent="0.25">
      <c r="A913" s="2">
        <v>5500028142</v>
      </c>
      <c r="B913" t="s">
        <v>345</v>
      </c>
      <c r="C913" t="s">
        <v>152</v>
      </c>
      <c r="D913" t="s">
        <v>128</v>
      </c>
      <c r="E913" s="1">
        <v>44277</v>
      </c>
      <c r="F913" s="1">
        <v>44483</v>
      </c>
      <c r="G913" s="1">
        <f>Таблица1[[#This Row],[Дата регистрации ЗНИ]]+VLOOKUP(Таблица1[[#This Row],[Бизнес-решение]],'Средние сроки по БР'!$A$1:$T$203,20,1)</f>
        <v>44462.021276595748</v>
      </c>
      <c r="H913" s="1">
        <f>Таблица1[[#This Row],[Плановая дата выхода из текущего статуса]]</f>
        <v>44483</v>
      </c>
      <c r="I91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20.978723404252378</v>
      </c>
    </row>
    <row r="914" spans="1:9" x14ac:dyDescent="0.25">
      <c r="A914" s="2">
        <v>5500028153</v>
      </c>
      <c r="B914" t="s">
        <v>1065</v>
      </c>
      <c r="C914" t="s">
        <v>99</v>
      </c>
      <c r="D914" t="s">
        <v>73</v>
      </c>
      <c r="E914" s="1">
        <v>44277</v>
      </c>
      <c r="F914" s="1">
        <v>44620</v>
      </c>
      <c r="G914" s="1">
        <f>Таблица1[[#This Row],[Дата регистрации ЗНИ]]+VLOOKUP(Таблица1[[#This Row],[Бизнес-решение]],'Средние сроки по БР'!$A$1:$T$203,15)</f>
        <v>44431.632258064514</v>
      </c>
      <c r="H914" s="1">
        <f>Таблица1[[#This Row],[Плановая дата выхода из текущего статуса]]+VLOOKUP(Таблица1[[#This Row],[Бизнес-решение]],'Средние сроки по БР'!$A$1:$T$203,16)</f>
        <v>44774.632258064514</v>
      </c>
      <c r="I91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343</v>
      </c>
    </row>
    <row r="915" spans="1:9" hidden="1" x14ac:dyDescent="0.25">
      <c r="A915" s="2">
        <v>5500028332</v>
      </c>
      <c r="B915" t="s">
        <v>1181</v>
      </c>
      <c r="C915" t="s">
        <v>5</v>
      </c>
      <c r="D915" t="s">
        <v>36</v>
      </c>
      <c r="E915" s="1">
        <v>44288</v>
      </c>
      <c r="F915" s="1" t="s">
        <v>7</v>
      </c>
      <c r="I91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16" spans="1:9" x14ac:dyDescent="0.25">
      <c r="A916" s="2">
        <v>5500028156</v>
      </c>
      <c r="B916" t="s">
        <v>1066</v>
      </c>
      <c r="C916" t="s">
        <v>99</v>
      </c>
      <c r="D916" t="s">
        <v>73</v>
      </c>
      <c r="E916" s="1">
        <v>44277</v>
      </c>
      <c r="F916" s="1">
        <v>44449</v>
      </c>
      <c r="G916" s="1">
        <f>Таблица1[[#This Row],[Дата регистрации ЗНИ]]+VLOOKUP(Таблица1[[#This Row],[Бизнес-решение]],'Средние сроки по БР'!$A$1:$T$203,15)</f>
        <v>44431.632258064514</v>
      </c>
      <c r="H916" s="1">
        <f>Таблица1[[#This Row],[Плановая дата выхода из текущего статуса]]+VLOOKUP(Таблица1[[#This Row],[Бизнес-решение]],'Средние сроки по БР'!$A$1:$T$203,16)</f>
        <v>44603.632258064514</v>
      </c>
      <c r="I9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172</v>
      </c>
    </row>
    <row r="917" spans="1:9" hidden="1" x14ac:dyDescent="0.25">
      <c r="A917" s="2">
        <v>5500028334</v>
      </c>
      <c r="B917" t="s">
        <v>1183</v>
      </c>
      <c r="C917" t="s">
        <v>5</v>
      </c>
      <c r="D917" t="s">
        <v>10</v>
      </c>
      <c r="E917" s="1">
        <v>44288</v>
      </c>
      <c r="F917" s="1" t="s">
        <v>7</v>
      </c>
      <c r="I91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18" spans="1:9" x14ac:dyDescent="0.25">
      <c r="A918" s="2">
        <v>5500028160</v>
      </c>
      <c r="B918" t="s">
        <v>518</v>
      </c>
      <c r="C918" t="s">
        <v>152</v>
      </c>
      <c r="D918" t="s">
        <v>24</v>
      </c>
      <c r="E918" s="1">
        <v>44279</v>
      </c>
      <c r="F918" s="1">
        <v>44516</v>
      </c>
      <c r="G918" s="1">
        <f>Таблица1[[#This Row],[Дата регистрации ЗНИ]]+VLOOKUP(Таблица1[[#This Row],[Бизнес-решение]],'Средние сроки по БР'!$A$1:$T$203,20,1)</f>
        <v>44419.6</v>
      </c>
      <c r="H918" s="1">
        <f>Таблица1[[#This Row],[Плановая дата выхода из текущего статуса]]</f>
        <v>44516</v>
      </c>
      <c r="I9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96.400000000001455</v>
      </c>
    </row>
    <row r="919" spans="1:9" hidden="1" x14ac:dyDescent="0.25">
      <c r="A919" s="2">
        <v>5500028336</v>
      </c>
      <c r="B919" t="s">
        <v>1185</v>
      </c>
      <c r="C919" t="s">
        <v>5</v>
      </c>
      <c r="D919" t="s">
        <v>54</v>
      </c>
      <c r="E919" s="1">
        <v>44288</v>
      </c>
      <c r="F919" s="1" t="s">
        <v>7</v>
      </c>
      <c r="I91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20" spans="1:9" hidden="1" x14ac:dyDescent="0.25">
      <c r="A920" s="2">
        <v>5500028337</v>
      </c>
      <c r="B920" t="s">
        <v>1186</v>
      </c>
      <c r="C920" t="s">
        <v>5</v>
      </c>
      <c r="D920" t="s">
        <v>63</v>
      </c>
      <c r="E920" s="1">
        <v>44288</v>
      </c>
      <c r="F920" s="1" t="s">
        <v>7</v>
      </c>
      <c r="I92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21" spans="1:9" x14ac:dyDescent="0.25">
      <c r="A921" s="2">
        <v>5500028164</v>
      </c>
      <c r="B921" t="s">
        <v>1072</v>
      </c>
      <c r="C921" t="s">
        <v>148</v>
      </c>
      <c r="D921" t="s">
        <v>73</v>
      </c>
      <c r="E921" s="1">
        <v>44278</v>
      </c>
      <c r="F921" s="1">
        <v>44592</v>
      </c>
      <c r="G921" s="1">
        <f>Таблица1[[#This Row],[Дата регистрации ЗНИ]]+VLOOKUP(Таблица1[[#This Row],[Бизнес-решение]],'Средние сроки по БР'!$A$1:$T$203,9)</f>
        <v>44444.632258064514</v>
      </c>
      <c r="H921" s="1">
        <f>Таблица1[[#This Row],[Плановая дата выхода из текущего статуса]]+VLOOKUP(Таблица1[[#This Row],[Бизнес-решение]],'Средние сроки по БР'!$A$1:$T$203,10)</f>
        <v>44758.632258064514</v>
      </c>
      <c r="I92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314</v>
      </c>
    </row>
    <row r="922" spans="1:9" x14ac:dyDescent="0.25">
      <c r="A922" s="2">
        <v>5500028165</v>
      </c>
      <c r="B922" t="s">
        <v>1073</v>
      </c>
      <c r="C922" t="s">
        <v>148</v>
      </c>
      <c r="D922" t="s">
        <v>73</v>
      </c>
      <c r="E922" s="1">
        <v>44278</v>
      </c>
      <c r="F922" s="1">
        <v>44462</v>
      </c>
      <c r="G922" s="1">
        <f>Таблица1[[#This Row],[Дата регистрации ЗНИ]]+VLOOKUP(Таблица1[[#This Row],[Бизнес-решение]],'Средние сроки по БР'!$A$1:$T$203,9)</f>
        <v>44444.632258064514</v>
      </c>
      <c r="H922" s="1">
        <f>Таблица1[[#This Row],[Плановая дата выхода из текущего статуса]]+VLOOKUP(Таблица1[[#This Row],[Бизнес-решение]],'Средние сроки по БР'!$A$1:$T$203,10)</f>
        <v>44628.632258064514</v>
      </c>
      <c r="I9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184</v>
      </c>
    </row>
    <row r="923" spans="1:9" hidden="1" x14ac:dyDescent="0.25">
      <c r="A923" s="2">
        <v>5500028340</v>
      </c>
      <c r="B923" t="s">
        <v>1181</v>
      </c>
      <c r="C923" t="s">
        <v>8</v>
      </c>
      <c r="D923" t="s">
        <v>44</v>
      </c>
      <c r="E923" s="1">
        <v>44288</v>
      </c>
      <c r="F923" s="1" t="s">
        <v>7</v>
      </c>
      <c r="I92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24" spans="1:9" x14ac:dyDescent="0.25">
      <c r="A924" s="2">
        <v>5500028167</v>
      </c>
      <c r="B924" t="s">
        <v>369</v>
      </c>
      <c r="C924" t="s">
        <v>228</v>
      </c>
      <c r="D924" t="s">
        <v>323</v>
      </c>
      <c r="E924" s="1">
        <v>44278</v>
      </c>
      <c r="F924" s="1">
        <v>44552</v>
      </c>
      <c r="G924" s="1">
        <f>Таблица1[[#This Row],[Дата регистрации ЗНИ]]+VLOOKUP(Таблица1[[#This Row],[Бизнес-решение]],'Средние сроки по БР'!$A$1:$T$203,9)</f>
        <v>44514.5</v>
      </c>
      <c r="H924" s="1">
        <f>Таблица1[[#This Row],[Плановая дата выхода из текущего статуса]]+VLOOKUP(Таблица1[[#This Row],[Бизнес-решение]],'Средние сроки по БР'!$A$1:$T$203,10)</f>
        <v>44788.5</v>
      </c>
      <c r="I9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274</v>
      </c>
    </row>
    <row r="925" spans="1:9" hidden="1" x14ac:dyDescent="0.25">
      <c r="A925" s="2">
        <v>5500028343</v>
      </c>
      <c r="B925" t="s">
        <v>980</v>
      </c>
      <c r="C925" t="s">
        <v>8</v>
      </c>
      <c r="D925" t="s">
        <v>33</v>
      </c>
      <c r="E925" s="1">
        <v>44291</v>
      </c>
      <c r="F925" s="1" t="s">
        <v>7</v>
      </c>
      <c r="I92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26" spans="1:9" hidden="1" x14ac:dyDescent="0.25">
      <c r="A926" s="2">
        <v>5500028344</v>
      </c>
      <c r="B926" t="s">
        <v>980</v>
      </c>
      <c r="C926" t="s">
        <v>8</v>
      </c>
      <c r="D926" t="s">
        <v>302</v>
      </c>
      <c r="E926" s="1">
        <v>44291</v>
      </c>
      <c r="F926" s="1" t="s">
        <v>7</v>
      </c>
      <c r="I92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27" spans="1:9" hidden="1" x14ac:dyDescent="0.25">
      <c r="A927" s="2">
        <v>5500028345</v>
      </c>
      <c r="B927" t="s">
        <v>1188</v>
      </c>
      <c r="C927" t="s">
        <v>8</v>
      </c>
      <c r="D927" t="s">
        <v>73</v>
      </c>
      <c r="E927" s="1">
        <v>44291</v>
      </c>
      <c r="F927" s="1" t="s">
        <v>7</v>
      </c>
      <c r="I92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28" spans="1:9" hidden="1" x14ac:dyDescent="0.25">
      <c r="A928" s="2">
        <v>5500028346</v>
      </c>
      <c r="B928" t="s">
        <v>1189</v>
      </c>
      <c r="C928" t="s">
        <v>5</v>
      </c>
      <c r="D928" t="s">
        <v>28</v>
      </c>
      <c r="E928" s="1">
        <v>44291</v>
      </c>
      <c r="F928" s="1" t="s">
        <v>7</v>
      </c>
      <c r="I92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29" spans="1:9" hidden="1" x14ac:dyDescent="0.25">
      <c r="A929" s="2">
        <v>5500028347</v>
      </c>
      <c r="B929" t="s">
        <v>221</v>
      </c>
      <c r="C929" t="s">
        <v>8</v>
      </c>
      <c r="D929" t="s">
        <v>140</v>
      </c>
      <c r="E929" s="1">
        <v>44291</v>
      </c>
      <c r="F929" s="1" t="s">
        <v>7</v>
      </c>
      <c r="I92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30" spans="1:9" hidden="1" x14ac:dyDescent="0.25">
      <c r="A930" s="2">
        <v>5500028348</v>
      </c>
      <c r="B930" t="s">
        <v>221</v>
      </c>
      <c r="C930" t="s">
        <v>8</v>
      </c>
      <c r="D930" t="s">
        <v>140</v>
      </c>
      <c r="E930" s="1">
        <v>44291</v>
      </c>
      <c r="F930" s="1" t="s">
        <v>7</v>
      </c>
      <c r="I93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31" spans="1:9" hidden="1" x14ac:dyDescent="0.25">
      <c r="A931" s="2">
        <v>5500028349</v>
      </c>
      <c r="B931" t="s">
        <v>1190</v>
      </c>
      <c r="C931" t="s">
        <v>8</v>
      </c>
      <c r="D931" t="s">
        <v>16</v>
      </c>
      <c r="E931" s="1">
        <v>44291</v>
      </c>
      <c r="F931" s="1" t="s">
        <v>7</v>
      </c>
      <c r="I93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32" spans="1:9" x14ac:dyDescent="0.25">
      <c r="A932" s="2">
        <v>5500028169</v>
      </c>
      <c r="B932" t="s">
        <v>830</v>
      </c>
      <c r="C932" t="s">
        <v>149</v>
      </c>
      <c r="D932" t="s">
        <v>266</v>
      </c>
      <c r="E932" s="1">
        <v>44278</v>
      </c>
      <c r="F932" s="1">
        <v>44561</v>
      </c>
      <c r="G932" s="1">
        <f>Таблица1[[#This Row],[Дата регистрации ЗНИ]]+VLOOKUP(Таблица1[[#This Row],[Бизнес-решение]],'Средние сроки по БР'!$A$1:$T$203,18,1)</f>
        <v>44553.087087087086</v>
      </c>
      <c r="H932" s="1">
        <f>Таблица1[[#This Row],[Плановая дата выхода из текущего статуса]]+VLOOKUP(Таблица1[[#This Row],[Бизнес-решение]],'Средние сроки по БР'!$A$1:$T$203,19,1)</f>
        <v>44832.087087087086</v>
      </c>
      <c r="I9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279</v>
      </c>
    </row>
    <row r="933" spans="1:9" x14ac:dyDescent="0.25">
      <c r="A933" s="2">
        <v>5500028170</v>
      </c>
      <c r="B933" t="s">
        <v>1074</v>
      </c>
      <c r="C933" t="s">
        <v>148</v>
      </c>
      <c r="D933" t="s">
        <v>257</v>
      </c>
      <c r="E933" s="1">
        <v>44278</v>
      </c>
      <c r="F933" s="1">
        <v>44561</v>
      </c>
      <c r="G933" s="1">
        <f>Таблица1[[#This Row],[Дата регистрации ЗНИ]]+VLOOKUP(Таблица1[[#This Row],[Бизнес-решение]],'Средние сроки по БР'!$A$1:$T$203,9)</f>
        <v>44397.595744680853</v>
      </c>
      <c r="H933" s="1">
        <f>Таблица1[[#This Row],[Плановая дата выхода из текущего статуса]]+VLOOKUP(Таблица1[[#This Row],[Бизнес-решение]],'Средние сроки по БР'!$A$1:$T$203,10)</f>
        <v>44680.595744680853</v>
      </c>
      <c r="I9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283</v>
      </c>
    </row>
    <row r="934" spans="1:9" hidden="1" x14ac:dyDescent="0.25">
      <c r="A934" s="2">
        <v>5500028352</v>
      </c>
      <c r="B934" t="s">
        <v>1192</v>
      </c>
      <c r="C934" t="s">
        <v>8</v>
      </c>
      <c r="D934" t="s">
        <v>73</v>
      </c>
      <c r="E934" s="1">
        <v>44291</v>
      </c>
      <c r="F934" s="1" t="s">
        <v>7</v>
      </c>
      <c r="I93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35" spans="1:9" x14ac:dyDescent="0.25">
      <c r="A935" s="2">
        <v>5500028173</v>
      </c>
      <c r="B935" t="s">
        <v>340</v>
      </c>
      <c r="C935" t="s">
        <v>148</v>
      </c>
      <c r="D935" t="s">
        <v>125</v>
      </c>
      <c r="E935" s="1">
        <v>44278</v>
      </c>
      <c r="F935" s="1">
        <v>44414</v>
      </c>
      <c r="G935" s="1">
        <f>Таблица1[[#This Row],[Дата регистрации ЗНИ]]+VLOOKUP(Таблица1[[#This Row],[Бизнес-решение]],'Средние сроки по БР'!$A$1:$T$203,9)</f>
        <v>44522.5</v>
      </c>
      <c r="H935" s="1">
        <f>Таблица1[[#This Row],[Плановая дата выхода из текущего статуса]]+VLOOKUP(Таблица1[[#This Row],[Бизнес-решение]],'Средние сроки по БР'!$A$1:$T$203,10)</f>
        <v>44658.5</v>
      </c>
      <c r="I9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136</v>
      </c>
    </row>
    <row r="936" spans="1:9" hidden="1" x14ac:dyDescent="0.25">
      <c r="A936" s="2">
        <v>5500028354</v>
      </c>
      <c r="B936" t="s">
        <v>1193</v>
      </c>
      <c r="C936" t="s">
        <v>5</v>
      </c>
      <c r="D936" t="s">
        <v>129</v>
      </c>
      <c r="E936" s="1">
        <v>44292</v>
      </c>
      <c r="F936" s="1" t="s">
        <v>7</v>
      </c>
      <c r="I93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37" spans="1:9" x14ac:dyDescent="0.25">
      <c r="A937" s="2">
        <v>5500028174</v>
      </c>
      <c r="B937" t="s">
        <v>413</v>
      </c>
      <c r="C937" t="s">
        <v>148</v>
      </c>
      <c r="D937" t="s">
        <v>33</v>
      </c>
      <c r="E937" s="1">
        <v>44278</v>
      </c>
      <c r="F937" s="1">
        <v>44545</v>
      </c>
      <c r="G937" s="1">
        <f>Таблица1[[#This Row],[Дата регистрации ЗНИ]]+VLOOKUP(Таблица1[[#This Row],[Бизнес-решение]],'Средние сроки по БР'!$A$1:$T$203,9)</f>
        <v>44522.310924369747</v>
      </c>
      <c r="H937" s="1">
        <f>Таблица1[[#This Row],[Плановая дата выхода из текущего статуса]]+VLOOKUP(Таблица1[[#This Row],[Бизнес-решение]],'Средние сроки по БР'!$A$1:$T$203,10)</f>
        <v>44789.310924369747</v>
      </c>
      <c r="I93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267</v>
      </c>
    </row>
    <row r="938" spans="1:9" x14ac:dyDescent="0.25">
      <c r="A938" s="2">
        <v>5500028178</v>
      </c>
      <c r="B938" t="s">
        <v>1079</v>
      </c>
      <c r="C938" t="s">
        <v>399</v>
      </c>
      <c r="D938" t="s">
        <v>11</v>
      </c>
      <c r="E938" s="1">
        <v>44278</v>
      </c>
      <c r="F938" s="1">
        <v>44540</v>
      </c>
      <c r="G938" s="1">
        <f>Таблица1[[#This Row],[Дата регистрации ЗНИ]]+VLOOKUP(Таблица1[[#This Row],[Бизнес-решение]],'Средние сроки по БР'!$A$1:$T$203,9)</f>
        <v>44529.260563380281</v>
      </c>
      <c r="H938" s="1">
        <f>Таблица1[[#This Row],[Плановая дата выхода из текущего статуса]]+VLOOKUP(Таблица1[[#This Row],[Бизнес-решение]],'Средние сроки по БР'!$A$1:$T$203,10)</f>
        <v>44791.260563380281</v>
      </c>
      <c r="I9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262</v>
      </c>
    </row>
    <row r="939" spans="1:9" x14ac:dyDescent="0.25">
      <c r="A939" s="2">
        <v>5500028183</v>
      </c>
      <c r="B939" t="s">
        <v>1084</v>
      </c>
      <c r="C939" t="s">
        <v>148</v>
      </c>
      <c r="D939" t="s">
        <v>10</v>
      </c>
      <c r="E939" s="1">
        <v>44279</v>
      </c>
      <c r="F939" s="1">
        <v>44561</v>
      </c>
      <c r="G939" s="1">
        <f>Таблица1[[#This Row],[Дата регистрации ЗНИ]]+VLOOKUP(Таблица1[[#This Row],[Бизнес-решение]],'Средние сроки по БР'!$A$1:$T$203,9)</f>
        <v>44458.209790209788</v>
      </c>
      <c r="H939" s="1">
        <f>Таблица1[[#This Row],[Плановая дата выхода из текущего статуса]]+VLOOKUP(Таблица1[[#This Row],[Бизнес-решение]],'Средние сроки по БР'!$A$1:$T$203,10)</f>
        <v>44740.209790209788</v>
      </c>
      <c r="I93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282</v>
      </c>
    </row>
    <row r="940" spans="1:9" x14ac:dyDescent="0.25">
      <c r="A940" s="2">
        <v>5500028186</v>
      </c>
      <c r="B940" t="s">
        <v>1087</v>
      </c>
      <c r="C940" t="s">
        <v>148</v>
      </c>
      <c r="D940" t="s">
        <v>18</v>
      </c>
      <c r="E940" s="1">
        <v>44279</v>
      </c>
      <c r="F940" s="1">
        <v>44711</v>
      </c>
      <c r="G940" s="1">
        <f>Таблица1[[#This Row],[Дата регистрации ЗНИ]]+VLOOKUP(Таблица1[[#This Row],[Бизнес-решение]],'Средние сроки по БР'!$A$1:$T$203,9)</f>
        <v>44570.087087087086</v>
      </c>
      <c r="H940" s="1">
        <f>Таблица1[[#This Row],[Плановая дата выхода из текущего статуса]]+VLOOKUP(Таблица1[[#This Row],[Бизнес-решение]],'Средние сроки по БР'!$A$1:$T$203,10)</f>
        <v>45002.087087087086</v>
      </c>
      <c r="I94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432</v>
      </c>
    </row>
    <row r="941" spans="1:9" hidden="1" x14ac:dyDescent="0.25">
      <c r="A941" s="2">
        <v>5500028359</v>
      </c>
      <c r="B941" t="s">
        <v>579</v>
      </c>
      <c r="C941" t="s">
        <v>8</v>
      </c>
      <c r="D941" t="s">
        <v>98</v>
      </c>
      <c r="E941" s="1">
        <v>44292</v>
      </c>
      <c r="F941" s="1" t="s">
        <v>7</v>
      </c>
      <c r="I94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42" spans="1:9" x14ac:dyDescent="0.25">
      <c r="A942" s="2">
        <v>5500028189</v>
      </c>
      <c r="B942" t="s">
        <v>1089</v>
      </c>
      <c r="C942" t="s">
        <v>148</v>
      </c>
      <c r="D942" t="s">
        <v>37</v>
      </c>
      <c r="E942" s="1">
        <v>44279</v>
      </c>
      <c r="F942" s="1">
        <v>44592</v>
      </c>
      <c r="G942" s="1">
        <f>Таблица1[[#This Row],[Дата регистрации ЗНИ]]+VLOOKUP(Таблица1[[#This Row],[Бизнес-решение]],'Средние сроки по БР'!$A$1:$T$203,9)</f>
        <v>44528.117647058825</v>
      </c>
      <c r="H942" s="1">
        <f>Таблица1[[#This Row],[Плановая дата выхода из текущего статуса]]+VLOOKUP(Таблица1[[#This Row],[Бизнес-решение]],'Средние сроки по БР'!$A$1:$T$203,10)</f>
        <v>44841.117647058825</v>
      </c>
      <c r="I9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313</v>
      </c>
    </row>
    <row r="943" spans="1:9" hidden="1" x14ac:dyDescent="0.25">
      <c r="A943" s="2">
        <v>5500028362</v>
      </c>
      <c r="B943" t="s">
        <v>476</v>
      </c>
      <c r="C943" t="s">
        <v>8</v>
      </c>
      <c r="D943" t="s">
        <v>10</v>
      </c>
      <c r="E943" s="1">
        <v>44292</v>
      </c>
      <c r="F943" s="1" t="s">
        <v>7</v>
      </c>
      <c r="I94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44" spans="1:9" hidden="1" x14ac:dyDescent="0.25">
      <c r="A944" s="2">
        <v>5500028363</v>
      </c>
      <c r="B944" t="s">
        <v>1196</v>
      </c>
      <c r="C944" t="s">
        <v>5</v>
      </c>
      <c r="D944" t="s">
        <v>64</v>
      </c>
      <c r="E944" s="1">
        <v>44292</v>
      </c>
      <c r="F944" s="1" t="s">
        <v>7</v>
      </c>
      <c r="I94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45" spans="1:9" hidden="1" x14ac:dyDescent="0.25">
      <c r="A945" s="2">
        <v>5500028364</v>
      </c>
      <c r="B945" t="s">
        <v>359</v>
      </c>
      <c r="C945" t="s">
        <v>5</v>
      </c>
      <c r="D945" t="s">
        <v>64</v>
      </c>
      <c r="E945" s="1">
        <v>44292</v>
      </c>
      <c r="F945" s="1" t="s">
        <v>7</v>
      </c>
      <c r="I94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46" spans="1:9" hidden="1" x14ac:dyDescent="0.25">
      <c r="A946" s="2">
        <v>5500028365</v>
      </c>
      <c r="B946" t="s">
        <v>1197</v>
      </c>
      <c r="C946" t="s">
        <v>5</v>
      </c>
      <c r="D946" t="s">
        <v>10</v>
      </c>
      <c r="E946" s="1">
        <v>44292</v>
      </c>
      <c r="F946" s="1" t="s">
        <v>7</v>
      </c>
      <c r="I94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47" spans="1:9" x14ac:dyDescent="0.25">
      <c r="A947" s="2">
        <v>5500028190</v>
      </c>
      <c r="B947" t="s">
        <v>1090</v>
      </c>
      <c r="C947" t="s">
        <v>148</v>
      </c>
      <c r="D947" t="s">
        <v>37</v>
      </c>
      <c r="E947" s="1">
        <v>44279</v>
      </c>
      <c r="F947" s="1">
        <v>44581</v>
      </c>
      <c r="G947" s="1">
        <f>Таблица1[[#This Row],[Дата регистрации ЗНИ]]+VLOOKUP(Таблица1[[#This Row],[Бизнес-решение]],'Средние сроки по БР'!$A$1:$T$203,9)</f>
        <v>44528.117647058825</v>
      </c>
      <c r="H947" s="1">
        <f>Таблица1[[#This Row],[Плановая дата выхода из текущего статуса]]+VLOOKUP(Таблица1[[#This Row],[Бизнес-решение]],'Средние сроки по БР'!$A$1:$T$203,10)</f>
        <v>44830.117647058825</v>
      </c>
      <c r="I9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302</v>
      </c>
    </row>
    <row r="948" spans="1:9" hidden="1" x14ac:dyDescent="0.25">
      <c r="A948" s="2">
        <v>5500028367</v>
      </c>
      <c r="B948" t="s">
        <v>1199</v>
      </c>
      <c r="C948" t="s">
        <v>5</v>
      </c>
      <c r="D948" t="s">
        <v>62</v>
      </c>
      <c r="E948" s="1">
        <v>44292</v>
      </c>
      <c r="F948" s="1" t="s">
        <v>7</v>
      </c>
      <c r="I94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49" spans="1:9" hidden="1" x14ac:dyDescent="0.25">
      <c r="A949" s="2">
        <v>5500028368</v>
      </c>
      <c r="B949" t="s">
        <v>1200</v>
      </c>
      <c r="C949" t="s">
        <v>8</v>
      </c>
      <c r="D949" t="s">
        <v>10</v>
      </c>
      <c r="E949" s="1">
        <v>44292</v>
      </c>
      <c r="F949" s="1" t="s">
        <v>7</v>
      </c>
      <c r="I94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50" spans="1:9" x14ac:dyDescent="0.25">
      <c r="A950" s="2">
        <v>5500028191</v>
      </c>
      <c r="B950" t="s">
        <v>317</v>
      </c>
      <c r="C950" t="s">
        <v>99</v>
      </c>
      <c r="D950" t="s">
        <v>10</v>
      </c>
      <c r="E950" s="1">
        <v>44279</v>
      </c>
      <c r="F950" s="1">
        <v>44592</v>
      </c>
      <c r="G950" s="1">
        <f>Таблица1[[#This Row],[Дата регистрации ЗНИ]]+VLOOKUP(Таблица1[[#This Row],[Бизнес-решение]],'Средние сроки по БР'!$A$1:$T$203,15)</f>
        <v>44446.209790209788</v>
      </c>
      <c r="H950" s="1">
        <f>Таблица1[[#This Row],[Плановая дата выхода из текущего статуса]]+VLOOKUP(Таблица1[[#This Row],[Бизнес-решение]],'Средние сроки по БР'!$A$1:$T$203,16)</f>
        <v>44759.209790209788</v>
      </c>
      <c r="I95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313</v>
      </c>
    </row>
    <row r="951" spans="1:9" x14ac:dyDescent="0.25">
      <c r="A951" s="2">
        <v>5500028193</v>
      </c>
      <c r="B951" t="s">
        <v>351</v>
      </c>
      <c r="C951" t="s">
        <v>148</v>
      </c>
      <c r="D951" t="s">
        <v>18</v>
      </c>
      <c r="E951" s="1">
        <v>44279</v>
      </c>
      <c r="F951" s="1">
        <v>44711</v>
      </c>
      <c r="G951" s="1">
        <f>Таблица1[[#This Row],[Дата регистрации ЗНИ]]+VLOOKUP(Таблица1[[#This Row],[Бизнес-решение]],'Средние сроки по БР'!$A$1:$T$203,9)</f>
        <v>44570.087087087086</v>
      </c>
      <c r="H951" s="1">
        <f>Таблица1[[#This Row],[Плановая дата выхода из текущего статуса]]+VLOOKUP(Таблица1[[#This Row],[Бизнес-решение]],'Средние сроки по БР'!$A$1:$T$203,10)</f>
        <v>45002.087087087086</v>
      </c>
      <c r="I9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432</v>
      </c>
    </row>
    <row r="952" spans="1:9" hidden="1" x14ac:dyDescent="0.25">
      <c r="A952" s="2">
        <v>5500028371</v>
      </c>
      <c r="B952" t="s">
        <v>1203</v>
      </c>
      <c r="C952" t="s">
        <v>5</v>
      </c>
      <c r="D952" t="s">
        <v>73</v>
      </c>
      <c r="E952" s="1">
        <v>44292</v>
      </c>
      <c r="F952" s="1" t="s">
        <v>7</v>
      </c>
      <c r="I95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53" spans="1:9" hidden="1" x14ac:dyDescent="0.25">
      <c r="A953" s="2">
        <v>5500028372</v>
      </c>
      <c r="B953" t="s">
        <v>1204</v>
      </c>
      <c r="C953" t="s">
        <v>5</v>
      </c>
      <c r="D953" t="s">
        <v>540</v>
      </c>
      <c r="E953" s="1">
        <v>44292</v>
      </c>
      <c r="F953" s="1" t="s">
        <v>7</v>
      </c>
      <c r="I95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54" spans="1:9" hidden="1" x14ac:dyDescent="0.25">
      <c r="A954" s="2">
        <v>5500028373</v>
      </c>
      <c r="B954" t="s">
        <v>1205</v>
      </c>
      <c r="C954" t="s">
        <v>5</v>
      </c>
      <c r="D954" t="s">
        <v>11</v>
      </c>
      <c r="E954" s="1">
        <v>44292</v>
      </c>
      <c r="F954" s="1" t="s">
        <v>7</v>
      </c>
      <c r="I95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55" spans="1:9" x14ac:dyDescent="0.25">
      <c r="A955" s="2">
        <v>5500028194</v>
      </c>
      <c r="B955" t="s">
        <v>336</v>
      </c>
      <c r="C955" t="s">
        <v>127</v>
      </c>
      <c r="D955" t="s">
        <v>76</v>
      </c>
      <c r="E955" s="1">
        <v>44279</v>
      </c>
      <c r="F955" s="1">
        <v>44560</v>
      </c>
      <c r="G955" s="1">
        <f>Таблица1[[#This Row],[Дата регистрации ЗНИ]]+VLOOKUP(Таблица1[[#This Row],[Бизнес-решение]],'Средние сроки по БР'!$A$1:$T$203,17)</f>
        <v>44537.454545454544</v>
      </c>
      <c r="H955" s="1">
        <f>Таблица1[[#This Row],[Плановая дата выхода из текущего статуса]]+VLOOKUP(Таблица1[[#This Row],[Бизнес-решение]],'Средние сроки по БР'!$A$1:$T$203,18)</f>
        <v>44816.454545454544</v>
      </c>
      <c r="I9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279</v>
      </c>
    </row>
    <row r="956" spans="1:9" x14ac:dyDescent="0.25">
      <c r="A956" s="2">
        <v>5500028195</v>
      </c>
      <c r="B956" t="s">
        <v>1092</v>
      </c>
      <c r="C956" t="s">
        <v>99</v>
      </c>
      <c r="D956" t="s">
        <v>73</v>
      </c>
      <c r="E956" s="1">
        <v>44279</v>
      </c>
      <c r="F956" s="1">
        <v>44592</v>
      </c>
      <c r="G956" s="1">
        <f>Таблица1[[#This Row],[Дата регистрации ЗНИ]]+VLOOKUP(Таблица1[[#This Row],[Бизнес-решение]],'Средние сроки по БР'!$A$1:$T$203,15)</f>
        <v>44433.632258064514</v>
      </c>
      <c r="H956" s="1">
        <f>Таблица1[[#This Row],[Плановая дата выхода из текущего статуса]]+VLOOKUP(Таблица1[[#This Row],[Бизнес-решение]],'Средние сроки по БР'!$A$1:$T$203,16)</f>
        <v>44746.632258064514</v>
      </c>
      <c r="I9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313</v>
      </c>
    </row>
    <row r="957" spans="1:9" x14ac:dyDescent="0.25">
      <c r="A957" s="2">
        <v>5500028196</v>
      </c>
      <c r="B957" t="s">
        <v>1093</v>
      </c>
      <c r="C957" t="s">
        <v>148</v>
      </c>
      <c r="D957" t="s">
        <v>73</v>
      </c>
      <c r="E957" s="1">
        <v>44279</v>
      </c>
      <c r="F957" s="1">
        <v>44561</v>
      </c>
      <c r="G957" s="1">
        <f>Таблица1[[#This Row],[Дата регистрации ЗНИ]]+VLOOKUP(Таблица1[[#This Row],[Бизнес-решение]],'Средние сроки по БР'!$A$1:$T$203,9)</f>
        <v>44445.632258064514</v>
      </c>
      <c r="H957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9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282</v>
      </c>
    </row>
    <row r="958" spans="1:9" x14ac:dyDescent="0.25">
      <c r="A958" s="2">
        <v>5500028200</v>
      </c>
      <c r="B958" t="s">
        <v>1097</v>
      </c>
      <c r="C958" t="s">
        <v>148</v>
      </c>
      <c r="D958" t="s">
        <v>331</v>
      </c>
      <c r="E958" s="1">
        <v>44281</v>
      </c>
      <c r="F958" s="1">
        <v>44616</v>
      </c>
      <c r="G958" s="1">
        <f>Таблица1[[#This Row],[Дата регистрации ЗНИ]]+VLOOKUP(Таблица1[[#This Row],[Бизнес-решение]],'Средние сроки по БР'!$A$1:$T$203,9)</f>
        <v>44458.625</v>
      </c>
      <c r="H958" s="1">
        <f>Таблица1[[#This Row],[Плановая дата выхода из текущего статуса]]+VLOOKUP(Таблица1[[#This Row],[Бизнес-решение]],'Средние сроки по БР'!$A$1:$T$203,10)</f>
        <v>44793.625</v>
      </c>
      <c r="I9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335</v>
      </c>
    </row>
    <row r="959" spans="1:9" hidden="1" x14ac:dyDescent="0.25">
      <c r="A959" s="2">
        <v>5500028378</v>
      </c>
      <c r="B959" t="s">
        <v>1210</v>
      </c>
      <c r="C959" t="s">
        <v>5</v>
      </c>
      <c r="D959" t="s">
        <v>16</v>
      </c>
      <c r="E959" s="1">
        <v>44293</v>
      </c>
      <c r="F959" s="1" t="s">
        <v>7</v>
      </c>
      <c r="I95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60" spans="1:9" hidden="1" x14ac:dyDescent="0.25">
      <c r="A960" s="2">
        <v>5500028379</v>
      </c>
      <c r="B960" t="s">
        <v>1211</v>
      </c>
      <c r="C960" t="s">
        <v>5</v>
      </c>
      <c r="D960" t="s">
        <v>63</v>
      </c>
      <c r="E960" s="1">
        <v>44293</v>
      </c>
      <c r="F960" s="1" t="s">
        <v>7</v>
      </c>
      <c r="I96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61" spans="1:9" x14ac:dyDescent="0.25">
      <c r="A961" s="2">
        <v>5500028201</v>
      </c>
      <c r="B961" t="s">
        <v>467</v>
      </c>
      <c r="C961" t="s">
        <v>152</v>
      </c>
      <c r="D961" t="s">
        <v>36</v>
      </c>
      <c r="E961" s="1">
        <v>44280</v>
      </c>
      <c r="F961" s="1">
        <v>44650</v>
      </c>
      <c r="G961" s="1">
        <f>Таблица1[[#This Row],[Дата регистрации ЗНИ]]+VLOOKUP(Таблица1[[#This Row],[Бизнес-решение]],'Средние сроки по БР'!$A$1:$T$203,20,1)</f>
        <v>44439.639344262294</v>
      </c>
      <c r="H961" s="1">
        <f>Таблица1[[#This Row],[Плановая дата выхода из текущего статуса]]</f>
        <v>44650</v>
      </c>
      <c r="I9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210.36065573770611</v>
      </c>
    </row>
    <row r="962" spans="1:9" hidden="1" x14ac:dyDescent="0.25">
      <c r="A962" s="2">
        <v>5500028381</v>
      </c>
      <c r="B962" t="s">
        <v>1212</v>
      </c>
      <c r="C962" t="s">
        <v>5</v>
      </c>
      <c r="D962" t="s">
        <v>73</v>
      </c>
      <c r="E962" s="1">
        <v>44292</v>
      </c>
      <c r="F962" s="1" t="s">
        <v>7</v>
      </c>
      <c r="I96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63" spans="1:9" hidden="1" x14ac:dyDescent="0.25">
      <c r="A963" s="2">
        <v>5500028383</v>
      </c>
      <c r="B963" t="s">
        <v>1213</v>
      </c>
      <c r="C963" t="s">
        <v>5</v>
      </c>
      <c r="D963" t="s">
        <v>73</v>
      </c>
      <c r="E963" s="1">
        <v>44292</v>
      </c>
      <c r="F963" s="1" t="s">
        <v>7</v>
      </c>
      <c r="I96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64" spans="1:9" x14ac:dyDescent="0.25">
      <c r="A964" s="2">
        <v>5500028203</v>
      </c>
      <c r="B964" t="s">
        <v>467</v>
      </c>
      <c r="C964" t="s">
        <v>149</v>
      </c>
      <c r="D964" t="s">
        <v>33</v>
      </c>
      <c r="E964" s="1">
        <v>44280</v>
      </c>
      <c r="F964" s="1">
        <v>44561</v>
      </c>
      <c r="G964" s="1">
        <f>Таблица1[[#This Row],[Дата регистрации ЗНИ]]+VLOOKUP(Таблица1[[#This Row],[Бизнес-решение]],'Средние сроки по БР'!$A$1:$T$203,18,1)</f>
        <v>44508.310924369747</v>
      </c>
      <c r="H964" s="1">
        <f>Таблица1[[#This Row],[Плановая дата выхода из текущего статуса]]+VLOOKUP(Таблица1[[#This Row],[Бизнес-решение]],'Средние сроки по БР'!$A$1:$T$203,19,1)</f>
        <v>44785.310924369747</v>
      </c>
      <c r="I9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277</v>
      </c>
    </row>
    <row r="965" spans="1:9" x14ac:dyDescent="0.25">
      <c r="A965" s="2">
        <v>5500028205</v>
      </c>
      <c r="B965" t="s">
        <v>467</v>
      </c>
      <c r="C965" t="s">
        <v>99</v>
      </c>
      <c r="D965" t="s">
        <v>257</v>
      </c>
      <c r="E965" s="1">
        <v>44280</v>
      </c>
      <c r="F965" s="1">
        <v>44561</v>
      </c>
      <c r="G965" s="1">
        <f>Таблица1[[#This Row],[Дата регистрации ЗНИ]]+VLOOKUP(Таблица1[[#This Row],[Бизнес-решение]],'Средние сроки по БР'!$A$1:$T$203,15)</f>
        <v>44387.595744680853</v>
      </c>
      <c r="H965" s="1">
        <f>Таблица1[[#This Row],[Плановая дата выхода из текущего статуса]]+VLOOKUP(Таблица1[[#This Row],[Бизнес-решение]],'Средние сроки по БР'!$A$1:$T$203,16)</f>
        <v>44668.595744680853</v>
      </c>
      <c r="I9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281</v>
      </c>
    </row>
    <row r="966" spans="1:9" hidden="1" x14ac:dyDescent="0.25">
      <c r="A966" s="2">
        <v>5500028386</v>
      </c>
      <c r="B966" t="s">
        <v>1215</v>
      </c>
      <c r="C966" t="s">
        <v>5</v>
      </c>
      <c r="D966" t="s">
        <v>22</v>
      </c>
      <c r="E966" s="1">
        <v>44292</v>
      </c>
      <c r="F966" s="1" t="s">
        <v>7</v>
      </c>
      <c r="I96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67" spans="1:9" hidden="1" x14ac:dyDescent="0.25">
      <c r="A967" s="2">
        <v>5500028387</v>
      </c>
      <c r="B967" t="s">
        <v>1216</v>
      </c>
      <c r="C967" t="s">
        <v>5</v>
      </c>
      <c r="D967" t="s">
        <v>6</v>
      </c>
      <c r="E967" s="1">
        <v>44292</v>
      </c>
      <c r="F967" s="1" t="s">
        <v>7</v>
      </c>
      <c r="I96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68" spans="1:9" x14ac:dyDescent="0.25">
      <c r="A968" s="2">
        <v>5500028206</v>
      </c>
      <c r="B968" t="s">
        <v>467</v>
      </c>
      <c r="C968" t="s">
        <v>99</v>
      </c>
      <c r="D968" t="s">
        <v>24</v>
      </c>
      <c r="E968" s="1">
        <v>44280</v>
      </c>
      <c r="F968" s="1">
        <v>44561</v>
      </c>
      <c r="G968" s="1">
        <f>Таблица1[[#This Row],[Дата регистрации ЗНИ]]+VLOOKUP(Таблица1[[#This Row],[Бизнес-решение]],'Средние сроки по БР'!$A$1:$T$203,15)</f>
        <v>44432.6</v>
      </c>
      <c r="H968" s="1">
        <f>Таблица1[[#This Row],[Плановая дата выхода из текущего статуса]]+VLOOKUP(Таблица1[[#This Row],[Бизнес-решение]],'Средние сроки по БР'!$A$1:$T$203,16)</f>
        <v>44713.599999999999</v>
      </c>
      <c r="I9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281</v>
      </c>
    </row>
    <row r="969" spans="1:9" hidden="1" x14ac:dyDescent="0.25">
      <c r="A969" s="2">
        <v>5500028389</v>
      </c>
      <c r="B969" t="s">
        <v>1217</v>
      </c>
      <c r="C969" t="s">
        <v>8</v>
      </c>
      <c r="D969" t="s">
        <v>10</v>
      </c>
      <c r="E969" s="1">
        <v>44293</v>
      </c>
      <c r="F969" s="1" t="s">
        <v>7</v>
      </c>
      <c r="I96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70" spans="1:9" x14ac:dyDescent="0.25">
      <c r="A970" s="2">
        <v>5500028207</v>
      </c>
      <c r="B970" t="s">
        <v>467</v>
      </c>
      <c r="C970" t="s">
        <v>99</v>
      </c>
      <c r="D970" t="s">
        <v>13</v>
      </c>
      <c r="E970" s="1">
        <v>44280</v>
      </c>
      <c r="F970" s="1">
        <v>44561</v>
      </c>
      <c r="G970" s="1">
        <f>Таблица1[[#This Row],[Дата регистрации ЗНИ]]+VLOOKUP(Таблица1[[#This Row],[Бизнес-решение]],'Средние сроки по БР'!$A$1:$T$203,15)</f>
        <v>44498.879999999997</v>
      </c>
      <c r="H970" s="1">
        <f>Таблица1[[#This Row],[Плановая дата выхода из текущего статуса]]+VLOOKUP(Таблица1[[#This Row],[Бизнес-решение]],'Средние сроки по БР'!$A$1:$T$203,16)</f>
        <v>44779.88</v>
      </c>
      <c r="I9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281</v>
      </c>
    </row>
    <row r="971" spans="1:9" hidden="1" x14ac:dyDescent="0.25">
      <c r="A971" s="2">
        <v>5500028391</v>
      </c>
      <c r="B971" t="s">
        <v>1219</v>
      </c>
      <c r="C971" t="s">
        <v>5</v>
      </c>
      <c r="D971" t="s">
        <v>16</v>
      </c>
      <c r="E971" s="1">
        <v>44293</v>
      </c>
      <c r="F971" s="1" t="s">
        <v>7</v>
      </c>
      <c r="I97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72" spans="1:9" x14ac:dyDescent="0.25">
      <c r="A972" s="2">
        <v>5500028208</v>
      </c>
      <c r="B972" t="s">
        <v>1099</v>
      </c>
      <c r="C972" t="s">
        <v>149</v>
      </c>
      <c r="D972" t="s">
        <v>27</v>
      </c>
      <c r="E972" s="1">
        <v>44280</v>
      </c>
      <c r="F972" s="1">
        <v>44553</v>
      </c>
      <c r="G972" s="1">
        <f>Таблица1[[#This Row],[Дата регистрации ЗНИ]]+VLOOKUP(Таблица1[[#This Row],[Бизнес-решение]],'Средние сроки по БР'!$A$1:$T$203,18,1)</f>
        <v>44477.037735849059</v>
      </c>
      <c r="H972" s="1">
        <f>Таблица1[[#This Row],[Плановая дата выхода из текущего статуса]]+VLOOKUP(Таблица1[[#This Row],[Бизнес-решение]],'Средние сроки по БР'!$A$1:$T$203,19,1)</f>
        <v>44746.037735849059</v>
      </c>
      <c r="I9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269</v>
      </c>
    </row>
    <row r="973" spans="1:9" hidden="1" x14ac:dyDescent="0.25">
      <c r="A973" s="2">
        <v>5500028393</v>
      </c>
      <c r="B973" t="s">
        <v>1221</v>
      </c>
      <c r="C973" t="s">
        <v>8</v>
      </c>
      <c r="D973" t="s">
        <v>18</v>
      </c>
      <c r="E973" s="1">
        <v>44293</v>
      </c>
      <c r="F973" s="1" t="s">
        <v>7</v>
      </c>
      <c r="I97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74" spans="1:9" x14ac:dyDescent="0.25">
      <c r="A974" s="2">
        <v>5500028209</v>
      </c>
      <c r="B974" t="s">
        <v>1100</v>
      </c>
      <c r="C974" t="s">
        <v>148</v>
      </c>
      <c r="D974" t="s">
        <v>27</v>
      </c>
      <c r="E974" s="1">
        <v>44280</v>
      </c>
      <c r="F974" s="1">
        <v>44301</v>
      </c>
      <c r="G974" s="1">
        <f>Таблица1[[#This Row],[Дата регистрации ЗНИ]]+VLOOKUP(Таблица1[[#This Row],[Бизнес-решение]],'Средние сроки по БР'!$A$1:$T$203,9)</f>
        <v>44493.037735849059</v>
      </c>
      <c r="H974" s="1">
        <f>Таблица1[[#This Row],[Плановая дата выхода из текущего статуса]]+VLOOKUP(Таблица1[[#This Row],[Бизнес-решение]],'Средние сроки по БР'!$A$1:$T$203,10)</f>
        <v>44514.037735849059</v>
      </c>
      <c r="I9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</v>
      </c>
    </row>
    <row r="975" spans="1:9" hidden="1" x14ac:dyDescent="0.25">
      <c r="A975" s="2">
        <v>5500028395</v>
      </c>
      <c r="B975" t="s">
        <v>1223</v>
      </c>
      <c r="C975" t="s">
        <v>5</v>
      </c>
      <c r="D975" t="s">
        <v>73</v>
      </c>
      <c r="E975" s="1">
        <v>44293</v>
      </c>
      <c r="F975" s="1" t="s">
        <v>7</v>
      </c>
      <c r="I97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76" spans="1:9" x14ac:dyDescent="0.25">
      <c r="A976" s="2">
        <v>5500028212</v>
      </c>
      <c r="B976" t="s">
        <v>1101</v>
      </c>
      <c r="C976" t="s">
        <v>148</v>
      </c>
      <c r="D976" t="s">
        <v>27</v>
      </c>
      <c r="E976" s="1">
        <v>44280</v>
      </c>
      <c r="F976" s="1">
        <v>44301</v>
      </c>
      <c r="G976" s="1">
        <f>Таблица1[[#This Row],[Дата регистрации ЗНИ]]+VLOOKUP(Таблица1[[#This Row],[Бизнес-решение]],'Средние сроки по БР'!$A$1:$T$203,9)</f>
        <v>44493.037735849059</v>
      </c>
      <c r="H976" s="1">
        <f>Таблица1[[#This Row],[Плановая дата выхода из текущего статуса]]+VLOOKUP(Таблица1[[#This Row],[Бизнес-решение]],'Средние сроки по БР'!$A$1:$T$203,10)</f>
        <v>44514.037735849059</v>
      </c>
      <c r="I9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</v>
      </c>
    </row>
    <row r="977" spans="1:9" hidden="1" x14ac:dyDescent="0.25">
      <c r="A977" s="2">
        <v>5500028397</v>
      </c>
      <c r="B977" t="s">
        <v>1225</v>
      </c>
      <c r="C977" t="s">
        <v>8</v>
      </c>
      <c r="D977" t="s">
        <v>6</v>
      </c>
      <c r="E977" s="1">
        <v>44293</v>
      </c>
      <c r="F977" s="1" t="s">
        <v>7</v>
      </c>
      <c r="I97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78" spans="1:9" hidden="1" x14ac:dyDescent="0.25">
      <c r="A978" s="2">
        <v>5500028398</v>
      </c>
      <c r="B978" t="s">
        <v>1226</v>
      </c>
      <c r="C978" t="s">
        <v>5</v>
      </c>
      <c r="D978" t="s">
        <v>400</v>
      </c>
      <c r="E978" s="1">
        <v>44293</v>
      </c>
      <c r="F978" s="1" t="s">
        <v>7</v>
      </c>
      <c r="I97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79" spans="1:9" x14ac:dyDescent="0.25">
      <c r="A979" s="2">
        <v>5500028213</v>
      </c>
      <c r="B979" t="s">
        <v>1102</v>
      </c>
      <c r="C979" t="s">
        <v>148</v>
      </c>
      <c r="D979" t="s">
        <v>73</v>
      </c>
      <c r="E979" s="1">
        <v>44280</v>
      </c>
      <c r="F979" s="1">
        <v>44561</v>
      </c>
      <c r="G979" s="1">
        <f>Таблица1[[#This Row],[Дата регистрации ЗНИ]]+VLOOKUP(Таблица1[[#This Row],[Бизнес-решение]],'Средние сроки по БР'!$A$1:$T$203,9)</f>
        <v>44446.632258064514</v>
      </c>
      <c r="H979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9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281</v>
      </c>
    </row>
    <row r="980" spans="1:9" hidden="1" x14ac:dyDescent="0.25">
      <c r="A980" s="2">
        <v>5500028400</v>
      </c>
      <c r="B980" t="s">
        <v>1227</v>
      </c>
      <c r="C980" t="s">
        <v>5</v>
      </c>
      <c r="D980" t="s">
        <v>6</v>
      </c>
      <c r="E980" s="1">
        <v>44293</v>
      </c>
      <c r="F980" s="1" t="s">
        <v>7</v>
      </c>
      <c r="I98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81" spans="1:9" hidden="1" x14ac:dyDescent="0.25">
      <c r="A981" s="2">
        <v>5500028401</v>
      </c>
      <c r="B981" t="s">
        <v>1227</v>
      </c>
      <c r="C981" t="s">
        <v>5</v>
      </c>
      <c r="D981" t="s">
        <v>6</v>
      </c>
      <c r="E981" s="1">
        <v>44293</v>
      </c>
      <c r="F981" s="1" t="s">
        <v>7</v>
      </c>
      <c r="I98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82" spans="1:9" hidden="1" x14ac:dyDescent="0.25">
      <c r="A982" s="2">
        <v>5500028402</v>
      </c>
      <c r="B982" t="s">
        <v>1228</v>
      </c>
      <c r="C982" t="s">
        <v>5</v>
      </c>
      <c r="D982" t="s">
        <v>158</v>
      </c>
      <c r="E982" s="1">
        <v>44293</v>
      </c>
      <c r="F982" s="1" t="s">
        <v>7</v>
      </c>
      <c r="I98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83" spans="1:9" hidden="1" x14ac:dyDescent="0.25">
      <c r="A983" s="2">
        <v>5500028403</v>
      </c>
      <c r="B983" t="s">
        <v>324</v>
      </c>
      <c r="C983" t="s">
        <v>5</v>
      </c>
      <c r="D983" t="s">
        <v>71</v>
      </c>
      <c r="E983" s="1">
        <v>44293</v>
      </c>
      <c r="F983" s="1" t="s">
        <v>7</v>
      </c>
      <c r="I98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84" spans="1:9" x14ac:dyDescent="0.25">
      <c r="A984" s="2">
        <v>5500028214</v>
      </c>
      <c r="B984" t="s">
        <v>304</v>
      </c>
      <c r="C984" t="s">
        <v>99</v>
      </c>
      <c r="D984" t="s">
        <v>231</v>
      </c>
      <c r="E984" s="1">
        <v>44280</v>
      </c>
      <c r="F984" s="1">
        <v>44363</v>
      </c>
      <c r="G984" s="1">
        <f>Таблица1[[#This Row],[Дата регистрации ЗНИ]]+VLOOKUP(Таблица1[[#This Row],[Бизнес-решение]],'Средние сроки по БР'!$A$1:$T$203,15)</f>
        <v>44505.8</v>
      </c>
      <c r="H984" s="1">
        <f>Таблица1[[#This Row],[Плановая дата выхода из текущего статуса]]+VLOOKUP(Таблица1[[#This Row],[Бизнес-решение]],'Средние сроки по БР'!$A$1:$T$203,16)</f>
        <v>44588.800000000003</v>
      </c>
      <c r="I98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83</v>
      </c>
    </row>
    <row r="985" spans="1:9" x14ac:dyDescent="0.25">
      <c r="A985" s="2">
        <v>5500028217</v>
      </c>
      <c r="B985" t="s">
        <v>969</v>
      </c>
      <c r="C985" t="s">
        <v>152</v>
      </c>
      <c r="D985" t="s">
        <v>16</v>
      </c>
      <c r="E985" s="1">
        <v>44281</v>
      </c>
      <c r="F985" s="1">
        <v>44466</v>
      </c>
      <c r="G985" s="1">
        <f>Таблица1[[#This Row],[Дата регистрации ЗНИ]]+VLOOKUP(Таблица1[[#This Row],[Бизнес-решение]],'Средние сроки по БР'!$A$1:$T$203,20,1)</f>
        <v>44424.252688172041</v>
      </c>
      <c r="H985" s="1">
        <f>Таблица1[[#This Row],[Плановая дата выхода из текущего статуса]]</f>
        <v>44466</v>
      </c>
      <c r="I9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41.747311827959493</v>
      </c>
    </row>
    <row r="986" spans="1:9" hidden="1" x14ac:dyDescent="0.25">
      <c r="A986" s="2">
        <v>5500028406</v>
      </c>
      <c r="B986" t="s">
        <v>1231</v>
      </c>
      <c r="C986" t="s">
        <v>5</v>
      </c>
      <c r="D986" t="s">
        <v>64</v>
      </c>
      <c r="E986" s="1">
        <v>44293</v>
      </c>
      <c r="F986" s="1" t="s">
        <v>7</v>
      </c>
      <c r="I98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87" spans="1:9" x14ac:dyDescent="0.25">
      <c r="A987" s="2">
        <v>5500028218</v>
      </c>
      <c r="B987" t="s">
        <v>969</v>
      </c>
      <c r="C987" t="s">
        <v>152</v>
      </c>
      <c r="D987" t="s">
        <v>73</v>
      </c>
      <c r="E987" s="1">
        <v>44281</v>
      </c>
      <c r="F987" s="1">
        <v>44481</v>
      </c>
      <c r="G987" s="1">
        <f>Таблица1[[#This Row],[Дата регистрации ЗНИ]]+VLOOKUP(Таблица1[[#This Row],[Бизнес-решение]],'Средние сроки по БР'!$A$1:$T$203,20,1)</f>
        <v>44423.632258064514</v>
      </c>
      <c r="H987" s="1">
        <f>Таблица1[[#This Row],[Плановая дата выхода из текущего статуса]]</f>
        <v>44481</v>
      </c>
      <c r="I9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57.367741935486265</v>
      </c>
    </row>
    <row r="988" spans="1:9" hidden="1" x14ac:dyDescent="0.25">
      <c r="A988" s="2">
        <v>5500028408</v>
      </c>
      <c r="B988" t="s">
        <v>1233</v>
      </c>
      <c r="C988" t="s">
        <v>8</v>
      </c>
      <c r="D988" t="s">
        <v>223</v>
      </c>
      <c r="E988" s="1">
        <v>44293</v>
      </c>
      <c r="F988" s="1" t="s">
        <v>7</v>
      </c>
      <c r="I98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89" spans="1:9" hidden="1" x14ac:dyDescent="0.25">
      <c r="A989" s="2">
        <v>5500028409</v>
      </c>
      <c r="B989" t="s">
        <v>1234</v>
      </c>
      <c r="C989" t="s">
        <v>5</v>
      </c>
      <c r="D989" t="s">
        <v>10</v>
      </c>
      <c r="E989" s="1">
        <v>44294</v>
      </c>
      <c r="F989" s="1" t="s">
        <v>7</v>
      </c>
      <c r="I98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90" spans="1:9" x14ac:dyDescent="0.25">
      <c r="A990" s="2">
        <v>5500028219</v>
      </c>
      <c r="B990" t="s">
        <v>1104</v>
      </c>
      <c r="C990" t="s">
        <v>148</v>
      </c>
      <c r="D990" t="s">
        <v>64</v>
      </c>
      <c r="E990" s="1">
        <v>44284</v>
      </c>
      <c r="F990" s="1">
        <v>44645</v>
      </c>
      <c r="G990" s="1">
        <f>Таблица1[[#This Row],[Дата регистрации ЗНИ]]+VLOOKUP(Таблица1[[#This Row],[Бизнес-решение]],'Средние сроки по БР'!$A$1:$T$203,9)</f>
        <v>44434</v>
      </c>
      <c r="H990" s="1">
        <f>Таблица1[[#This Row],[Плановая дата выхода из текущего статуса]]+VLOOKUP(Таблица1[[#This Row],[Бизнес-решение]],'Средние сроки по БР'!$A$1:$T$203,10)</f>
        <v>44795</v>
      </c>
      <c r="I9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361</v>
      </c>
    </row>
    <row r="991" spans="1:9" hidden="1" x14ac:dyDescent="0.25">
      <c r="A991" s="2">
        <v>5500028411</v>
      </c>
      <c r="B991" t="s">
        <v>344</v>
      </c>
      <c r="C991" t="s">
        <v>5</v>
      </c>
      <c r="D991" t="s">
        <v>150</v>
      </c>
      <c r="E991" s="1">
        <v>44293</v>
      </c>
      <c r="F991" s="1" t="s">
        <v>7</v>
      </c>
      <c r="I99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92" spans="1:9" x14ac:dyDescent="0.25">
      <c r="A992" s="2">
        <v>5500028222</v>
      </c>
      <c r="B992" t="s">
        <v>1106</v>
      </c>
      <c r="C992" t="s">
        <v>99</v>
      </c>
      <c r="D992" t="s">
        <v>475</v>
      </c>
      <c r="E992" s="1">
        <v>44281</v>
      </c>
      <c r="F992" s="1">
        <v>44799</v>
      </c>
      <c r="G992" s="1">
        <f>Таблица1[[#This Row],[Дата регистрации ЗНИ]]+VLOOKUP(Таблица1[[#This Row],[Бизнес-решение]],'Средние сроки по БР'!$A$1:$T$203,15)</f>
        <v>44467.214285714283</v>
      </c>
      <c r="H992" s="1">
        <f>Таблица1[[#This Row],[Плановая дата выхода из текущего статуса]]+VLOOKUP(Таблица1[[#This Row],[Бизнес-решение]],'Средние сроки по БР'!$A$1:$T$203,16)</f>
        <v>44985.214285714283</v>
      </c>
      <c r="I99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518</v>
      </c>
    </row>
    <row r="993" spans="1:9" x14ac:dyDescent="0.25">
      <c r="A993" s="2">
        <v>5500028223</v>
      </c>
      <c r="B993" t="s">
        <v>1107</v>
      </c>
      <c r="C993" t="s">
        <v>99</v>
      </c>
      <c r="D993" t="s">
        <v>73</v>
      </c>
      <c r="E993" s="1">
        <v>44281</v>
      </c>
      <c r="F993" s="1">
        <v>44607</v>
      </c>
      <c r="G993" s="1">
        <f>Таблица1[[#This Row],[Дата регистрации ЗНИ]]+VLOOKUP(Таблица1[[#This Row],[Бизнес-решение]],'Средние сроки по БР'!$A$1:$T$203,15)</f>
        <v>44435.632258064514</v>
      </c>
      <c r="H993" s="1">
        <f>Таблица1[[#This Row],[Плановая дата выхода из текущего статуса]]+VLOOKUP(Таблица1[[#This Row],[Бизнес-решение]],'Средние сроки по БР'!$A$1:$T$203,16)</f>
        <v>44761.632258064514</v>
      </c>
      <c r="I9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326</v>
      </c>
    </row>
    <row r="994" spans="1:9" hidden="1" x14ac:dyDescent="0.25">
      <c r="A994" s="2">
        <v>5500028416</v>
      </c>
      <c r="B994" t="s">
        <v>1169</v>
      </c>
      <c r="C994" t="s">
        <v>8</v>
      </c>
      <c r="D994" t="s">
        <v>167</v>
      </c>
      <c r="E994" s="1">
        <v>44295</v>
      </c>
      <c r="F994" s="1" t="s">
        <v>7</v>
      </c>
      <c r="I99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995" spans="1:9" x14ac:dyDescent="0.25">
      <c r="A995" s="2">
        <v>5500028225</v>
      </c>
      <c r="B995" t="s">
        <v>1108</v>
      </c>
      <c r="C995" t="s">
        <v>99</v>
      </c>
      <c r="D995" t="s">
        <v>73</v>
      </c>
      <c r="E995" s="1">
        <v>44281</v>
      </c>
      <c r="F995" s="1">
        <v>44587</v>
      </c>
      <c r="G995" s="1">
        <f>Таблица1[[#This Row],[Дата регистрации ЗНИ]]+VLOOKUP(Таблица1[[#This Row],[Бизнес-решение]],'Средние сроки по БР'!$A$1:$T$203,15)</f>
        <v>44435.632258064514</v>
      </c>
      <c r="H995" s="1">
        <f>Таблица1[[#This Row],[Плановая дата выхода из текущего статуса]]+VLOOKUP(Таблица1[[#This Row],[Бизнес-решение]],'Средние сроки по БР'!$A$1:$T$203,16)</f>
        <v>44741.632258064514</v>
      </c>
      <c r="I9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306</v>
      </c>
    </row>
    <row r="996" spans="1:9" x14ac:dyDescent="0.25">
      <c r="A996" s="2">
        <v>5500028230</v>
      </c>
      <c r="B996" t="s">
        <v>1111</v>
      </c>
      <c r="C996" t="s">
        <v>325</v>
      </c>
      <c r="D996" t="s">
        <v>87</v>
      </c>
      <c r="E996" s="1">
        <v>44284</v>
      </c>
      <c r="F996" s="1">
        <v>44427</v>
      </c>
      <c r="G996" s="1">
        <f>Таблица1[[#This Row],[Дата регистрации ЗНИ]]+VLOOKUP(Таблица1[[#This Row],[Бизнес-решение]],'Средние сроки по БР'!$A$1:$T$203,13)</f>
        <v>44552.176470588238</v>
      </c>
      <c r="H996" s="1">
        <f>Таблица1[[#This Row],[Плановая дата выхода из текущего статуса]]+VLOOKUP(Таблица1[[#This Row],[Бизнес-решение]],'Средние сроки по БР'!$A$1:$T$203,14)</f>
        <v>44693.176470588238</v>
      </c>
      <c r="I9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141</v>
      </c>
    </row>
    <row r="997" spans="1:9" x14ac:dyDescent="0.25">
      <c r="A997" s="2">
        <v>5500028231</v>
      </c>
      <c r="B997" t="s">
        <v>1112</v>
      </c>
      <c r="C997" t="s">
        <v>325</v>
      </c>
      <c r="D997" t="s">
        <v>87</v>
      </c>
      <c r="E997" s="1">
        <v>44284</v>
      </c>
      <c r="F997" s="1">
        <v>44427</v>
      </c>
      <c r="G997" s="1">
        <f>Таблица1[[#This Row],[Дата регистрации ЗНИ]]+VLOOKUP(Таблица1[[#This Row],[Бизнес-решение]],'Средние сроки по БР'!$A$1:$T$203,13)</f>
        <v>44552.176470588238</v>
      </c>
      <c r="H997" s="1">
        <f>Таблица1[[#This Row],[Плановая дата выхода из текущего статуса]]+VLOOKUP(Таблица1[[#This Row],[Бизнес-решение]],'Средние сроки по БР'!$A$1:$T$203,14)</f>
        <v>44693.176470588238</v>
      </c>
      <c r="I9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141</v>
      </c>
    </row>
    <row r="998" spans="1:9" x14ac:dyDescent="0.25">
      <c r="A998" s="2">
        <v>5500028238</v>
      </c>
      <c r="B998" t="s">
        <v>1117</v>
      </c>
      <c r="C998" t="s">
        <v>184</v>
      </c>
      <c r="D998" t="s">
        <v>11</v>
      </c>
      <c r="E998" s="1">
        <v>44284</v>
      </c>
      <c r="F998" s="1">
        <v>44523</v>
      </c>
      <c r="G998" s="1">
        <f>Таблица1[[#This Row],[Дата регистрации ЗНИ]]+VLOOKUP(Таблица1[[#This Row],[Бизнес-решение]],'Средние сроки по БР'!$A$1:$T$203,10)</f>
        <v>44535.260563380281</v>
      </c>
      <c r="H998" s="1">
        <f>Таблица1[[#This Row],[Плановая дата выхода из текущего статуса]]+VLOOKUP(Таблица1[[#This Row],[Бизнес-решение]],'Средние сроки по БР'!$A$1:$T$203,11)</f>
        <v>44769.260563380281</v>
      </c>
      <c r="I9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234</v>
      </c>
    </row>
    <row r="999" spans="1:9" x14ac:dyDescent="0.25">
      <c r="A999" s="2">
        <v>5500028240</v>
      </c>
      <c r="B999" t="s">
        <v>1119</v>
      </c>
      <c r="C999" t="s">
        <v>99</v>
      </c>
      <c r="D999" t="s">
        <v>18</v>
      </c>
      <c r="E999" s="1">
        <v>44284</v>
      </c>
      <c r="F999" s="1">
        <v>45122</v>
      </c>
      <c r="G999" s="1">
        <f>Таблица1[[#This Row],[Дата регистрации ЗНИ]]+VLOOKUP(Таблица1[[#This Row],[Бизнес-решение]],'Средние сроки по БР'!$A$1:$T$203,15)</f>
        <v>44563.087087087086</v>
      </c>
      <c r="H999" s="1">
        <f>Таблица1[[#This Row],[Плановая дата выхода из текущего статуса]]+VLOOKUP(Таблица1[[#This Row],[Бизнес-решение]],'Средние сроки по БР'!$A$1:$T$203,16)</f>
        <v>45401.087087087086</v>
      </c>
      <c r="I9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838</v>
      </c>
    </row>
    <row r="1000" spans="1:9" hidden="1" x14ac:dyDescent="0.25">
      <c r="A1000" s="2">
        <v>5500028423</v>
      </c>
      <c r="B1000" t="s">
        <v>1237</v>
      </c>
      <c r="C1000" t="s">
        <v>5</v>
      </c>
      <c r="D1000" t="s">
        <v>73</v>
      </c>
      <c r="E1000" s="1">
        <v>44294</v>
      </c>
      <c r="F1000" s="1" t="s">
        <v>7</v>
      </c>
      <c r="I100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01" spans="1:9" x14ac:dyDescent="0.25">
      <c r="A1001" s="2">
        <v>5500028242</v>
      </c>
      <c r="B1001" t="s">
        <v>969</v>
      </c>
      <c r="C1001" t="s">
        <v>152</v>
      </c>
      <c r="D1001" t="s">
        <v>41</v>
      </c>
      <c r="E1001" s="1">
        <v>44284</v>
      </c>
      <c r="F1001" s="1">
        <v>44456</v>
      </c>
      <c r="G1001" s="1">
        <f>Таблица1[[#This Row],[Дата регистрации ЗНИ]]+VLOOKUP(Таблица1[[#This Row],[Бизнес-решение]],'Средние сроки по БР'!$A$1:$T$203,20,1)</f>
        <v>44430</v>
      </c>
      <c r="H1001" s="1">
        <f>Таблица1[[#This Row],[Плановая дата выхода из текущего статуса]]</f>
        <v>44456</v>
      </c>
      <c r="I10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</v>
      </c>
    </row>
    <row r="1002" spans="1:9" hidden="1" x14ac:dyDescent="0.25">
      <c r="A1002" s="2">
        <v>5500028425</v>
      </c>
      <c r="B1002" t="s">
        <v>1239</v>
      </c>
      <c r="C1002" t="s">
        <v>8</v>
      </c>
      <c r="D1002" t="s">
        <v>10</v>
      </c>
      <c r="E1002" s="1">
        <v>44294</v>
      </c>
      <c r="F1002" s="1" t="s">
        <v>7</v>
      </c>
      <c r="I100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03" spans="1:9" hidden="1" x14ac:dyDescent="0.25">
      <c r="A1003" s="2">
        <v>5500028426</v>
      </c>
      <c r="B1003" t="s">
        <v>1240</v>
      </c>
      <c r="C1003" t="s">
        <v>5</v>
      </c>
      <c r="D1003" t="s">
        <v>16</v>
      </c>
      <c r="E1003" s="1">
        <v>44294</v>
      </c>
      <c r="F1003" s="1" t="s">
        <v>7</v>
      </c>
      <c r="I100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04" spans="1:9" hidden="1" x14ac:dyDescent="0.25">
      <c r="A1004" s="2">
        <v>5500028427</v>
      </c>
      <c r="B1004" t="s">
        <v>1241</v>
      </c>
      <c r="C1004" t="s">
        <v>5</v>
      </c>
      <c r="D1004" t="s">
        <v>54</v>
      </c>
      <c r="E1004" s="1">
        <v>44294</v>
      </c>
      <c r="F1004" s="1" t="s">
        <v>7</v>
      </c>
      <c r="I100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05" spans="1:9" x14ac:dyDescent="0.25">
      <c r="A1005" s="2">
        <v>5500028243</v>
      </c>
      <c r="B1005" t="s">
        <v>1120</v>
      </c>
      <c r="C1005" t="s">
        <v>152</v>
      </c>
      <c r="D1005" t="s">
        <v>257</v>
      </c>
      <c r="E1005" s="1">
        <v>44284</v>
      </c>
      <c r="F1005" s="1">
        <v>44435</v>
      </c>
      <c r="G1005" s="1">
        <f>Таблица1[[#This Row],[Дата регистрации ЗНИ]]+VLOOKUP(Таблица1[[#This Row],[Бизнес-решение]],'Средние сроки по БР'!$A$1:$T$203,20,1)</f>
        <v>44379.595744680853</v>
      </c>
      <c r="H1005" s="1">
        <f>Таблица1[[#This Row],[Плановая дата выхода из текущего статуса]]</f>
        <v>44435</v>
      </c>
      <c r="I10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55.404255319146614</v>
      </c>
    </row>
    <row r="1006" spans="1:9" hidden="1" x14ac:dyDescent="0.25">
      <c r="A1006" s="2">
        <v>5500028429</v>
      </c>
      <c r="B1006" t="s">
        <v>419</v>
      </c>
      <c r="C1006" t="s">
        <v>5</v>
      </c>
      <c r="D1006" t="s">
        <v>140</v>
      </c>
      <c r="E1006" s="1">
        <v>44294</v>
      </c>
      <c r="F1006" s="1" t="s">
        <v>7</v>
      </c>
      <c r="I100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07" spans="1:9" x14ac:dyDescent="0.25">
      <c r="A1007" s="2">
        <v>5500028244</v>
      </c>
      <c r="B1007" t="s">
        <v>1121</v>
      </c>
      <c r="C1007" t="s">
        <v>152</v>
      </c>
      <c r="D1007" t="s">
        <v>857</v>
      </c>
      <c r="E1007" s="1">
        <v>44284</v>
      </c>
      <c r="F1007" s="1">
        <v>44592</v>
      </c>
      <c r="G1007" s="1">
        <f>Таблица1[[#This Row],[Дата регистрации ЗНИ]]+VLOOKUP(Таблица1[[#This Row],[Бизнес-решение]],'Средние сроки по БР'!$A$1:$T$203,20,0)</f>
        <v>44364</v>
      </c>
      <c r="H1007" s="1">
        <f>Таблица1[[#This Row],[Плановая дата выхода из текущего статуса]]</f>
        <v>44592</v>
      </c>
      <c r="I10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228</v>
      </c>
    </row>
    <row r="1008" spans="1:9" x14ac:dyDescent="0.25">
      <c r="A1008" s="2">
        <v>5500028245</v>
      </c>
      <c r="B1008" t="s">
        <v>1122</v>
      </c>
      <c r="C1008" t="s">
        <v>152</v>
      </c>
      <c r="D1008" t="s">
        <v>857</v>
      </c>
      <c r="E1008" s="1">
        <v>44284</v>
      </c>
      <c r="F1008" s="1">
        <v>44497</v>
      </c>
      <c r="G1008" s="1">
        <f>Таблица1[[#This Row],[Дата регистрации ЗНИ]]+VLOOKUP(Таблица1[[#This Row],[Бизнес-решение]],'Средние сроки по БР'!$A$1:$T$203,20,0)</f>
        <v>44364</v>
      </c>
      <c r="H1008" s="1">
        <f>Таблица1[[#This Row],[Плановая дата выхода из текущего статуса]]</f>
        <v>44497</v>
      </c>
      <c r="I10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133</v>
      </c>
    </row>
    <row r="1009" spans="1:9" x14ac:dyDescent="0.25">
      <c r="A1009" s="2">
        <v>5500028246</v>
      </c>
      <c r="B1009" t="s">
        <v>1123</v>
      </c>
      <c r="C1009" t="s">
        <v>152</v>
      </c>
      <c r="D1009" t="s">
        <v>857</v>
      </c>
      <c r="E1009" s="1">
        <v>44284</v>
      </c>
      <c r="F1009" s="1">
        <v>44497</v>
      </c>
      <c r="G1009" s="1">
        <f>Таблица1[[#This Row],[Дата регистрации ЗНИ]]+VLOOKUP(Таблица1[[#This Row],[Бизнес-решение]],'Средние сроки по БР'!$A$1:$T$203,20,0)</f>
        <v>44364</v>
      </c>
      <c r="H1009" s="1">
        <f>Таблица1[[#This Row],[Плановая дата выхода из текущего статуса]]</f>
        <v>44497</v>
      </c>
      <c r="I10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133</v>
      </c>
    </row>
    <row r="1010" spans="1:9" hidden="1" x14ac:dyDescent="0.25">
      <c r="A1010" s="2">
        <v>5500028433</v>
      </c>
      <c r="B1010" t="s">
        <v>1246</v>
      </c>
      <c r="C1010" t="s">
        <v>5</v>
      </c>
      <c r="D1010" t="s">
        <v>331</v>
      </c>
      <c r="E1010" s="1">
        <v>44294</v>
      </c>
      <c r="F1010" s="1" t="s">
        <v>7</v>
      </c>
      <c r="I101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11" spans="1:9" hidden="1" x14ac:dyDescent="0.25">
      <c r="A1011" s="2">
        <v>5500028434</v>
      </c>
      <c r="B1011" t="s">
        <v>1247</v>
      </c>
      <c r="C1011" t="s">
        <v>8</v>
      </c>
      <c r="D1011" t="s">
        <v>9</v>
      </c>
      <c r="E1011" s="1">
        <v>44294</v>
      </c>
      <c r="F1011" s="1" t="s">
        <v>7</v>
      </c>
      <c r="I101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12" spans="1:9" hidden="1" x14ac:dyDescent="0.25">
      <c r="A1012" s="2">
        <v>5500028435</v>
      </c>
      <c r="B1012" t="s">
        <v>1247</v>
      </c>
      <c r="C1012" t="s">
        <v>8</v>
      </c>
      <c r="D1012" t="s">
        <v>9</v>
      </c>
      <c r="E1012" s="1">
        <v>44294</v>
      </c>
      <c r="F1012" s="1" t="s">
        <v>7</v>
      </c>
      <c r="I101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13" spans="1:9" hidden="1" x14ac:dyDescent="0.25">
      <c r="A1013" s="2">
        <v>5500028437</v>
      </c>
      <c r="B1013" t="s">
        <v>1238</v>
      </c>
      <c r="C1013" t="s">
        <v>8</v>
      </c>
      <c r="D1013" t="s">
        <v>11</v>
      </c>
      <c r="E1013" s="1">
        <v>44294</v>
      </c>
      <c r="F1013" s="1" t="s">
        <v>7</v>
      </c>
      <c r="I101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14" spans="1:9" hidden="1" x14ac:dyDescent="0.25">
      <c r="A1014" s="2">
        <v>5500028438</v>
      </c>
      <c r="B1014" t="s">
        <v>1248</v>
      </c>
      <c r="C1014" t="s">
        <v>5</v>
      </c>
      <c r="D1014" t="s">
        <v>44</v>
      </c>
      <c r="E1014" s="1">
        <v>44294</v>
      </c>
      <c r="F1014" s="1" t="s">
        <v>7</v>
      </c>
      <c r="I101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15" spans="1:9" x14ac:dyDescent="0.25">
      <c r="A1015" s="2">
        <v>5500028247</v>
      </c>
      <c r="B1015" t="s">
        <v>1124</v>
      </c>
      <c r="C1015" t="s">
        <v>152</v>
      </c>
      <c r="D1015" t="s">
        <v>857</v>
      </c>
      <c r="E1015" s="1">
        <v>44284</v>
      </c>
      <c r="F1015" s="1">
        <v>44497</v>
      </c>
      <c r="G1015" s="1">
        <f>Таблица1[[#This Row],[Дата регистрации ЗНИ]]+VLOOKUP(Таблица1[[#This Row],[Бизнес-решение]],'Средние сроки по БР'!$A$1:$T$203,20,0)</f>
        <v>44364</v>
      </c>
      <c r="H1015" s="1">
        <f>Таблица1[[#This Row],[Плановая дата выхода из текущего статуса]]</f>
        <v>44497</v>
      </c>
      <c r="I10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133</v>
      </c>
    </row>
    <row r="1016" spans="1:9" hidden="1" x14ac:dyDescent="0.25">
      <c r="A1016" s="2">
        <v>5500028440</v>
      </c>
      <c r="B1016" t="s">
        <v>1250</v>
      </c>
      <c r="C1016" t="s">
        <v>5</v>
      </c>
      <c r="D1016" t="s">
        <v>10</v>
      </c>
      <c r="E1016" s="1">
        <v>44294</v>
      </c>
      <c r="F1016" s="1" t="s">
        <v>7</v>
      </c>
      <c r="I101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17" spans="1:9" hidden="1" x14ac:dyDescent="0.25">
      <c r="A1017" s="2">
        <v>5500028441</v>
      </c>
      <c r="B1017" t="s">
        <v>1251</v>
      </c>
      <c r="C1017" t="s">
        <v>5</v>
      </c>
      <c r="D1017" t="s">
        <v>63</v>
      </c>
      <c r="E1017" s="1">
        <v>44294</v>
      </c>
      <c r="F1017" s="1" t="s">
        <v>7</v>
      </c>
      <c r="I101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18" spans="1:9" hidden="1" x14ac:dyDescent="0.25">
      <c r="A1018" s="2">
        <v>5500028443</v>
      </c>
      <c r="B1018" t="s">
        <v>1252</v>
      </c>
      <c r="C1018" t="s">
        <v>8</v>
      </c>
      <c r="D1018" t="s">
        <v>9</v>
      </c>
      <c r="E1018" s="1">
        <v>44295</v>
      </c>
      <c r="F1018" s="1" t="s">
        <v>7</v>
      </c>
      <c r="I101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19" spans="1:9" hidden="1" x14ac:dyDescent="0.25">
      <c r="A1019" s="2">
        <v>5500028444</v>
      </c>
      <c r="B1019" t="s">
        <v>1253</v>
      </c>
      <c r="C1019" t="s">
        <v>8</v>
      </c>
      <c r="D1019" t="s">
        <v>10</v>
      </c>
      <c r="E1019" s="1">
        <v>44295</v>
      </c>
      <c r="F1019" s="1" t="s">
        <v>7</v>
      </c>
      <c r="I101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20" spans="1:9" x14ac:dyDescent="0.25">
      <c r="A1020" s="2">
        <v>5500028248</v>
      </c>
      <c r="B1020" t="s">
        <v>1125</v>
      </c>
      <c r="C1020" t="s">
        <v>152</v>
      </c>
      <c r="D1020" t="s">
        <v>857</v>
      </c>
      <c r="E1020" s="1">
        <v>44284</v>
      </c>
      <c r="F1020" s="1">
        <v>44510</v>
      </c>
      <c r="G1020" s="1">
        <f>Таблица1[[#This Row],[Дата регистрации ЗНИ]]+VLOOKUP(Таблица1[[#This Row],[Бизнес-решение]],'Средние сроки по БР'!$A$1:$T$203,20,0)</f>
        <v>44364</v>
      </c>
      <c r="H1020" s="1">
        <f>Таблица1[[#This Row],[Плановая дата выхода из текущего статуса]]</f>
        <v>44510</v>
      </c>
      <c r="I10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146</v>
      </c>
    </row>
    <row r="1021" spans="1:9" x14ac:dyDescent="0.25">
      <c r="A1021" s="2">
        <v>5500028249</v>
      </c>
      <c r="B1021" t="s">
        <v>1126</v>
      </c>
      <c r="C1021" t="s">
        <v>152</v>
      </c>
      <c r="D1021" t="s">
        <v>857</v>
      </c>
      <c r="E1021" s="1">
        <v>44284</v>
      </c>
      <c r="F1021" s="1">
        <v>44497</v>
      </c>
      <c r="G1021" s="1">
        <f>Таблица1[[#This Row],[Дата регистрации ЗНИ]]+VLOOKUP(Таблица1[[#This Row],[Бизнес-решение]],'Средние сроки по БР'!$A$1:$T$203,20,0)</f>
        <v>44364</v>
      </c>
      <c r="H1021" s="1">
        <f>Таблица1[[#This Row],[Плановая дата выхода из текущего статуса]]</f>
        <v>44497</v>
      </c>
      <c r="I102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133</v>
      </c>
    </row>
    <row r="1022" spans="1:9" x14ac:dyDescent="0.25">
      <c r="A1022" s="2">
        <v>5500028250</v>
      </c>
      <c r="B1022" t="s">
        <v>1127</v>
      </c>
      <c r="C1022" t="s">
        <v>148</v>
      </c>
      <c r="D1022" t="s">
        <v>347</v>
      </c>
      <c r="E1022" s="1">
        <v>44284</v>
      </c>
      <c r="F1022" s="1">
        <v>44530</v>
      </c>
      <c r="G1022" s="1">
        <f>Таблица1[[#This Row],[Дата регистрации ЗНИ]]+VLOOKUP(Таблица1[[#This Row],[Бизнес-решение]],'Средние сроки по БР'!$A$1:$T$203,9)</f>
        <v>44459.666666666664</v>
      </c>
      <c r="H1022" s="1">
        <f>Таблица1[[#This Row],[Плановая дата выхода из текущего статуса]]+VLOOKUP(Таблица1[[#This Row],[Бизнес-решение]],'Средние сроки по БР'!$A$1:$T$203,10)</f>
        <v>44705.666666666664</v>
      </c>
      <c r="I10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246</v>
      </c>
    </row>
    <row r="1023" spans="1:9" hidden="1" x14ac:dyDescent="0.25">
      <c r="A1023" s="2">
        <v>5500028448</v>
      </c>
      <c r="B1023" t="s">
        <v>1258</v>
      </c>
      <c r="C1023" t="s">
        <v>8</v>
      </c>
      <c r="D1023" t="s">
        <v>92</v>
      </c>
      <c r="E1023" s="1">
        <v>44295</v>
      </c>
      <c r="F1023" s="1" t="s">
        <v>7</v>
      </c>
      <c r="I102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24" spans="1:9" x14ac:dyDescent="0.25">
      <c r="A1024" s="2">
        <v>5500028251</v>
      </c>
      <c r="B1024" t="s">
        <v>499</v>
      </c>
      <c r="C1024" t="s">
        <v>149</v>
      </c>
      <c r="D1024" t="s">
        <v>33</v>
      </c>
      <c r="E1024" s="1">
        <v>44284</v>
      </c>
      <c r="F1024" s="1">
        <v>44476</v>
      </c>
      <c r="G1024" s="1">
        <f>Таблица1[[#This Row],[Дата регистрации ЗНИ]]+VLOOKUP(Таблица1[[#This Row],[Бизнес-решение]],'Средние сроки по БР'!$A$1:$T$203,18,1)</f>
        <v>44512.310924369747</v>
      </c>
      <c r="H1024" s="1">
        <f>Таблица1[[#This Row],[Плановая дата выхода из текущего статуса]]+VLOOKUP(Таблица1[[#This Row],[Бизнес-решение]],'Средние сроки по БР'!$A$1:$T$203,19,1)</f>
        <v>44700.310924369747</v>
      </c>
      <c r="I10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188</v>
      </c>
    </row>
    <row r="1025" spans="1:9" hidden="1" x14ac:dyDescent="0.25">
      <c r="A1025" s="2">
        <v>5500028450</v>
      </c>
      <c r="B1025" t="s">
        <v>1260</v>
      </c>
      <c r="C1025" t="s">
        <v>8</v>
      </c>
      <c r="D1025" t="s">
        <v>73</v>
      </c>
      <c r="E1025" s="1">
        <v>44295</v>
      </c>
      <c r="F1025" s="1" t="s">
        <v>7</v>
      </c>
      <c r="I102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26" spans="1:9" x14ac:dyDescent="0.25">
      <c r="A1026" s="2">
        <v>5500028252</v>
      </c>
      <c r="B1026" t="s">
        <v>1128</v>
      </c>
      <c r="C1026" t="s">
        <v>277</v>
      </c>
      <c r="D1026" t="s">
        <v>372</v>
      </c>
      <c r="E1026" s="1">
        <v>44284</v>
      </c>
      <c r="F1026" s="1">
        <v>44512</v>
      </c>
      <c r="G1026" s="1">
        <f>Таблица1[[#This Row],[Дата регистрации ЗНИ]]+VLOOKUP(Таблица1[[#This Row],[Бизнес-решение]],'Средние сроки по БР'!$A$1:$T$203,12)</f>
        <v>44460.639344262294</v>
      </c>
      <c r="H1026" s="1">
        <f>Таблица1[[#This Row],[Плановая дата выхода из текущего статуса]]+VLOOKUP(Таблица1[[#This Row],[Бизнес-решение]],'Средние сроки по БР'!$A$1:$T$203,13)</f>
        <v>44686.639344262294</v>
      </c>
      <c r="I102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226</v>
      </c>
    </row>
    <row r="1027" spans="1:9" hidden="1" x14ac:dyDescent="0.25">
      <c r="A1027" s="2">
        <v>5500028452</v>
      </c>
      <c r="B1027" t="s">
        <v>221</v>
      </c>
      <c r="C1027" t="s">
        <v>8</v>
      </c>
      <c r="D1027" t="s">
        <v>140</v>
      </c>
      <c r="E1027" s="1">
        <v>44298</v>
      </c>
      <c r="F1027" s="1" t="s">
        <v>7</v>
      </c>
      <c r="I102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28" spans="1:9" hidden="1" x14ac:dyDescent="0.25">
      <c r="A1028" s="2">
        <v>5500028454</v>
      </c>
      <c r="B1028" t="s">
        <v>1261</v>
      </c>
      <c r="C1028" t="s">
        <v>5</v>
      </c>
      <c r="D1028" t="s">
        <v>73</v>
      </c>
      <c r="E1028" s="1">
        <v>44298</v>
      </c>
      <c r="F1028" s="1" t="s">
        <v>7</v>
      </c>
      <c r="I102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29" spans="1:9" x14ac:dyDescent="0.25">
      <c r="A1029" s="2">
        <v>5500028254</v>
      </c>
      <c r="B1029" t="s">
        <v>360</v>
      </c>
      <c r="C1029" t="s">
        <v>99</v>
      </c>
      <c r="D1029" t="s">
        <v>33</v>
      </c>
      <c r="E1029" s="1">
        <v>44284</v>
      </c>
      <c r="F1029" s="1">
        <v>44617</v>
      </c>
      <c r="G1029" s="1">
        <f>Таблица1[[#This Row],[Дата регистрации ЗНИ]]+VLOOKUP(Таблица1[[#This Row],[Бизнес-решение]],'Средние сроки по БР'!$A$1:$T$203,15)</f>
        <v>44516.310924369747</v>
      </c>
      <c r="H1029" s="1">
        <f>Таблица1[[#This Row],[Плановая дата выхода из текущего статуса]]+VLOOKUP(Таблица1[[#This Row],[Бизнес-решение]],'Средние сроки по БР'!$A$1:$T$203,16)</f>
        <v>44849.310924369747</v>
      </c>
      <c r="I10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333</v>
      </c>
    </row>
    <row r="1030" spans="1:9" x14ac:dyDescent="0.25">
      <c r="A1030" s="2">
        <v>5500028257</v>
      </c>
      <c r="B1030" t="s">
        <v>776</v>
      </c>
      <c r="C1030" t="s">
        <v>99</v>
      </c>
      <c r="D1030" t="s">
        <v>16</v>
      </c>
      <c r="E1030" s="1">
        <v>44284</v>
      </c>
      <c r="F1030" s="1">
        <v>44589</v>
      </c>
      <c r="G1030" s="1">
        <f>Таблица1[[#This Row],[Дата регистрации ЗНИ]]+VLOOKUP(Таблица1[[#This Row],[Бизнес-решение]],'Средние сроки по БР'!$A$1:$T$203,15)</f>
        <v>44439.252688172041</v>
      </c>
      <c r="H1030" s="1">
        <f>Таблица1[[#This Row],[Плановая дата выхода из текущего статуса]]+VLOOKUP(Таблица1[[#This Row],[Бизнес-решение]],'Средние сроки по БР'!$A$1:$T$203,16)</f>
        <v>44744.252688172041</v>
      </c>
      <c r="I10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305</v>
      </c>
    </row>
    <row r="1031" spans="1:9" x14ac:dyDescent="0.25">
      <c r="A1031" s="2">
        <v>5500028260</v>
      </c>
      <c r="B1031" t="s">
        <v>1132</v>
      </c>
      <c r="C1031" t="s">
        <v>204</v>
      </c>
      <c r="D1031" t="s">
        <v>36</v>
      </c>
      <c r="E1031" s="1">
        <v>44285</v>
      </c>
      <c r="F1031" s="1">
        <v>44573</v>
      </c>
      <c r="G1031" s="1">
        <f>Таблица1[[#This Row],[Дата регистрации ЗНИ]]+VLOOKUP(Таблица1[[#This Row],[Бизнес-решение]],'Средние сроки по БР'!$A$1:$T$203,19,1)</f>
        <v>44448.639344262294</v>
      </c>
      <c r="H1031" s="1">
        <f>Таблица1[[#This Row],[Плановая дата выхода из текущего статуса]]+VLOOKUP(Таблица1[[#This Row],[Бизнес-решение]],'Средние сроки по БР'!$A$1:$T$203,20,1)</f>
        <v>44732.639344262294</v>
      </c>
      <c r="I10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284</v>
      </c>
    </row>
    <row r="1032" spans="1:9" x14ac:dyDescent="0.25">
      <c r="A1032" s="2">
        <v>5500028261</v>
      </c>
      <c r="B1032" t="s">
        <v>1133</v>
      </c>
      <c r="C1032" t="s">
        <v>228</v>
      </c>
      <c r="D1032" t="s">
        <v>73</v>
      </c>
      <c r="E1032" s="1">
        <v>44285</v>
      </c>
      <c r="F1032" s="1">
        <v>44438</v>
      </c>
      <c r="G1032" s="1">
        <f>Таблица1[[#This Row],[Дата регистрации ЗНИ]]+VLOOKUP(Таблица1[[#This Row],[Бизнес-решение]],'Средние сроки по БР'!$A$1:$T$203,9)</f>
        <v>44451.632258064514</v>
      </c>
      <c r="H1032" s="1">
        <f>Таблица1[[#This Row],[Плановая дата выхода из текущего статуса]]+VLOOKUP(Таблица1[[#This Row],[Бизнес-решение]],'Средние сроки по БР'!$A$1:$T$203,10)</f>
        <v>44604.632258064514</v>
      </c>
      <c r="I10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153</v>
      </c>
    </row>
    <row r="1033" spans="1:9" hidden="1" x14ac:dyDescent="0.25">
      <c r="A1033" s="2">
        <v>5500028459</v>
      </c>
      <c r="B1033" t="s">
        <v>1266</v>
      </c>
      <c r="C1033" t="s">
        <v>8</v>
      </c>
      <c r="D1033" t="s">
        <v>63</v>
      </c>
      <c r="E1033" s="1">
        <v>44298</v>
      </c>
      <c r="F1033" s="1" t="s">
        <v>7</v>
      </c>
      <c r="I103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34" spans="1:9" hidden="1" x14ac:dyDescent="0.25">
      <c r="A1034" s="2">
        <v>5500028460</v>
      </c>
      <c r="B1034" t="s">
        <v>1267</v>
      </c>
      <c r="C1034" t="s">
        <v>8</v>
      </c>
      <c r="D1034" t="s">
        <v>63</v>
      </c>
      <c r="E1034" s="1">
        <v>44298</v>
      </c>
      <c r="F1034" s="1" t="s">
        <v>7</v>
      </c>
      <c r="I103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35" spans="1:9" x14ac:dyDescent="0.25">
      <c r="A1035" s="2">
        <v>5500028263</v>
      </c>
      <c r="B1035" t="s">
        <v>1134</v>
      </c>
      <c r="C1035" t="s">
        <v>184</v>
      </c>
      <c r="D1035" t="s">
        <v>33</v>
      </c>
      <c r="E1035" s="1">
        <v>44285</v>
      </c>
      <c r="F1035" s="1">
        <v>44470</v>
      </c>
      <c r="G1035" s="1">
        <f>Таблица1[[#This Row],[Дата регистрации ЗНИ]]+VLOOKUP(Таблица1[[#This Row],[Бизнес-решение]],'Средние сроки по БР'!$A$1:$T$203,10)</f>
        <v>44529.310924369747</v>
      </c>
      <c r="H1035" s="1">
        <f>Таблица1[[#This Row],[Плановая дата выхода из текущего статуса]]+VLOOKUP(Таблица1[[#This Row],[Бизнес-решение]],'Средние сроки по БР'!$A$1:$T$203,11)</f>
        <v>44709.310924369747</v>
      </c>
      <c r="I10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180</v>
      </c>
    </row>
    <row r="1036" spans="1:9" hidden="1" x14ac:dyDescent="0.25">
      <c r="A1036" s="2">
        <v>5500028462</v>
      </c>
      <c r="B1036" t="s">
        <v>1269</v>
      </c>
      <c r="C1036" t="s">
        <v>8</v>
      </c>
      <c r="D1036" t="s">
        <v>257</v>
      </c>
      <c r="E1036" s="1">
        <v>44298</v>
      </c>
      <c r="F1036" s="1" t="s">
        <v>7</v>
      </c>
      <c r="I103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37" spans="1:9" x14ac:dyDescent="0.25">
      <c r="A1037" s="2">
        <v>5500028264</v>
      </c>
      <c r="B1037" t="s">
        <v>1135</v>
      </c>
      <c r="C1037" t="s">
        <v>99</v>
      </c>
      <c r="D1037" t="s">
        <v>63</v>
      </c>
      <c r="E1037" s="1">
        <v>44285</v>
      </c>
      <c r="F1037" s="1">
        <v>44591</v>
      </c>
      <c r="G1037" s="1">
        <f>Таблица1[[#This Row],[Дата регистрации ЗНИ]]+VLOOKUP(Таблица1[[#This Row],[Бизнес-решение]],'Средние сроки по БР'!$A$1:$T$203,15)</f>
        <v>44423.796791443849</v>
      </c>
      <c r="H1037" s="1">
        <f>Таблица1[[#This Row],[Плановая дата выхода из текущего статуса]]+VLOOKUP(Таблица1[[#This Row],[Бизнес-решение]],'Средние сроки по БР'!$A$1:$T$203,16)</f>
        <v>44729.796791443849</v>
      </c>
      <c r="I103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306</v>
      </c>
    </row>
    <row r="1038" spans="1:9" x14ac:dyDescent="0.25">
      <c r="A1038" s="2">
        <v>5500028265</v>
      </c>
      <c r="B1038" t="s">
        <v>1136</v>
      </c>
      <c r="C1038" t="s">
        <v>152</v>
      </c>
      <c r="D1038" t="s">
        <v>94</v>
      </c>
      <c r="E1038" s="1">
        <v>44285</v>
      </c>
      <c r="F1038" s="1">
        <v>44553</v>
      </c>
      <c r="G1038" s="1">
        <f>Таблица1[[#This Row],[Дата регистрации ЗНИ]]+VLOOKUP(Таблица1[[#This Row],[Бизнес-решение]],'Средние сроки по БР'!$A$1:$T$203,20,1)</f>
        <v>44413.567567567567</v>
      </c>
      <c r="H1038" s="1">
        <f>Таблица1[[#This Row],[Плановая дата выхода из текущего статуса]]</f>
        <v>44553</v>
      </c>
      <c r="I10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139.43243243243342</v>
      </c>
    </row>
    <row r="1039" spans="1:9" hidden="1" x14ac:dyDescent="0.25">
      <c r="A1039" s="2">
        <v>5500028465</v>
      </c>
      <c r="B1039" t="s">
        <v>1271</v>
      </c>
      <c r="C1039" t="s">
        <v>8</v>
      </c>
      <c r="D1039" t="s">
        <v>68</v>
      </c>
      <c r="E1039" s="1">
        <v>44298</v>
      </c>
      <c r="F1039" s="1" t="s">
        <v>7</v>
      </c>
      <c r="I103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40" spans="1:9" hidden="1" x14ac:dyDescent="0.25">
      <c r="A1040" s="2">
        <v>5500028466</v>
      </c>
      <c r="B1040" t="s">
        <v>1220</v>
      </c>
      <c r="C1040" t="s">
        <v>8</v>
      </c>
      <c r="D1040" t="s">
        <v>18</v>
      </c>
      <c r="E1040" s="1">
        <v>44298</v>
      </c>
      <c r="F1040" s="1" t="s">
        <v>7</v>
      </c>
      <c r="I104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41" spans="1:9" x14ac:dyDescent="0.25">
      <c r="A1041" s="2">
        <v>5500028266</v>
      </c>
      <c r="B1041" t="s">
        <v>416</v>
      </c>
      <c r="C1041" t="s">
        <v>152</v>
      </c>
      <c r="D1041" t="s">
        <v>73</v>
      </c>
      <c r="E1041" s="1">
        <v>44285</v>
      </c>
      <c r="F1041" s="1">
        <v>44449</v>
      </c>
      <c r="G1041" s="1">
        <f>Таблица1[[#This Row],[Дата регистрации ЗНИ]]+VLOOKUP(Таблица1[[#This Row],[Бизнес-решение]],'Средние сроки по БР'!$A$1:$T$203,20,1)</f>
        <v>44427.632258064514</v>
      </c>
      <c r="H1041" s="1">
        <f>Таблица1[[#This Row],[Плановая дата выхода из текущего статуса]]</f>
        <v>44449</v>
      </c>
      <c r="I10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21.367741935486265</v>
      </c>
    </row>
    <row r="1042" spans="1:9" hidden="1" x14ac:dyDescent="0.25">
      <c r="A1042" s="2">
        <v>5500028468</v>
      </c>
      <c r="B1042" t="s">
        <v>1222</v>
      </c>
      <c r="C1042" t="s">
        <v>8</v>
      </c>
      <c r="D1042" t="s">
        <v>18</v>
      </c>
      <c r="E1042" s="1">
        <v>44298</v>
      </c>
      <c r="F1042" s="1" t="s">
        <v>7</v>
      </c>
      <c r="I104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43" spans="1:9" x14ac:dyDescent="0.25">
      <c r="A1043" s="2">
        <v>5500028267</v>
      </c>
      <c r="B1043" t="s">
        <v>1137</v>
      </c>
      <c r="C1043" t="s">
        <v>152</v>
      </c>
      <c r="D1043" t="s">
        <v>73</v>
      </c>
      <c r="E1043" s="1">
        <v>44285</v>
      </c>
      <c r="F1043" s="1">
        <v>44462</v>
      </c>
      <c r="G1043" s="1">
        <f>Таблица1[[#This Row],[Дата регистрации ЗНИ]]+VLOOKUP(Таблица1[[#This Row],[Бизнес-решение]],'Средние сроки по БР'!$A$1:$T$203,20,1)</f>
        <v>44427.632258064514</v>
      </c>
      <c r="H1043" s="1">
        <f>Таблица1[[#This Row],[Плановая дата выхода из текущего статуса]]</f>
        <v>44462</v>
      </c>
      <c r="I10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34.367741935486265</v>
      </c>
    </row>
    <row r="1044" spans="1:9" hidden="1" x14ac:dyDescent="0.25">
      <c r="A1044" s="2">
        <v>5500028470</v>
      </c>
      <c r="B1044" t="s">
        <v>1260</v>
      </c>
      <c r="C1044" t="s">
        <v>8</v>
      </c>
      <c r="D1044" t="s">
        <v>73</v>
      </c>
      <c r="E1044" s="1">
        <v>44298</v>
      </c>
      <c r="F1044" s="1" t="s">
        <v>7</v>
      </c>
      <c r="I104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45" spans="1:9" x14ac:dyDescent="0.25">
      <c r="A1045" s="2">
        <v>5500028269</v>
      </c>
      <c r="B1045" t="s">
        <v>1139</v>
      </c>
      <c r="C1045" t="s">
        <v>99</v>
      </c>
      <c r="D1045" t="s">
        <v>73</v>
      </c>
      <c r="E1045" s="1">
        <v>44285</v>
      </c>
      <c r="F1045" s="1">
        <v>44539</v>
      </c>
      <c r="G1045" s="1">
        <f>Таблица1[[#This Row],[Дата регистрации ЗНИ]]+VLOOKUP(Таблица1[[#This Row],[Бизнес-решение]],'Средние сроки по БР'!$A$1:$T$203,15)</f>
        <v>44439.632258064514</v>
      </c>
      <c r="H1045" s="1">
        <f>Таблица1[[#This Row],[Плановая дата выхода из текущего статуса]]+VLOOKUP(Таблица1[[#This Row],[Бизнес-решение]],'Средние сроки по БР'!$A$1:$T$203,16)</f>
        <v>44693.632258064514</v>
      </c>
      <c r="I10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254</v>
      </c>
    </row>
    <row r="1046" spans="1:9" hidden="1" x14ac:dyDescent="0.25">
      <c r="A1046" s="2">
        <v>5500028472</v>
      </c>
      <c r="B1046" t="s">
        <v>1273</v>
      </c>
      <c r="C1046" t="s">
        <v>5</v>
      </c>
      <c r="D1046" t="s">
        <v>73</v>
      </c>
      <c r="E1046" s="1">
        <v>44298</v>
      </c>
      <c r="F1046" s="1" t="s">
        <v>7</v>
      </c>
      <c r="I104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47" spans="1:9" hidden="1" x14ac:dyDescent="0.25">
      <c r="A1047" s="2">
        <v>5500028473</v>
      </c>
      <c r="B1047" t="s">
        <v>1274</v>
      </c>
      <c r="C1047" t="s">
        <v>5</v>
      </c>
      <c r="D1047" t="s">
        <v>34</v>
      </c>
      <c r="E1047" s="1">
        <v>44299</v>
      </c>
      <c r="F1047" s="1" t="s">
        <v>7</v>
      </c>
      <c r="I104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48" spans="1:9" hidden="1" x14ac:dyDescent="0.25">
      <c r="A1048" s="2">
        <v>5500028474</v>
      </c>
      <c r="B1048" t="s">
        <v>1275</v>
      </c>
      <c r="C1048" t="s">
        <v>5</v>
      </c>
      <c r="D1048" t="s">
        <v>113</v>
      </c>
      <c r="E1048" s="1">
        <v>44299</v>
      </c>
      <c r="F1048" s="1" t="s">
        <v>7</v>
      </c>
      <c r="I104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49" spans="1:9" hidden="1" x14ac:dyDescent="0.25">
      <c r="A1049" s="2">
        <v>5500028476</v>
      </c>
      <c r="B1049" t="s">
        <v>1276</v>
      </c>
      <c r="C1049" t="s">
        <v>5</v>
      </c>
      <c r="D1049" t="s">
        <v>56</v>
      </c>
      <c r="E1049" s="1">
        <v>44299</v>
      </c>
      <c r="F1049" s="1" t="s">
        <v>7</v>
      </c>
      <c r="I104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50" spans="1:9" hidden="1" x14ac:dyDescent="0.25">
      <c r="A1050" s="2">
        <v>5500028477</v>
      </c>
      <c r="B1050" t="s">
        <v>1277</v>
      </c>
      <c r="C1050" t="s">
        <v>5</v>
      </c>
      <c r="D1050" t="s">
        <v>10</v>
      </c>
      <c r="E1050" s="1">
        <v>44299</v>
      </c>
      <c r="F1050" s="1" t="s">
        <v>7</v>
      </c>
      <c r="I105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51" spans="1:9" x14ac:dyDescent="0.25">
      <c r="A1051" s="2">
        <v>5500028270</v>
      </c>
      <c r="B1051" t="s">
        <v>1132</v>
      </c>
      <c r="C1051" t="s">
        <v>99</v>
      </c>
      <c r="D1051" t="s">
        <v>40</v>
      </c>
      <c r="E1051" s="1">
        <v>44285</v>
      </c>
      <c r="F1051" s="1">
        <v>44560</v>
      </c>
      <c r="G1051" s="1">
        <f>Таблица1[[#This Row],[Дата регистрации ЗНИ]]+VLOOKUP(Таблица1[[#This Row],[Бизнес-решение]],'Средние сроки по БР'!$A$1:$T$203,15)</f>
        <v>44399</v>
      </c>
      <c r="H1051" s="1">
        <f>Таблица1[[#This Row],[Плановая дата выхода из текущего статуса]]+VLOOKUP(Таблица1[[#This Row],[Бизнес-решение]],'Средние сроки по БР'!$A$1:$T$203,16)</f>
        <v>44674</v>
      </c>
      <c r="I10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275</v>
      </c>
    </row>
    <row r="1052" spans="1:9" hidden="1" x14ac:dyDescent="0.25">
      <c r="A1052" s="2">
        <v>5500028481</v>
      </c>
      <c r="B1052" t="s">
        <v>1279</v>
      </c>
      <c r="C1052" t="s">
        <v>5</v>
      </c>
      <c r="D1052" t="s">
        <v>10</v>
      </c>
      <c r="E1052" s="1">
        <v>44299</v>
      </c>
      <c r="F1052" s="1" t="s">
        <v>7</v>
      </c>
      <c r="I105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53" spans="1:9" x14ac:dyDescent="0.25">
      <c r="A1053" s="2">
        <v>5500028277</v>
      </c>
      <c r="B1053" t="s">
        <v>1142</v>
      </c>
      <c r="C1053" t="s">
        <v>99</v>
      </c>
      <c r="D1053" t="s">
        <v>94</v>
      </c>
      <c r="E1053" s="1">
        <v>44286</v>
      </c>
      <c r="F1053" s="1">
        <v>44607</v>
      </c>
      <c r="G1053" s="1">
        <f>Таблица1[[#This Row],[Дата регистрации ЗНИ]]+VLOOKUP(Таблица1[[#This Row],[Бизнес-решение]],'Средние сроки по БР'!$A$1:$T$203,15)</f>
        <v>44426.567567567567</v>
      </c>
      <c r="H1053" s="1">
        <f>Таблица1[[#This Row],[Плановая дата выхода из текущего статуса]]+VLOOKUP(Таблица1[[#This Row],[Бизнес-решение]],'Средние сроки по БР'!$A$1:$T$203,16)</f>
        <v>44747.567567567567</v>
      </c>
      <c r="I10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321</v>
      </c>
    </row>
    <row r="1054" spans="1:9" hidden="1" x14ac:dyDescent="0.25">
      <c r="A1054" s="2">
        <v>5500028483</v>
      </c>
      <c r="B1054" t="s">
        <v>1281</v>
      </c>
      <c r="C1054" t="s">
        <v>8</v>
      </c>
      <c r="D1054" t="s">
        <v>16</v>
      </c>
      <c r="E1054" s="1">
        <v>44299</v>
      </c>
      <c r="F1054" s="1" t="s">
        <v>7</v>
      </c>
      <c r="I105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55" spans="1:9" x14ac:dyDescent="0.25">
      <c r="A1055" s="2">
        <v>5500028278</v>
      </c>
      <c r="B1055" t="s">
        <v>1143</v>
      </c>
      <c r="C1055" t="s">
        <v>148</v>
      </c>
      <c r="D1055" t="s">
        <v>11</v>
      </c>
      <c r="E1055" s="1">
        <v>44286</v>
      </c>
      <c r="F1055" s="1">
        <v>44589</v>
      </c>
      <c r="G1055" s="1">
        <f>Таблица1[[#This Row],[Дата регистрации ЗНИ]]+VLOOKUP(Таблица1[[#This Row],[Бизнес-решение]],'Средние сроки по БР'!$A$1:$T$203,9)</f>
        <v>44537.260563380281</v>
      </c>
      <c r="H1055" s="1">
        <f>Таблица1[[#This Row],[Плановая дата выхода из текущего статуса]]+VLOOKUP(Таблица1[[#This Row],[Бизнес-решение]],'Средние сроки по БР'!$A$1:$T$203,10)</f>
        <v>44840.260563380281</v>
      </c>
      <c r="I10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303</v>
      </c>
    </row>
    <row r="1056" spans="1:9" hidden="1" x14ac:dyDescent="0.25">
      <c r="A1056" s="2">
        <v>5500028485</v>
      </c>
      <c r="B1056" t="s">
        <v>232</v>
      </c>
      <c r="C1056" t="s">
        <v>5</v>
      </c>
      <c r="D1056" t="s">
        <v>128</v>
      </c>
      <c r="E1056" s="1">
        <v>44299</v>
      </c>
      <c r="F1056" s="1" t="s">
        <v>7</v>
      </c>
      <c r="I105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57" spans="1:9" hidden="1" x14ac:dyDescent="0.25">
      <c r="A1057" s="2">
        <v>5500028486</v>
      </c>
      <c r="B1057" t="s">
        <v>818</v>
      </c>
      <c r="C1057" t="s">
        <v>8</v>
      </c>
      <c r="D1057" t="s">
        <v>466</v>
      </c>
      <c r="E1057" s="1">
        <v>44299</v>
      </c>
      <c r="F1057" s="1" t="s">
        <v>7</v>
      </c>
      <c r="I105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58" spans="1:9" hidden="1" x14ac:dyDescent="0.25">
      <c r="A1058" s="2">
        <v>5500028488</v>
      </c>
      <c r="B1058" t="s">
        <v>1283</v>
      </c>
      <c r="C1058" t="s">
        <v>8</v>
      </c>
      <c r="D1058" t="s">
        <v>140</v>
      </c>
      <c r="E1058" s="1">
        <v>44300</v>
      </c>
      <c r="F1058" s="1" t="s">
        <v>7</v>
      </c>
      <c r="I105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59" spans="1:9" x14ac:dyDescent="0.25">
      <c r="A1059" s="2">
        <v>5500028279</v>
      </c>
      <c r="B1059" t="s">
        <v>1144</v>
      </c>
      <c r="C1059" t="s">
        <v>148</v>
      </c>
      <c r="D1059" t="s">
        <v>11</v>
      </c>
      <c r="E1059" s="1">
        <v>44286</v>
      </c>
      <c r="F1059" s="1">
        <v>44589</v>
      </c>
      <c r="G1059" s="1">
        <f>Таблица1[[#This Row],[Дата регистрации ЗНИ]]+VLOOKUP(Таблица1[[#This Row],[Бизнес-решение]],'Средние сроки по БР'!$A$1:$T$203,9)</f>
        <v>44537.260563380281</v>
      </c>
      <c r="H1059" s="1">
        <f>Таблица1[[#This Row],[Плановая дата выхода из текущего статуса]]+VLOOKUP(Таблица1[[#This Row],[Бизнес-решение]],'Средние сроки по БР'!$A$1:$T$203,10)</f>
        <v>44840.260563380281</v>
      </c>
      <c r="I105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303</v>
      </c>
    </row>
    <row r="1060" spans="1:9" x14ac:dyDescent="0.25">
      <c r="A1060" s="2">
        <v>5500028281</v>
      </c>
      <c r="B1060" t="s">
        <v>1146</v>
      </c>
      <c r="C1060" t="s">
        <v>148</v>
      </c>
      <c r="D1060" t="s">
        <v>333</v>
      </c>
      <c r="E1060" s="1">
        <v>44285</v>
      </c>
      <c r="F1060" s="1">
        <v>44448</v>
      </c>
      <c r="G1060" s="1">
        <f>Таблица1[[#This Row],[Дата регистрации ЗНИ]]+VLOOKUP(Таблица1[[#This Row],[Бизнес-решение]],'Средние сроки по БР'!$A$1:$T$203,9)</f>
        <v>44462</v>
      </c>
      <c r="H1060" s="1">
        <f>Таблица1[[#This Row],[Плановая дата выхода из текущего статуса]]+VLOOKUP(Таблица1[[#This Row],[Бизнес-решение]],'Средние сроки по БР'!$A$1:$T$203,10)</f>
        <v>44625</v>
      </c>
      <c r="I10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163</v>
      </c>
    </row>
    <row r="1061" spans="1:9" x14ac:dyDescent="0.25">
      <c r="A1061" s="2">
        <v>5500028285</v>
      </c>
      <c r="B1061" t="s">
        <v>1148</v>
      </c>
      <c r="C1061" t="s">
        <v>148</v>
      </c>
      <c r="D1061" t="s">
        <v>18</v>
      </c>
      <c r="E1061" s="1">
        <v>44285</v>
      </c>
      <c r="F1061" s="1">
        <v>44711</v>
      </c>
      <c r="G1061" s="1">
        <f>Таблица1[[#This Row],[Дата регистрации ЗНИ]]+VLOOKUP(Таблица1[[#This Row],[Бизнес-решение]],'Средние сроки по БР'!$A$1:$T$203,9)</f>
        <v>44576.087087087086</v>
      </c>
      <c r="H1061" s="1">
        <f>Таблица1[[#This Row],[Плановая дата выхода из текущего статуса]]+VLOOKUP(Таблица1[[#This Row],[Бизнес-решение]],'Средние сроки по БР'!$A$1:$T$203,10)</f>
        <v>45002.087087087086</v>
      </c>
      <c r="I10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426</v>
      </c>
    </row>
    <row r="1062" spans="1:9" x14ac:dyDescent="0.25">
      <c r="A1062" s="2">
        <v>5500028286</v>
      </c>
      <c r="B1062" t="s">
        <v>1149</v>
      </c>
      <c r="C1062" t="s">
        <v>148</v>
      </c>
      <c r="D1062" t="s">
        <v>16</v>
      </c>
      <c r="E1062" s="1">
        <v>44285</v>
      </c>
      <c r="F1062" s="1">
        <v>44581</v>
      </c>
      <c r="G1062" s="1">
        <f>Таблица1[[#This Row],[Дата регистрации ЗНИ]]+VLOOKUP(Таблица1[[#This Row],[Бизнес-решение]],'Средние сроки по БР'!$A$1:$T$203,9)</f>
        <v>44452.252688172041</v>
      </c>
      <c r="H1062" s="1">
        <f>Таблица1[[#This Row],[Плановая дата выхода из текущего статуса]]+VLOOKUP(Таблица1[[#This Row],[Бизнес-решение]],'Средние сроки по БР'!$A$1:$T$203,10)</f>
        <v>44748.252688172041</v>
      </c>
      <c r="I106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296</v>
      </c>
    </row>
    <row r="1063" spans="1:9" hidden="1" x14ac:dyDescent="0.25">
      <c r="A1063" s="2">
        <v>5500028493</v>
      </c>
      <c r="B1063" t="s">
        <v>1286</v>
      </c>
      <c r="C1063" t="s">
        <v>5</v>
      </c>
      <c r="D1063" t="s">
        <v>56</v>
      </c>
      <c r="E1063" s="1">
        <v>44300</v>
      </c>
      <c r="F1063" s="1" t="s">
        <v>7</v>
      </c>
      <c r="I106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64" spans="1:9" x14ac:dyDescent="0.25">
      <c r="A1064" s="2">
        <v>5500028294</v>
      </c>
      <c r="B1064" t="s">
        <v>1155</v>
      </c>
      <c r="C1064" t="s">
        <v>99</v>
      </c>
      <c r="D1064" t="s">
        <v>89</v>
      </c>
      <c r="E1064" s="1">
        <v>44287</v>
      </c>
      <c r="F1064" s="1">
        <v>44424</v>
      </c>
      <c r="G1064" s="1">
        <f>Таблица1[[#This Row],[Дата регистрации ЗНИ]]+VLOOKUP(Таблица1[[#This Row],[Бизнес-решение]],'Средние сроки по БР'!$A$1:$T$203,15)</f>
        <v>44509.68</v>
      </c>
      <c r="H1064" s="1">
        <f>Таблица1[[#This Row],[Плановая дата выхода из текущего статуса]]+VLOOKUP(Таблица1[[#This Row],[Бизнес-решение]],'Средние сроки по БР'!$A$1:$T$203,16)</f>
        <v>44646.68</v>
      </c>
      <c r="I10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137</v>
      </c>
    </row>
    <row r="1065" spans="1:9" hidden="1" x14ac:dyDescent="0.25">
      <c r="A1065" s="2">
        <v>5500028495</v>
      </c>
      <c r="B1065" t="s">
        <v>1288</v>
      </c>
      <c r="C1065" t="s">
        <v>5</v>
      </c>
      <c r="D1065" t="s">
        <v>102</v>
      </c>
      <c r="E1065" s="1">
        <v>44300</v>
      </c>
      <c r="F1065" s="1" t="s">
        <v>7</v>
      </c>
      <c r="I106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66" spans="1:9" x14ac:dyDescent="0.25">
      <c r="A1066" s="2">
        <v>5500028299</v>
      </c>
      <c r="B1066" t="s">
        <v>1156</v>
      </c>
      <c r="C1066" t="s">
        <v>148</v>
      </c>
      <c r="D1066" t="s">
        <v>117</v>
      </c>
      <c r="E1066" s="1">
        <v>44287</v>
      </c>
      <c r="F1066" s="1">
        <v>44561</v>
      </c>
      <c r="G1066" s="1">
        <f>Таблица1[[#This Row],[Дата регистрации ЗНИ]]+VLOOKUP(Таблица1[[#This Row],[Бизнес-решение]],'Средние сроки по БР'!$A$1:$T$203,9)</f>
        <v>44451.6</v>
      </c>
      <c r="H1066" s="1">
        <f>Таблица1[[#This Row],[Плановая дата выхода из текущего статуса]]+VLOOKUP(Таблица1[[#This Row],[Бизнес-решение]],'Средние сроки по БР'!$A$1:$T$203,10)</f>
        <v>44725.599999999999</v>
      </c>
      <c r="I106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274</v>
      </c>
    </row>
    <row r="1067" spans="1:9" hidden="1" x14ac:dyDescent="0.25">
      <c r="A1067" s="2">
        <v>5500028497</v>
      </c>
      <c r="B1067" t="s">
        <v>1290</v>
      </c>
      <c r="C1067" t="s">
        <v>5</v>
      </c>
      <c r="D1067" t="s">
        <v>102</v>
      </c>
      <c r="E1067" s="1">
        <v>44300</v>
      </c>
      <c r="F1067" s="1" t="s">
        <v>7</v>
      </c>
      <c r="I106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68" spans="1:9" x14ac:dyDescent="0.25">
      <c r="A1068" s="2">
        <v>5500028302</v>
      </c>
      <c r="B1068" t="s">
        <v>1157</v>
      </c>
      <c r="C1068" t="s">
        <v>448</v>
      </c>
      <c r="D1068" t="s">
        <v>185</v>
      </c>
      <c r="E1068" s="1">
        <v>44287</v>
      </c>
      <c r="F1068" s="1">
        <v>44291</v>
      </c>
      <c r="G1068" s="1">
        <f>Таблица1[[#This Row],[Дата регистрации ЗНИ]]+VLOOKUP(Таблица1[[#This Row],[Бизнес-решение]],'Средние сроки по БР'!$A$1:$U$203,7,1)</f>
        <v>44435</v>
      </c>
      <c r="H1068" s="1">
        <f>Таблица1[[#This Row],[Плановая дата выхода из текущего статуса]]+VLOOKUP(Таблица1[[#This Row],[Бизнес-решение]],'Средние сроки по БР'!$A$1:$T$203,8)</f>
        <v>44437</v>
      </c>
      <c r="I10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1069" spans="1:9" x14ac:dyDescent="0.25">
      <c r="A1069" s="2">
        <v>5500028303</v>
      </c>
      <c r="B1069" t="s">
        <v>1158</v>
      </c>
      <c r="C1069" t="s">
        <v>99</v>
      </c>
      <c r="D1069" t="s">
        <v>73</v>
      </c>
      <c r="E1069" s="1">
        <v>44287</v>
      </c>
      <c r="F1069" s="1">
        <v>44502</v>
      </c>
      <c r="G1069" s="1">
        <f>Таблица1[[#This Row],[Дата регистрации ЗНИ]]+VLOOKUP(Таблица1[[#This Row],[Бизнес-решение]],'Средние сроки по БР'!$A$1:$T$203,15)</f>
        <v>44441.632258064514</v>
      </c>
      <c r="H1069" s="1">
        <f>Таблица1[[#This Row],[Плановая дата выхода из текущего статуса]]+VLOOKUP(Таблица1[[#This Row],[Бизнес-решение]],'Средние сроки по БР'!$A$1:$T$203,16)</f>
        <v>44656.632258064514</v>
      </c>
      <c r="I10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215</v>
      </c>
    </row>
    <row r="1070" spans="1:9" hidden="1" x14ac:dyDescent="0.25">
      <c r="A1070" s="2">
        <v>5500028500</v>
      </c>
      <c r="B1070" t="s">
        <v>1291</v>
      </c>
      <c r="C1070" t="s">
        <v>5</v>
      </c>
      <c r="D1070" t="s">
        <v>63</v>
      </c>
      <c r="E1070" s="1">
        <v>44300</v>
      </c>
      <c r="F1070" s="1" t="s">
        <v>7</v>
      </c>
      <c r="I107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71" spans="1:9" x14ac:dyDescent="0.25">
      <c r="A1071" s="2">
        <v>5500028305</v>
      </c>
      <c r="B1071" t="s">
        <v>1160</v>
      </c>
      <c r="C1071" t="s">
        <v>114</v>
      </c>
      <c r="D1071" t="s">
        <v>33</v>
      </c>
      <c r="E1071" s="1">
        <v>44287</v>
      </c>
      <c r="F1071" s="1">
        <v>44532</v>
      </c>
      <c r="G1071" s="1">
        <f>Таблица1[[#This Row],[Дата регистрации ЗНИ]]+VLOOKUP(Таблица1[[#This Row],[Бизнес-решение]],'Средние сроки по БР'!$A$1:$T$203,11)</f>
        <v>44526.310924369747</v>
      </c>
      <c r="H1071" s="1">
        <f>Таблица1[[#This Row],[Плановая дата выхода из текущего статуса]]+VLOOKUP(Таблица1[[#This Row],[Бизнес-решение]],'Средние сроки по БР'!$A$1:$T$203,12)</f>
        <v>44769.310924369747</v>
      </c>
      <c r="I10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243</v>
      </c>
    </row>
    <row r="1072" spans="1:9" x14ac:dyDescent="0.25">
      <c r="A1072" s="2">
        <v>5500028307</v>
      </c>
      <c r="B1072" t="s">
        <v>338</v>
      </c>
      <c r="C1072" t="s">
        <v>148</v>
      </c>
      <c r="D1072" t="s">
        <v>73</v>
      </c>
      <c r="E1072" s="1">
        <v>44287</v>
      </c>
      <c r="F1072" s="1">
        <v>44561</v>
      </c>
      <c r="G1072" s="1">
        <f>Таблица1[[#This Row],[Дата регистрации ЗНИ]]+VLOOKUP(Таблица1[[#This Row],[Бизнес-решение]],'Средние сроки по БР'!$A$1:$T$203,9)</f>
        <v>44453.632258064514</v>
      </c>
      <c r="H1072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10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274</v>
      </c>
    </row>
    <row r="1073" spans="1:9" x14ac:dyDescent="0.25">
      <c r="A1073" s="2">
        <v>5500028309</v>
      </c>
      <c r="B1073" t="s">
        <v>1162</v>
      </c>
      <c r="C1073" t="s">
        <v>148</v>
      </c>
      <c r="D1073" t="s">
        <v>193</v>
      </c>
      <c r="E1073" s="1">
        <v>44287</v>
      </c>
      <c r="F1073" s="1">
        <v>44592</v>
      </c>
      <c r="G1073" s="1">
        <f>Таблица1[[#This Row],[Дата регистрации ЗНИ]]+VLOOKUP(Таблица1[[#This Row],[Бизнес-решение]],'Средние сроки по БР'!$A$1:$T$203,9)</f>
        <v>44462.666666666664</v>
      </c>
      <c r="H1073" s="1">
        <f>Таблица1[[#This Row],[Плановая дата выхода из текущего статуса]]+VLOOKUP(Таблица1[[#This Row],[Бизнес-решение]],'Средние сроки по БР'!$A$1:$T$203,10)</f>
        <v>44767.666666666664</v>
      </c>
      <c r="I10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305</v>
      </c>
    </row>
    <row r="1074" spans="1:9" x14ac:dyDescent="0.25">
      <c r="A1074" s="2">
        <v>5500028310</v>
      </c>
      <c r="B1074" t="s">
        <v>1163</v>
      </c>
      <c r="C1074" t="s">
        <v>184</v>
      </c>
      <c r="D1074" t="s">
        <v>40</v>
      </c>
      <c r="E1074" s="1">
        <v>44287</v>
      </c>
      <c r="F1074" s="1">
        <v>44573</v>
      </c>
      <c r="G1074" s="1">
        <f>Таблица1[[#This Row],[Дата регистрации ЗНИ]]+VLOOKUP(Таблица1[[#This Row],[Бизнес-решение]],'Средние сроки по БР'!$A$1:$T$203,10)</f>
        <v>44413</v>
      </c>
      <c r="H1074" s="1">
        <f>Таблица1[[#This Row],[Плановая дата выхода из текущего статуса]]+VLOOKUP(Таблица1[[#This Row],[Бизнес-решение]],'Средние сроки по БР'!$A$1:$T$203,11)</f>
        <v>44694</v>
      </c>
      <c r="I10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281</v>
      </c>
    </row>
    <row r="1075" spans="1:9" hidden="1" x14ac:dyDescent="0.25">
      <c r="A1075" s="2">
        <v>5500028505</v>
      </c>
      <c r="B1075" t="s">
        <v>1296</v>
      </c>
      <c r="C1075" t="s">
        <v>5</v>
      </c>
      <c r="D1075" t="s">
        <v>306</v>
      </c>
      <c r="E1075" s="1">
        <v>44301</v>
      </c>
      <c r="F1075" s="1" t="s">
        <v>7</v>
      </c>
      <c r="I107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76" spans="1:9" x14ac:dyDescent="0.25">
      <c r="A1076" s="2">
        <v>5500028311</v>
      </c>
      <c r="B1076" t="s">
        <v>1121</v>
      </c>
      <c r="C1076" t="s">
        <v>152</v>
      </c>
      <c r="D1076" t="s">
        <v>16</v>
      </c>
      <c r="E1076" s="1">
        <v>44287</v>
      </c>
      <c r="F1076" s="1">
        <v>44587</v>
      </c>
      <c r="G1076" s="1">
        <f>Таблица1[[#This Row],[Дата регистрации ЗНИ]]+VLOOKUP(Таблица1[[#This Row],[Бизнес-решение]],'Средние сроки по БР'!$A$1:$T$203,20,1)</f>
        <v>44430.252688172041</v>
      </c>
      <c r="H1076" s="1">
        <f>Таблица1[[#This Row],[Плановая дата выхода из текущего статуса]]</f>
        <v>44587</v>
      </c>
      <c r="I10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156.74731182795949</v>
      </c>
    </row>
    <row r="1077" spans="1:9" x14ac:dyDescent="0.25">
      <c r="A1077" s="2">
        <v>5500028315</v>
      </c>
      <c r="B1077" t="s">
        <v>1167</v>
      </c>
      <c r="C1077" t="s">
        <v>152</v>
      </c>
      <c r="D1077" t="s">
        <v>257</v>
      </c>
      <c r="E1077" s="1">
        <v>44288</v>
      </c>
      <c r="F1077" s="1">
        <v>44417</v>
      </c>
      <c r="G1077" s="1">
        <f>Таблица1[[#This Row],[Дата регистрации ЗНИ]]+VLOOKUP(Таблица1[[#This Row],[Бизнес-решение]],'Средние сроки по БР'!$A$1:$T$203,20,1)</f>
        <v>44383.595744680853</v>
      </c>
      <c r="H1077" s="1">
        <f>Таблица1[[#This Row],[Плановая дата выхода из текущего статуса]]</f>
        <v>44417</v>
      </c>
      <c r="I10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33.404255319146614</v>
      </c>
    </row>
    <row r="1078" spans="1:9" hidden="1" x14ac:dyDescent="0.25">
      <c r="A1078" s="2">
        <v>5500028508</v>
      </c>
      <c r="B1078" t="s">
        <v>1299</v>
      </c>
      <c r="C1078" t="s">
        <v>5</v>
      </c>
      <c r="D1078" t="s">
        <v>6</v>
      </c>
      <c r="E1078" s="1">
        <v>44301</v>
      </c>
      <c r="F1078" s="1" t="s">
        <v>7</v>
      </c>
      <c r="I107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79" spans="1:9" hidden="1" x14ac:dyDescent="0.25">
      <c r="A1079" s="2">
        <v>5500028509</v>
      </c>
      <c r="B1079" t="s">
        <v>1300</v>
      </c>
      <c r="C1079" t="s">
        <v>5</v>
      </c>
      <c r="D1079" t="s">
        <v>73</v>
      </c>
      <c r="E1079" s="1">
        <v>44301</v>
      </c>
      <c r="F1079" s="1" t="s">
        <v>7</v>
      </c>
      <c r="I107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80" spans="1:9" hidden="1" x14ac:dyDescent="0.25">
      <c r="A1080" s="2">
        <v>5500028510</v>
      </c>
      <c r="B1080" t="s">
        <v>1301</v>
      </c>
      <c r="C1080" t="s">
        <v>5</v>
      </c>
      <c r="D1080" t="s">
        <v>1166</v>
      </c>
      <c r="E1080" s="1">
        <v>44301</v>
      </c>
      <c r="F1080" s="1" t="s">
        <v>7</v>
      </c>
      <c r="I108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81" spans="1:9" hidden="1" x14ac:dyDescent="0.25">
      <c r="A1081" s="2">
        <v>5500028511</v>
      </c>
      <c r="B1081" t="s">
        <v>1301</v>
      </c>
      <c r="C1081" t="s">
        <v>5</v>
      </c>
      <c r="D1081" t="s">
        <v>1166</v>
      </c>
      <c r="E1081" s="1">
        <v>44301</v>
      </c>
      <c r="F1081" s="1" t="s">
        <v>7</v>
      </c>
      <c r="I108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82" spans="1:9" hidden="1" x14ac:dyDescent="0.25">
      <c r="A1082" s="2">
        <v>5500028512</v>
      </c>
      <c r="B1082" t="s">
        <v>1302</v>
      </c>
      <c r="C1082" t="s">
        <v>8</v>
      </c>
      <c r="D1082" t="s">
        <v>63</v>
      </c>
      <c r="E1082" s="1">
        <v>44301</v>
      </c>
      <c r="F1082" s="1" t="s">
        <v>7</v>
      </c>
      <c r="I108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83" spans="1:9" x14ac:dyDescent="0.25">
      <c r="A1083" s="2">
        <v>5500028318</v>
      </c>
      <c r="B1083" t="s">
        <v>411</v>
      </c>
      <c r="C1083" t="s">
        <v>184</v>
      </c>
      <c r="D1083" t="s">
        <v>73</v>
      </c>
      <c r="E1083" s="1">
        <v>44288</v>
      </c>
      <c r="F1083" s="1">
        <v>44344</v>
      </c>
      <c r="G1083" s="1">
        <f>Таблица1[[#This Row],[Дата регистрации ЗНИ]]+VLOOKUP(Таблица1[[#This Row],[Бизнес-решение]],'Средние сроки по БР'!$A$1:$T$203,10)</f>
        <v>44454.632258064514</v>
      </c>
      <c r="H1083" s="1">
        <f>Таблица1[[#This Row],[Плановая дата выхода из текущего статуса]]+VLOOKUP(Таблица1[[#This Row],[Бизнес-решение]],'Средние сроки по БР'!$A$1:$T$203,11)</f>
        <v>44505.632258064514</v>
      </c>
      <c r="I10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51</v>
      </c>
    </row>
    <row r="1084" spans="1:9" x14ac:dyDescent="0.25">
      <c r="A1084" s="2">
        <v>5500028319</v>
      </c>
      <c r="B1084" t="s">
        <v>1169</v>
      </c>
      <c r="C1084" t="s">
        <v>148</v>
      </c>
      <c r="D1084" t="s">
        <v>372</v>
      </c>
      <c r="E1084" s="1">
        <v>44288</v>
      </c>
      <c r="F1084" s="1">
        <v>44561</v>
      </c>
      <c r="G1084" s="1">
        <f>Таблица1[[#This Row],[Дата регистрации ЗНИ]]+VLOOKUP(Таблица1[[#This Row],[Бизнес-решение]],'Средние сроки по БР'!$A$1:$T$203,9)</f>
        <v>44471.639344262294</v>
      </c>
      <c r="H1084" s="1">
        <f>Таблица1[[#This Row],[Плановая дата выхода из текущего статуса]]+VLOOKUP(Таблица1[[#This Row],[Бизнес-решение]],'Средние сроки по БР'!$A$1:$T$203,10)</f>
        <v>44744.639344262294</v>
      </c>
      <c r="I108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273</v>
      </c>
    </row>
    <row r="1085" spans="1:9" x14ac:dyDescent="0.25">
      <c r="A1085" s="2">
        <v>5500028320</v>
      </c>
      <c r="B1085" t="s">
        <v>1170</v>
      </c>
      <c r="C1085" t="s">
        <v>99</v>
      </c>
      <c r="D1085" t="s">
        <v>163</v>
      </c>
      <c r="E1085" s="1">
        <v>44288</v>
      </c>
      <c r="F1085" s="1">
        <v>44742</v>
      </c>
      <c r="G1085" s="1">
        <f>Таблица1[[#This Row],[Дата регистрации ЗНИ]]+VLOOKUP(Таблица1[[#This Row],[Бизнес-решение]],'Средние сроки по БР'!$A$1:$T$203,15)</f>
        <v>44424.071428571428</v>
      </c>
      <c r="H1085" s="1">
        <f>Таблица1[[#This Row],[Плановая дата выхода из текущего статуса]]+VLOOKUP(Таблица1[[#This Row],[Бизнес-решение]],'Средние сроки по БР'!$A$1:$T$203,16)</f>
        <v>44878.071428571428</v>
      </c>
      <c r="I10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454</v>
      </c>
    </row>
    <row r="1086" spans="1:9" hidden="1" x14ac:dyDescent="0.25">
      <c r="A1086" s="2">
        <v>5500028516</v>
      </c>
      <c r="B1086" t="s">
        <v>1306</v>
      </c>
      <c r="C1086" t="s">
        <v>8</v>
      </c>
      <c r="D1086" t="s">
        <v>45</v>
      </c>
      <c r="E1086" s="1">
        <v>44301</v>
      </c>
      <c r="F1086" s="1" t="s">
        <v>7</v>
      </c>
      <c r="I108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87" spans="1:9" x14ac:dyDescent="0.25">
      <c r="A1087" s="2">
        <v>5500028322</v>
      </c>
      <c r="B1087" t="s">
        <v>1172</v>
      </c>
      <c r="C1087" t="s">
        <v>148</v>
      </c>
      <c r="D1087" t="s">
        <v>18</v>
      </c>
      <c r="E1087" s="1">
        <v>44287</v>
      </c>
      <c r="F1087" s="1">
        <v>44711</v>
      </c>
      <c r="G1087" s="1">
        <f>Таблица1[[#This Row],[Дата регистрации ЗНИ]]+VLOOKUP(Таблица1[[#This Row],[Бизнес-решение]],'Средние сроки по БР'!$A$1:$T$203,9)</f>
        <v>44578.087087087086</v>
      </c>
      <c r="H1087" s="1">
        <f>Таблица1[[#This Row],[Плановая дата выхода из текущего статуса]]+VLOOKUP(Таблица1[[#This Row],[Бизнес-решение]],'Средние сроки по БР'!$A$1:$T$203,10)</f>
        <v>45002.087087087086</v>
      </c>
      <c r="I10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424</v>
      </c>
    </row>
    <row r="1088" spans="1:9" hidden="1" x14ac:dyDescent="0.25">
      <c r="A1088" s="2">
        <v>5500028518</v>
      </c>
      <c r="B1088" t="s">
        <v>1308</v>
      </c>
      <c r="C1088" t="s">
        <v>5</v>
      </c>
      <c r="D1088" t="s">
        <v>73</v>
      </c>
      <c r="E1088" s="1">
        <v>44301</v>
      </c>
      <c r="F1088" s="1" t="s">
        <v>7</v>
      </c>
      <c r="I108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89" spans="1:9" hidden="1" x14ac:dyDescent="0.25">
      <c r="A1089" s="2">
        <v>5500028519</v>
      </c>
      <c r="B1089" t="s">
        <v>1309</v>
      </c>
      <c r="C1089" t="s">
        <v>5</v>
      </c>
      <c r="D1089" t="s">
        <v>52</v>
      </c>
      <c r="E1089" s="1">
        <v>44301</v>
      </c>
      <c r="F1089" s="1" t="s">
        <v>7</v>
      </c>
      <c r="I108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90" spans="1:9" x14ac:dyDescent="0.25">
      <c r="A1090" s="2">
        <v>5500028325</v>
      </c>
      <c r="B1090" t="s">
        <v>1174</v>
      </c>
      <c r="C1090" t="s">
        <v>148</v>
      </c>
      <c r="D1090" t="s">
        <v>73</v>
      </c>
      <c r="E1090" s="1">
        <v>44291</v>
      </c>
      <c r="F1090" s="1">
        <v>44657</v>
      </c>
      <c r="G1090" s="1">
        <f>Таблица1[[#This Row],[Дата регистрации ЗНИ]]+VLOOKUP(Таблица1[[#This Row],[Бизнес-решение]],'Средние сроки по БР'!$A$1:$T$203,9)</f>
        <v>44457.632258064514</v>
      </c>
      <c r="H1090" s="1">
        <f>Таблица1[[#This Row],[Плановая дата выхода из текущего статуса]]+VLOOKUP(Таблица1[[#This Row],[Бизнес-решение]],'Средние сроки по БР'!$A$1:$T$203,10)</f>
        <v>44823.632258064514</v>
      </c>
      <c r="I10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366</v>
      </c>
    </row>
    <row r="1091" spans="1:9" x14ac:dyDescent="0.25">
      <c r="A1091" s="2">
        <v>5500028326</v>
      </c>
      <c r="B1091" t="s">
        <v>1175</v>
      </c>
      <c r="C1091" t="s">
        <v>99</v>
      </c>
      <c r="D1091" t="s">
        <v>73</v>
      </c>
      <c r="E1091" s="1">
        <v>44291</v>
      </c>
      <c r="F1091" s="1">
        <v>44651</v>
      </c>
      <c r="G1091" s="1">
        <f>Таблица1[[#This Row],[Дата регистрации ЗНИ]]+VLOOKUP(Таблица1[[#This Row],[Бизнес-решение]],'Средние сроки по БР'!$A$1:$T$203,15)</f>
        <v>44445.632258064514</v>
      </c>
      <c r="H1091" s="1">
        <f>Таблица1[[#This Row],[Плановая дата выхода из текущего статуса]]+VLOOKUP(Таблица1[[#This Row],[Бизнес-решение]],'Средние сроки по БР'!$A$1:$T$203,16)</f>
        <v>44805.632258064514</v>
      </c>
      <c r="I10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360</v>
      </c>
    </row>
    <row r="1092" spans="1:9" hidden="1" x14ac:dyDescent="0.25">
      <c r="A1092" s="2">
        <v>5500028522</v>
      </c>
      <c r="B1092" t="s">
        <v>1311</v>
      </c>
      <c r="C1092" t="s">
        <v>8</v>
      </c>
      <c r="D1092" t="s">
        <v>39</v>
      </c>
      <c r="E1092" s="1">
        <v>44301</v>
      </c>
      <c r="F1092" s="1" t="s">
        <v>7</v>
      </c>
      <c r="I109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93" spans="1:9" hidden="1" x14ac:dyDescent="0.25">
      <c r="A1093" s="2">
        <v>5500028523</v>
      </c>
      <c r="B1093" t="s">
        <v>1312</v>
      </c>
      <c r="C1093" t="s">
        <v>5</v>
      </c>
      <c r="D1093" t="s">
        <v>36</v>
      </c>
      <c r="E1093" s="1">
        <v>44301</v>
      </c>
      <c r="F1093" s="1" t="s">
        <v>7</v>
      </c>
      <c r="I109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094" spans="1:9" x14ac:dyDescent="0.25">
      <c r="A1094" s="2">
        <v>5500028327</v>
      </c>
      <c r="B1094" t="s">
        <v>1176</v>
      </c>
      <c r="C1094" t="s">
        <v>99</v>
      </c>
      <c r="D1094" t="s">
        <v>73</v>
      </c>
      <c r="E1094" s="1">
        <v>44291</v>
      </c>
      <c r="F1094" s="1">
        <v>44511</v>
      </c>
      <c r="G1094" s="1">
        <f>Таблица1[[#This Row],[Дата регистрации ЗНИ]]+VLOOKUP(Таблица1[[#This Row],[Бизнес-решение]],'Средние сроки по БР'!$A$1:$T$203,15)</f>
        <v>44445.632258064514</v>
      </c>
      <c r="H1094" s="1">
        <f>Таблица1[[#This Row],[Плановая дата выхода из текущего статуса]]+VLOOKUP(Таблица1[[#This Row],[Бизнес-решение]],'Средние сроки по БР'!$A$1:$T$203,16)</f>
        <v>44665.632258064514</v>
      </c>
      <c r="I10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220</v>
      </c>
    </row>
    <row r="1095" spans="1:9" x14ac:dyDescent="0.25">
      <c r="A1095" s="2">
        <v>5500028330</v>
      </c>
      <c r="B1095" t="s">
        <v>1179</v>
      </c>
      <c r="C1095" t="s">
        <v>148</v>
      </c>
      <c r="D1095" t="s">
        <v>10</v>
      </c>
      <c r="E1095" s="1">
        <v>44292</v>
      </c>
      <c r="F1095" s="1">
        <v>44561</v>
      </c>
      <c r="G1095" s="1">
        <f>Таблица1[[#This Row],[Дата регистрации ЗНИ]]+VLOOKUP(Таблица1[[#This Row],[Бизнес-решение]],'Средние сроки по БР'!$A$1:$T$203,9)</f>
        <v>44471.209790209788</v>
      </c>
      <c r="H1095" s="1">
        <f>Таблица1[[#This Row],[Плановая дата выхода из текущего статуса]]+VLOOKUP(Таблица1[[#This Row],[Бизнес-решение]],'Средние сроки по БР'!$A$1:$T$203,10)</f>
        <v>44740.209790209788</v>
      </c>
      <c r="I10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269</v>
      </c>
    </row>
    <row r="1096" spans="1:9" x14ac:dyDescent="0.25">
      <c r="A1096" s="2">
        <v>5500028331</v>
      </c>
      <c r="B1096" t="s">
        <v>1180</v>
      </c>
      <c r="C1096" t="s">
        <v>152</v>
      </c>
      <c r="D1096" t="s">
        <v>36</v>
      </c>
      <c r="E1096" s="1">
        <v>44288</v>
      </c>
      <c r="F1096" s="1">
        <v>44650</v>
      </c>
      <c r="G1096" s="1">
        <f>Таблица1[[#This Row],[Дата регистрации ЗНИ]]+VLOOKUP(Таблица1[[#This Row],[Бизнес-решение]],'Средние сроки по БР'!$A$1:$T$203,20,1)</f>
        <v>44447.639344262294</v>
      </c>
      <c r="H1096" s="1">
        <f>Таблица1[[#This Row],[Плановая дата выхода из текущего статуса]]</f>
        <v>44650</v>
      </c>
      <c r="I10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202.36065573770611</v>
      </c>
    </row>
    <row r="1097" spans="1:9" x14ac:dyDescent="0.25">
      <c r="A1097" s="2">
        <v>5500028333</v>
      </c>
      <c r="B1097" t="s">
        <v>1182</v>
      </c>
      <c r="C1097" t="s">
        <v>148</v>
      </c>
      <c r="D1097" t="s">
        <v>36</v>
      </c>
      <c r="E1097" s="1">
        <v>44288</v>
      </c>
      <c r="F1097" s="1">
        <v>44582</v>
      </c>
      <c r="G1097" s="1">
        <f>Таблица1[[#This Row],[Дата регистрации ЗНИ]]+VLOOKUP(Таблица1[[#This Row],[Бизнес-решение]],'Средние сроки по БР'!$A$1:$T$203,9)</f>
        <v>44471.639344262294</v>
      </c>
      <c r="H1097" s="1">
        <f>Таблица1[[#This Row],[Плановая дата выхода из текущего статуса]]+VLOOKUP(Таблица1[[#This Row],[Бизнес-решение]],'Средние сроки по БР'!$A$1:$T$203,10)</f>
        <v>44765.639344262294</v>
      </c>
      <c r="I10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294</v>
      </c>
    </row>
    <row r="1098" spans="1:9" x14ac:dyDescent="0.25">
      <c r="A1098" s="2">
        <v>5500028335</v>
      </c>
      <c r="B1098" t="s">
        <v>1184</v>
      </c>
      <c r="C1098" t="s">
        <v>99</v>
      </c>
      <c r="D1098" t="s">
        <v>11</v>
      </c>
      <c r="E1098" s="1">
        <v>44288</v>
      </c>
      <c r="F1098" s="1">
        <v>44610</v>
      </c>
      <c r="G1098" s="1">
        <f>Таблица1[[#This Row],[Дата регистрации ЗНИ]]+VLOOKUP(Таблица1[[#This Row],[Бизнес-решение]],'Средние сроки по БР'!$A$1:$T$203,15)</f>
        <v>44527.260563380281</v>
      </c>
      <c r="H1098" s="1">
        <f>Таблица1[[#This Row],[Плановая дата выхода из текущего статуса]]+VLOOKUP(Таблица1[[#This Row],[Бизнес-решение]],'Средние сроки по БР'!$A$1:$T$203,16)</f>
        <v>44849.260563380281</v>
      </c>
      <c r="I10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322</v>
      </c>
    </row>
    <row r="1099" spans="1:9" x14ac:dyDescent="0.25">
      <c r="A1099" s="2">
        <v>5500028338</v>
      </c>
      <c r="B1099" t="s">
        <v>1187</v>
      </c>
      <c r="C1099" t="s">
        <v>297</v>
      </c>
      <c r="D1099" t="s">
        <v>22</v>
      </c>
      <c r="E1099" s="1">
        <v>44288</v>
      </c>
      <c r="F1099" s="1">
        <v>44558</v>
      </c>
      <c r="G1099" s="1">
        <f>Таблица1[[#This Row],[Дата регистрации ЗНИ]]+VLOOKUP(Таблица1[[#This Row],[Бизнес-решение]],'Средние сроки по БР'!$A$1:$T$203,13)</f>
        <v>44495.083333333336</v>
      </c>
      <c r="H1099" s="1">
        <f>Таблица1[[#This Row],[Плановая дата выхода из текущего статуса]]+VLOOKUP(Таблица1[[#This Row],[Бизнес-решение]],'Средние сроки по БР'!$A$1:$T$203,14)</f>
        <v>44763.083333333336</v>
      </c>
      <c r="I10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268</v>
      </c>
    </row>
    <row r="1100" spans="1:9" x14ac:dyDescent="0.25">
      <c r="A1100" s="2">
        <v>5500028339</v>
      </c>
      <c r="B1100" t="s">
        <v>1180</v>
      </c>
      <c r="C1100" t="s">
        <v>152</v>
      </c>
      <c r="D1100" t="s">
        <v>44</v>
      </c>
      <c r="E1100" s="1">
        <v>44288</v>
      </c>
      <c r="F1100" s="1">
        <v>44643</v>
      </c>
      <c r="G1100" s="1">
        <f>Таблица1[[#This Row],[Дата регистрации ЗНИ]]+VLOOKUP(Таблица1[[#This Row],[Бизнес-решение]],'Средние сроки по БР'!$A$1:$T$203,20,1)</f>
        <v>44462.214285714283</v>
      </c>
      <c r="H1100" s="1">
        <f>Таблица1[[#This Row],[Плановая дата выхода из текущего статуса]]</f>
        <v>44643</v>
      </c>
      <c r="I11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180.7857142857174</v>
      </c>
    </row>
    <row r="1101" spans="1:9" x14ac:dyDescent="0.25">
      <c r="A1101" s="2">
        <v>5500028341</v>
      </c>
      <c r="B1101" t="s">
        <v>1182</v>
      </c>
      <c r="C1101" t="s">
        <v>148</v>
      </c>
      <c r="D1101" t="s">
        <v>44</v>
      </c>
      <c r="E1101" s="1">
        <v>44288</v>
      </c>
      <c r="F1101" s="1">
        <v>44582</v>
      </c>
      <c r="G1101" s="1">
        <f>Таблица1[[#This Row],[Дата регистрации ЗНИ]]+VLOOKUP(Таблица1[[#This Row],[Бизнес-решение]],'Средние сроки по БР'!$A$1:$T$203,9)</f>
        <v>44486.214285714283</v>
      </c>
      <c r="H1101" s="1">
        <f>Таблица1[[#This Row],[Плановая дата выхода из текущего статуса]]+VLOOKUP(Таблица1[[#This Row],[Бизнес-решение]],'Средние сроки по БР'!$A$1:$T$203,10)</f>
        <v>44780.214285714283</v>
      </c>
      <c r="I11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294</v>
      </c>
    </row>
    <row r="1102" spans="1:9" x14ac:dyDescent="0.25">
      <c r="A1102" s="2">
        <v>5500028350</v>
      </c>
      <c r="B1102" t="s">
        <v>1191</v>
      </c>
      <c r="C1102" t="s">
        <v>99</v>
      </c>
      <c r="D1102" t="s">
        <v>6</v>
      </c>
      <c r="E1102" s="1">
        <v>44291</v>
      </c>
      <c r="F1102" s="1">
        <v>44596</v>
      </c>
      <c r="G1102" s="1">
        <f>Таблица1[[#This Row],[Дата регистрации ЗНИ]]+VLOOKUP(Таблица1[[#This Row],[Бизнес-решение]],'Средние сроки по БР'!$A$1:$T$203,15)</f>
        <v>44495.371321454484</v>
      </c>
      <c r="H1102" s="1">
        <f>Таблица1[[#This Row],[Плановая дата выхода из текущего статуса]]+VLOOKUP(Таблица1[[#This Row],[Бизнес-решение]],'Средние сроки по БР'!$A$1:$T$203,16)</f>
        <v>44800.371321454484</v>
      </c>
      <c r="I11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305</v>
      </c>
    </row>
    <row r="1103" spans="1:9" hidden="1" x14ac:dyDescent="0.25">
      <c r="A1103" s="2">
        <v>5500028534</v>
      </c>
      <c r="B1103" t="s">
        <v>1069</v>
      </c>
      <c r="C1103" t="s">
        <v>5</v>
      </c>
      <c r="D1103" t="s">
        <v>189</v>
      </c>
      <c r="E1103" s="1">
        <v>44302</v>
      </c>
      <c r="F1103" s="1" t="s">
        <v>7</v>
      </c>
      <c r="I110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04" spans="1:9" hidden="1" x14ac:dyDescent="0.25">
      <c r="A1104" s="2">
        <v>5500028535</v>
      </c>
      <c r="B1104" t="s">
        <v>1313</v>
      </c>
      <c r="C1104" t="s">
        <v>5</v>
      </c>
      <c r="D1104" t="s">
        <v>6</v>
      </c>
      <c r="E1104" s="1">
        <v>44302</v>
      </c>
      <c r="F1104" s="1" t="s">
        <v>7</v>
      </c>
      <c r="I110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05" spans="1:9" hidden="1" x14ac:dyDescent="0.25">
      <c r="A1105" s="2">
        <v>5500028536</v>
      </c>
      <c r="B1105" t="s">
        <v>1316</v>
      </c>
      <c r="C1105" t="s">
        <v>5</v>
      </c>
      <c r="D1105" t="s">
        <v>331</v>
      </c>
      <c r="E1105" s="1">
        <v>44302</v>
      </c>
      <c r="F1105" s="1" t="s">
        <v>7</v>
      </c>
      <c r="I110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06" spans="1:9" hidden="1" x14ac:dyDescent="0.25">
      <c r="A1106" s="2">
        <v>5500028537</v>
      </c>
      <c r="B1106" t="s">
        <v>723</v>
      </c>
      <c r="C1106" t="s">
        <v>5</v>
      </c>
      <c r="D1106" t="s">
        <v>73</v>
      </c>
      <c r="E1106" s="1">
        <v>44302</v>
      </c>
      <c r="F1106" s="1" t="s">
        <v>7</v>
      </c>
      <c r="I110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07" spans="1:9" x14ac:dyDescent="0.25">
      <c r="A1107" s="2">
        <v>5500028351</v>
      </c>
      <c r="B1107" t="s">
        <v>1132</v>
      </c>
      <c r="C1107" t="s">
        <v>149</v>
      </c>
      <c r="D1107" t="s">
        <v>33</v>
      </c>
      <c r="E1107" s="1">
        <v>44291</v>
      </c>
      <c r="F1107" s="1">
        <v>44561</v>
      </c>
      <c r="G1107" s="1">
        <f>Таблица1[[#This Row],[Дата регистрации ЗНИ]]+VLOOKUP(Таблица1[[#This Row],[Бизнес-решение]],'Средние сроки по БР'!$A$1:$T$203,18,1)</f>
        <v>44519.310924369747</v>
      </c>
      <c r="H1107" s="1">
        <f>Таблица1[[#This Row],[Плановая дата выхода из текущего статуса]]+VLOOKUP(Таблица1[[#This Row],[Бизнес-решение]],'Средние сроки по БР'!$A$1:$T$203,19,1)</f>
        <v>44785.310924369747</v>
      </c>
      <c r="I11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266</v>
      </c>
    </row>
    <row r="1108" spans="1:9" x14ac:dyDescent="0.25">
      <c r="A1108" s="2">
        <v>5500028353</v>
      </c>
      <c r="B1108" t="s">
        <v>65</v>
      </c>
      <c r="C1108" t="s">
        <v>99</v>
      </c>
      <c r="D1108" t="s">
        <v>280</v>
      </c>
      <c r="E1108" s="1">
        <v>44292</v>
      </c>
      <c r="F1108" s="1">
        <v>44621</v>
      </c>
      <c r="G1108" s="1">
        <f>Таблица1[[#This Row],[Дата регистрации ЗНИ]]+VLOOKUP(Таблица1[[#This Row],[Бизнес-решение]],'Средние сроки по БР'!$A$1:$T$203,15)</f>
        <v>44453.833333333336</v>
      </c>
      <c r="H1108" s="1">
        <f>Таблица1[[#This Row],[Плановая дата выхода из текущего статуса]]+VLOOKUP(Таблица1[[#This Row],[Бизнес-решение]],'Средние сроки по БР'!$A$1:$T$203,16)</f>
        <v>44782.833333333336</v>
      </c>
      <c r="I11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329</v>
      </c>
    </row>
    <row r="1109" spans="1:9" hidden="1" x14ac:dyDescent="0.25">
      <c r="A1109" s="2">
        <v>5500028540</v>
      </c>
      <c r="B1109" t="s">
        <v>1318</v>
      </c>
      <c r="C1109" t="s">
        <v>5</v>
      </c>
      <c r="D1109" t="s">
        <v>64</v>
      </c>
      <c r="E1109" s="1">
        <v>44302</v>
      </c>
      <c r="F1109" s="1" t="s">
        <v>7</v>
      </c>
      <c r="I110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10" spans="1:9" x14ac:dyDescent="0.25">
      <c r="A1110" s="2">
        <v>5500028355</v>
      </c>
      <c r="B1110" t="s">
        <v>1194</v>
      </c>
      <c r="C1110" t="s">
        <v>99</v>
      </c>
      <c r="D1110" t="s">
        <v>16</v>
      </c>
      <c r="E1110" s="1">
        <v>44292</v>
      </c>
      <c r="F1110" s="1">
        <v>44499</v>
      </c>
      <c r="G1110" s="1">
        <f>Таблица1[[#This Row],[Дата регистрации ЗНИ]]+VLOOKUP(Таблица1[[#This Row],[Бизнес-решение]],'Средние сроки по БР'!$A$1:$T$203,15)</f>
        <v>44447.252688172041</v>
      </c>
      <c r="H1110" s="1">
        <f>Таблица1[[#This Row],[Плановая дата выхода из текущего статуса]]+VLOOKUP(Таблица1[[#This Row],[Бизнес-решение]],'Средние сроки по БР'!$A$1:$T$203,16)</f>
        <v>44654.252688172041</v>
      </c>
      <c r="I11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207</v>
      </c>
    </row>
    <row r="1111" spans="1:9" hidden="1" x14ac:dyDescent="0.25">
      <c r="A1111" s="2">
        <v>5500028542</v>
      </c>
      <c r="B1111" t="s">
        <v>1320</v>
      </c>
      <c r="C1111" t="s">
        <v>5</v>
      </c>
      <c r="D1111" t="s">
        <v>73</v>
      </c>
      <c r="E1111" s="1">
        <v>44302</v>
      </c>
      <c r="F1111" s="1" t="s">
        <v>7</v>
      </c>
      <c r="I111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12" spans="1:9" x14ac:dyDescent="0.25">
      <c r="A1112" s="2">
        <v>5500028356</v>
      </c>
      <c r="B1112" t="s">
        <v>1195</v>
      </c>
      <c r="C1112" t="s">
        <v>99</v>
      </c>
      <c r="D1112" t="s">
        <v>257</v>
      </c>
      <c r="E1112" s="1">
        <v>44292</v>
      </c>
      <c r="F1112" s="1">
        <v>44591</v>
      </c>
      <c r="G1112" s="1">
        <f>Таблица1[[#This Row],[Дата регистрации ЗНИ]]+VLOOKUP(Таблица1[[#This Row],[Бизнес-решение]],'Средние сроки по БР'!$A$1:$T$203,15)</f>
        <v>44399.595744680853</v>
      </c>
      <c r="H1112" s="1">
        <f>Таблица1[[#This Row],[Плановая дата выхода из текущего статуса]]+VLOOKUP(Таблица1[[#This Row],[Бизнес-решение]],'Средние сроки по БР'!$A$1:$T$203,16)</f>
        <v>44698.595744680853</v>
      </c>
      <c r="I111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299</v>
      </c>
    </row>
    <row r="1113" spans="1:9" hidden="1" x14ac:dyDescent="0.25">
      <c r="A1113" s="2">
        <v>5500028544</v>
      </c>
      <c r="B1113" t="s">
        <v>1322</v>
      </c>
      <c r="C1113" t="s">
        <v>5</v>
      </c>
      <c r="D1113" t="s">
        <v>63</v>
      </c>
      <c r="E1113" s="1">
        <v>44302</v>
      </c>
      <c r="F1113" s="1" t="s">
        <v>7</v>
      </c>
      <c r="I111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14" spans="1:9" x14ac:dyDescent="0.25">
      <c r="A1114" s="2">
        <v>5500028357</v>
      </c>
      <c r="B1114" t="s">
        <v>1195</v>
      </c>
      <c r="C1114" t="s">
        <v>99</v>
      </c>
      <c r="D1114" t="s">
        <v>257</v>
      </c>
      <c r="E1114" s="1">
        <v>44292</v>
      </c>
      <c r="F1114" s="1">
        <v>44591</v>
      </c>
      <c r="G1114" s="1">
        <f>Таблица1[[#This Row],[Дата регистрации ЗНИ]]+VLOOKUP(Таблица1[[#This Row],[Бизнес-решение]],'Средние сроки по БР'!$A$1:$T$203,15)</f>
        <v>44399.595744680853</v>
      </c>
      <c r="H1114" s="1">
        <f>Таблица1[[#This Row],[Плановая дата выхода из текущего статуса]]+VLOOKUP(Таблица1[[#This Row],[Бизнес-решение]],'Средние сроки по БР'!$A$1:$T$203,16)</f>
        <v>44698.595744680853</v>
      </c>
      <c r="I111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299</v>
      </c>
    </row>
    <row r="1115" spans="1:9" hidden="1" x14ac:dyDescent="0.25">
      <c r="A1115" s="2">
        <v>5500028546</v>
      </c>
      <c r="B1115" t="s">
        <v>301</v>
      </c>
      <c r="C1115" t="s">
        <v>5</v>
      </c>
      <c r="D1115" t="s">
        <v>73</v>
      </c>
      <c r="E1115" s="1">
        <v>44302</v>
      </c>
      <c r="F1115" s="1" t="s">
        <v>7</v>
      </c>
      <c r="I111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16" spans="1:9" x14ac:dyDescent="0.25">
      <c r="A1116" s="2">
        <v>5500028361</v>
      </c>
      <c r="B1116" t="s">
        <v>579</v>
      </c>
      <c r="C1116" t="s">
        <v>99</v>
      </c>
      <c r="D1116" t="s">
        <v>266</v>
      </c>
      <c r="E1116" s="1">
        <v>44292</v>
      </c>
      <c r="F1116" s="1">
        <v>44620</v>
      </c>
      <c r="G1116" s="1">
        <f>Таблица1[[#This Row],[Дата регистрации ЗНИ]]+VLOOKUP(Таблица1[[#This Row],[Бизнес-решение]],'Средние сроки по БР'!$A$1:$T$203,15)</f>
        <v>44571.087087087086</v>
      </c>
      <c r="H1116" s="1">
        <f>Таблица1[[#This Row],[Плановая дата выхода из текущего статуса]]+VLOOKUP(Таблица1[[#This Row],[Бизнес-решение]],'Средние сроки по БР'!$A$1:$T$203,16)</f>
        <v>44899.087087087086</v>
      </c>
      <c r="I11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328</v>
      </c>
    </row>
    <row r="1117" spans="1:9" x14ac:dyDescent="0.25">
      <c r="A1117" s="2">
        <v>5500028366</v>
      </c>
      <c r="B1117" t="s">
        <v>1198</v>
      </c>
      <c r="C1117" t="s">
        <v>99</v>
      </c>
      <c r="D1117" t="s">
        <v>11</v>
      </c>
      <c r="E1117" s="1">
        <v>44292</v>
      </c>
      <c r="F1117" s="1">
        <v>44645</v>
      </c>
      <c r="G1117" s="1">
        <f>Таблица1[[#This Row],[Дата регистрации ЗНИ]]+VLOOKUP(Таблица1[[#This Row],[Бизнес-решение]],'Средние сроки по БР'!$A$1:$T$203,15)</f>
        <v>44531.260563380281</v>
      </c>
      <c r="H1117" s="1">
        <f>Таблица1[[#This Row],[Плановая дата выхода из текущего статуса]]+VLOOKUP(Таблица1[[#This Row],[Бизнес-решение]],'Средние сроки по БР'!$A$1:$T$203,16)</f>
        <v>44884.260563380281</v>
      </c>
      <c r="I11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353</v>
      </c>
    </row>
    <row r="1118" spans="1:9" hidden="1" x14ac:dyDescent="0.25">
      <c r="A1118" s="2">
        <v>5500028550</v>
      </c>
      <c r="B1118" t="s">
        <v>1326</v>
      </c>
      <c r="C1118" t="s">
        <v>8</v>
      </c>
      <c r="D1118" t="s">
        <v>73</v>
      </c>
      <c r="E1118" s="1">
        <v>44305</v>
      </c>
      <c r="F1118" s="1" t="s">
        <v>7</v>
      </c>
      <c r="I111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19" spans="1:9" hidden="1" x14ac:dyDescent="0.25">
      <c r="A1119" s="2">
        <v>5500028551</v>
      </c>
      <c r="B1119" t="s">
        <v>1327</v>
      </c>
      <c r="C1119" t="s">
        <v>5</v>
      </c>
      <c r="D1119" t="s">
        <v>73</v>
      </c>
      <c r="E1119" s="1">
        <v>44305</v>
      </c>
      <c r="F1119" s="1" t="s">
        <v>7</v>
      </c>
      <c r="I111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20" spans="1:9" x14ac:dyDescent="0.25">
      <c r="A1120" s="2">
        <v>5500028369</v>
      </c>
      <c r="B1120" t="s">
        <v>1201</v>
      </c>
      <c r="C1120" t="s">
        <v>99</v>
      </c>
      <c r="D1120" t="s">
        <v>63</v>
      </c>
      <c r="E1120" s="1">
        <v>44292</v>
      </c>
      <c r="F1120" s="1">
        <v>44612</v>
      </c>
      <c r="G1120" s="1">
        <f>Таблица1[[#This Row],[Дата регистрации ЗНИ]]+VLOOKUP(Таблица1[[#This Row],[Бизнес-решение]],'Средние сроки по БР'!$A$1:$T$203,15)</f>
        <v>44430.796791443849</v>
      </c>
      <c r="H1120" s="1">
        <f>Таблица1[[#This Row],[Плановая дата выхода из текущего статуса]]+VLOOKUP(Таблица1[[#This Row],[Бизнес-решение]],'Средние сроки по БР'!$A$1:$T$203,16)</f>
        <v>44750.796791443849</v>
      </c>
      <c r="I11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320</v>
      </c>
    </row>
    <row r="1121" spans="1:9" hidden="1" x14ac:dyDescent="0.25">
      <c r="A1121" s="2">
        <v>5500028553</v>
      </c>
      <c r="B1121" t="s">
        <v>159</v>
      </c>
      <c r="C1121" t="s">
        <v>5</v>
      </c>
      <c r="D1121" t="s">
        <v>73</v>
      </c>
      <c r="E1121" s="1">
        <v>44305</v>
      </c>
      <c r="F1121" s="1" t="s">
        <v>7</v>
      </c>
      <c r="I112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22" spans="1:9" x14ac:dyDescent="0.25">
      <c r="A1122" s="2">
        <v>5500028370</v>
      </c>
      <c r="B1122" t="s">
        <v>1202</v>
      </c>
      <c r="C1122" t="s">
        <v>148</v>
      </c>
      <c r="D1122" t="s">
        <v>18</v>
      </c>
      <c r="E1122" s="1">
        <v>44292</v>
      </c>
      <c r="F1122" s="1">
        <v>44711</v>
      </c>
      <c r="G1122" s="1">
        <f>Таблица1[[#This Row],[Дата регистрации ЗНИ]]+VLOOKUP(Таблица1[[#This Row],[Бизнес-решение]],'Средние сроки по БР'!$A$1:$T$203,9)</f>
        <v>44583.087087087086</v>
      </c>
      <c r="H1122" s="1">
        <f>Таблица1[[#This Row],[Плановая дата выхода из текущего статуса]]+VLOOKUP(Таблица1[[#This Row],[Бизнес-решение]],'Средние сроки по БР'!$A$1:$T$203,10)</f>
        <v>45002.087087087086</v>
      </c>
      <c r="I11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419</v>
      </c>
    </row>
    <row r="1123" spans="1:9" x14ac:dyDescent="0.25">
      <c r="A1123" s="2">
        <v>5500028374</v>
      </c>
      <c r="B1123" t="s">
        <v>1206</v>
      </c>
      <c r="C1123" t="s">
        <v>152</v>
      </c>
      <c r="D1123" t="s">
        <v>857</v>
      </c>
      <c r="E1123" s="1">
        <v>44292</v>
      </c>
      <c r="F1123" s="1">
        <v>44497</v>
      </c>
      <c r="G1123" s="1">
        <f>Таблица1[[#This Row],[Дата регистрации ЗНИ]]+VLOOKUP(Таблица1[[#This Row],[Бизнес-решение]],'Средние сроки по БР'!$A$1:$T$203,20,0)</f>
        <v>44372</v>
      </c>
      <c r="H1123" s="1">
        <f>Таблица1[[#This Row],[Плановая дата выхода из текущего статуса]]</f>
        <v>44497</v>
      </c>
      <c r="I11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125</v>
      </c>
    </row>
    <row r="1124" spans="1:9" x14ac:dyDescent="0.25">
      <c r="A1124" s="2">
        <v>5500028375</v>
      </c>
      <c r="B1124" t="s">
        <v>1207</v>
      </c>
      <c r="C1124" t="s">
        <v>152</v>
      </c>
      <c r="D1124" t="s">
        <v>857</v>
      </c>
      <c r="E1124" s="1">
        <v>44292</v>
      </c>
      <c r="F1124" s="1">
        <v>44497</v>
      </c>
      <c r="G1124" s="1">
        <f>Таблица1[[#This Row],[Дата регистрации ЗНИ]]+VLOOKUP(Таблица1[[#This Row],[Бизнес-решение]],'Средние сроки по БР'!$A$1:$T$203,20,0)</f>
        <v>44372</v>
      </c>
      <c r="H1124" s="1">
        <f>Таблица1[[#This Row],[Плановая дата выхода из текущего статуса]]</f>
        <v>44497</v>
      </c>
      <c r="I11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125</v>
      </c>
    </row>
    <row r="1125" spans="1:9" hidden="1" x14ac:dyDescent="0.25">
      <c r="A1125" s="2">
        <v>5500028557</v>
      </c>
      <c r="B1125" t="s">
        <v>1331</v>
      </c>
      <c r="C1125" t="s">
        <v>5</v>
      </c>
      <c r="D1125" t="s">
        <v>73</v>
      </c>
      <c r="E1125" s="1">
        <v>44305</v>
      </c>
      <c r="F1125" s="1" t="s">
        <v>7</v>
      </c>
      <c r="I112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26" spans="1:9" x14ac:dyDescent="0.25">
      <c r="A1126" s="2">
        <v>5500028376</v>
      </c>
      <c r="B1126" t="s">
        <v>1208</v>
      </c>
      <c r="C1126" t="s">
        <v>152</v>
      </c>
      <c r="D1126" t="s">
        <v>63</v>
      </c>
      <c r="E1126" s="1">
        <v>44293</v>
      </c>
      <c r="F1126" s="1">
        <v>44509</v>
      </c>
      <c r="G1126" s="1">
        <f>Таблица1[[#This Row],[Дата регистрации ЗНИ]]+VLOOKUP(Таблица1[[#This Row],[Бизнес-решение]],'Средние сроки по БР'!$A$1:$T$203,20,1)</f>
        <v>44419.796791443849</v>
      </c>
      <c r="H1126" s="1">
        <f>Таблица1[[#This Row],[Плановая дата выхода из текущего статуса]]</f>
        <v>44509</v>
      </c>
      <c r="I112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89.203208556151367</v>
      </c>
    </row>
    <row r="1127" spans="1:9" x14ac:dyDescent="0.25">
      <c r="A1127" s="2">
        <v>5500028377</v>
      </c>
      <c r="B1127" t="s">
        <v>1209</v>
      </c>
      <c r="C1127" t="s">
        <v>204</v>
      </c>
      <c r="D1127" t="s">
        <v>154</v>
      </c>
      <c r="E1127" s="1">
        <v>44293</v>
      </c>
      <c r="F1127" s="1">
        <v>44455</v>
      </c>
      <c r="G1127" s="1">
        <f>Таблица1[[#This Row],[Дата регистрации ЗНИ]]+VLOOKUP(Таблица1[[#This Row],[Бизнес-решение]],'Средние сроки по БР'!$A$1:$T$203,19,1)</f>
        <v>44417.2</v>
      </c>
      <c r="H1127" s="1">
        <f>Таблица1[[#This Row],[Плановая дата выхода из текущего статуса]]+VLOOKUP(Таблица1[[#This Row],[Бизнес-решение]],'Средние сроки по БР'!$A$1:$T$203,20,1)</f>
        <v>44575.199999999997</v>
      </c>
      <c r="I11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158</v>
      </c>
    </row>
    <row r="1128" spans="1:9" hidden="1" x14ac:dyDescent="0.25">
      <c r="A1128" s="2">
        <v>5500028560</v>
      </c>
      <c r="B1128" t="s">
        <v>1333</v>
      </c>
      <c r="C1128" t="s">
        <v>5</v>
      </c>
      <c r="D1128" t="s">
        <v>210</v>
      </c>
      <c r="E1128" s="1">
        <v>44306</v>
      </c>
      <c r="F1128" s="1" t="s">
        <v>7</v>
      </c>
      <c r="I112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29" spans="1:9" x14ac:dyDescent="0.25">
      <c r="A1129" s="2">
        <v>5500028380</v>
      </c>
      <c r="B1129" t="s">
        <v>344</v>
      </c>
      <c r="C1129" t="s">
        <v>99</v>
      </c>
      <c r="D1129" t="s">
        <v>33</v>
      </c>
      <c r="E1129" s="1">
        <v>44293</v>
      </c>
      <c r="F1129" s="1">
        <v>44560</v>
      </c>
      <c r="G1129" s="1">
        <f>Таблица1[[#This Row],[Дата регистрации ЗНИ]]+VLOOKUP(Таблица1[[#This Row],[Бизнес-решение]],'Средние сроки по БР'!$A$1:$T$203,15)</f>
        <v>44525.310924369747</v>
      </c>
      <c r="H1129" s="1">
        <f>Таблица1[[#This Row],[Плановая дата выхода из текущего статуса]]+VLOOKUP(Таблица1[[#This Row],[Бизнес-решение]],'Средние сроки по БР'!$A$1:$T$203,16)</f>
        <v>44792.310924369747</v>
      </c>
      <c r="I11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267</v>
      </c>
    </row>
    <row r="1130" spans="1:9" x14ac:dyDescent="0.25">
      <c r="A1130" s="2">
        <v>5500028384</v>
      </c>
      <c r="B1130" t="s">
        <v>356</v>
      </c>
      <c r="C1130" t="s">
        <v>99</v>
      </c>
      <c r="D1130" t="s">
        <v>323</v>
      </c>
      <c r="E1130" s="1">
        <v>44292</v>
      </c>
      <c r="F1130" s="1">
        <v>44592</v>
      </c>
      <c r="G1130" s="1">
        <f>Таблица1[[#This Row],[Дата регистрации ЗНИ]]+VLOOKUP(Таблица1[[#This Row],[Бизнес-решение]],'Средние сроки по БР'!$A$1:$T$203,15)</f>
        <v>44516.5</v>
      </c>
      <c r="H1130" s="1">
        <f>Таблица1[[#This Row],[Плановая дата выхода из текущего статуса]]+VLOOKUP(Таблица1[[#This Row],[Бизнес-решение]],'Средние сроки по БР'!$A$1:$T$203,16)</f>
        <v>44816.5</v>
      </c>
      <c r="I11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300</v>
      </c>
    </row>
    <row r="1131" spans="1:9" hidden="1" x14ac:dyDescent="0.25">
      <c r="A1131" s="2">
        <v>5500028563</v>
      </c>
      <c r="B1131" t="s">
        <v>1336</v>
      </c>
      <c r="C1131" t="s">
        <v>8</v>
      </c>
      <c r="D1131" t="s">
        <v>9</v>
      </c>
      <c r="E1131" s="1">
        <v>44306</v>
      </c>
      <c r="F1131" s="1" t="s">
        <v>7</v>
      </c>
      <c r="I113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32" spans="1:9" hidden="1" x14ac:dyDescent="0.25">
      <c r="A1132" s="2">
        <v>5500028564</v>
      </c>
      <c r="B1132" t="s">
        <v>432</v>
      </c>
      <c r="C1132" t="s">
        <v>5</v>
      </c>
      <c r="D1132" t="s">
        <v>6</v>
      </c>
      <c r="E1132" s="1">
        <v>44306</v>
      </c>
      <c r="F1132" s="1" t="s">
        <v>7</v>
      </c>
      <c r="I113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33" spans="1:9" hidden="1" x14ac:dyDescent="0.25">
      <c r="A1133" s="2">
        <v>5500028565</v>
      </c>
      <c r="B1133" t="s">
        <v>432</v>
      </c>
      <c r="C1133" t="s">
        <v>5</v>
      </c>
      <c r="D1133" t="s">
        <v>6</v>
      </c>
      <c r="E1133" s="1">
        <v>44306</v>
      </c>
      <c r="F1133" s="1" t="s">
        <v>7</v>
      </c>
      <c r="I113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34" spans="1:9" hidden="1" x14ac:dyDescent="0.25">
      <c r="A1134" s="2">
        <v>5500028566</v>
      </c>
      <c r="B1134" t="s">
        <v>1337</v>
      </c>
      <c r="C1134" t="s">
        <v>5</v>
      </c>
      <c r="D1134" t="s">
        <v>64</v>
      </c>
      <c r="E1134" s="1">
        <v>44306</v>
      </c>
      <c r="F1134" s="1" t="s">
        <v>7</v>
      </c>
      <c r="I113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35" spans="1:9" x14ac:dyDescent="0.25">
      <c r="A1135" s="2">
        <v>5500028385</v>
      </c>
      <c r="B1135" t="s">
        <v>1214</v>
      </c>
      <c r="C1135" t="s">
        <v>99</v>
      </c>
      <c r="D1135" t="s">
        <v>73</v>
      </c>
      <c r="E1135" s="1">
        <v>44292</v>
      </c>
      <c r="F1135" s="1">
        <v>44558</v>
      </c>
      <c r="G1135" s="1">
        <f>Таблица1[[#This Row],[Дата регистрации ЗНИ]]+VLOOKUP(Таблица1[[#This Row],[Бизнес-решение]],'Средние сроки по БР'!$A$1:$T$203,15)</f>
        <v>44446.632258064514</v>
      </c>
      <c r="H1135" s="1">
        <f>Таблица1[[#This Row],[Плановая дата выхода из текущего статуса]]+VLOOKUP(Таблица1[[#This Row],[Бизнес-решение]],'Средние сроки по БР'!$A$1:$T$203,16)</f>
        <v>44712.632258064514</v>
      </c>
      <c r="I11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266</v>
      </c>
    </row>
    <row r="1136" spans="1:9" hidden="1" x14ac:dyDescent="0.25">
      <c r="A1136" s="2">
        <v>5500028568</v>
      </c>
      <c r="B1136" t="s">
        <v>1338</v>
      </c>
      <c r="C1136" t="s">
        <v>5</v>
      </c>
      <c r="D1136" t="s">
        <v>73</v>
      </c>
      <c r="E1136" s="1">
        <v>44306</v>
      </c>
      <c r="F1136" s="1" t="s">
        <v>7</v>
      </c>
      <c r="I113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37" spans="1:9" hidden="1" x14ac:dyDescent="0.25">
      <c r="A1137" s="2">
        <v>5500028569</v>
      </c>
      <c r="B1137" t="s">
        <v>1339</v>
      </c>
      <c r="C1137" t="s">
        <v>5</v>
      </c>
      <c r="D1137" t="s">
        <v>6</v>
      </c>
      <c r="E1137" s="1">
        <v>44306</v>
      </c>
      <c r="F1137" s="1" t="s">
        <v>7</v>
      </c>
      <c r="I113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38" spans="1:9" x14ac:dyDescent="0.25">
      <c r="A1138" s="2">
        <v>5500028388</v>
      </c>
      <c r="B1138" t="s">
        <v>1191</v>
      </c>
      <c r="C1138" t="s">
        <v>99</v>
      </c>
      <c r="D1138" t="s">
        <v>257</v>
      </c>
      <c r="E1138" s="1">
        <v>44293</v>
      </c>
      <c r="F1138" s="1">
        <v>44596</v>
      </c>
      <c r="G1138" s="1">
        <f>Таблица1[[#This Row],[Дата регистрации ЗНИ]]+VLOOKUP(Таблица1[[#This Row],[Бизнес-решение]],'Средние сроки по БР'!$A$1:$T$203,15)</f>
        <v>44400.595744680853</v>
      </c>
      <c r="H1138" s="1">
        <f>Таблица1[[#This Row],[Плановая дата выхода из текущего статуса]]+VLOOKUP(Таблица1[[#This Row],[Бизнес-решение]],'Средние сроки по БР'!$A$1:$T$203,16)</f>
        <v>44703.595744680853</v>
      </c>
      <c r="I11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303</v>
      </c>
    </row>
    <row r="1139" spans="1:9" x14ac:dyDescent="0.25">
      <c r="A1139" s="2">
        <v>5500028390</v>
      </c>
      <c r="B1139" t="s">
        <v>1218</v>
      </c>
      <c r="C1139" t="s">
        <v>99</v>
      </c>
      <c r="D1139" t="s">
        <v>73</v>
      </c>
      <c r="E1139" s="1">
        <v>44293</v>
      </c>
      <c r="F1139" s="1">
        <v>44597</v>
      </c>
      <c r="G1139" s="1">
        <f>Таблица1[[#This Row],[Дата регистрации ЗНИ]]+VLOOKUP(Таблица1[[#This Row],[Бизнес-решение]],'Средние сроки по БР'!$A$1:$T$203,15)</f>
        <v>44447.632258064514</v>
      </c>
      <c r="H1139" s="1">
        <f>Таблица1[[#This Row],[Плановая дата выхода из текущего статуса]]+VLOOKUP(Таблица1[[#This Row],[Бизнес-решение]],'Средние сроки по БР'!$A$1:$T$203,16)</f>
        <v>44751.632258064514</v>
      </c>
      <c r="I113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304</v>
      </c>
    </row>
    <row r="1140" spans="1:9" x14ac:dyDescent="0.25">
      <c r="A1140" s="2">
        <v>5500028392</v>
      </c>
      <c r="B1140" t="s">
        <v>1220</v>
      </c>
      <c r="C1140" t="s">
        <v>148</v>
      </c>
      <c r="D1140" t="s">
        <v>18</v>
      </c>
      <c r="E1140" s="1">
        <v>44293</v>
      </c>
      <c r="F1140" s="1">
        <v>44711</v>
      </c>
      <c r="G1140" s="1">
        <f>Таблица1[[#This Row],[Дата регистрации ЗНИ]]+VLOOKUP(Таблица1[[#This Row],[Бизнес-решение]],'Средние сроки по БР'!$A$1:$T$203,9)</f>
        <v>44584.087087087086</v>
      </c>
      <c r="H1140" s="1">
        <f>Таблица1[[#This Row],[Плановая дата выхода из текущего статуса]]+VLOOKUP(Таблица1[[#This Row],[Бизнес-решение]],'Средние сроки по БР'!$A$1:$T$203,10)</f>
        <v>45002.087087087086</v>
      </c>
      <c r="I114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418</v>
      </c>
    </row>
    <row r="1141" spans="1:9" hidden="1" x14ac:dyDescent="0.25">
      <c r="A1141" s="2">
        <v>5500028573</v>
      </c>
      <c r="B1141" t="s">
        <v>1343</v>
      </c>
      <c r="C1141" t="s">
        <v>5</v>
      </c>
      <c r="D1141" t="s">
        <v>27</v>
      </c>
      <c r="E1141" s="1">
        <v>44307</v>
      </c>
      <c r="F1141" s="1" t="s">
        <v>7</v>
      </c>
      <c r="I114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42" spans="1:9" x14ac:dyDescent="0.25">
      <c r="A1142" s="2">
        <v>5500028394</v>
      </c>
      <c r="B1142" t="s">
        <v>1222</v>
      </c>
      <c r="C1142" t="s">
        <v>148</v>
      </c>
      <c r="D1142" t="s">
        <v>18</v>
      </c>
      <c r="E1142" s="1">
        <v>44293</v>
      </c>
      <c r="F1142" s="1">
        <v>44711</v>
      </c>
      <c r="G1142" s="1">
        <f>Таблица1[[#This Row],[Дата регистрации ЗНИ]]+VLOOKUP(Таблица1[[#This Row],[Бизнес-решение]],'Средние сроки по БР'!$A$1:$T$203,9)</f>
        <v>44584.087087087086</v>
      </c>
      <c r="H1142" s="1">
        <f>Таблица1[[#This Row],[Плановая дата выхода из текущего статуса]]+VLOOKUP(Таблица1[[#This Row],[Бизнес-решение]],'Средние сроки по БР'!$A$1:$T$203,10)</f>
        <v>45002.087087087086</v>
      </c>
      <c r="I11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418</v>
      </c>
    </row>
    <row r="1143" spans="1:9" x14ac:dyDescent="0.25">
      <c r="A1143" s="2">
        <v>5500028396</v>
      </c>
      <c r="B1143" t="s">
        <v>1224</v>
      </c>
      <c r="C1143" t="s">
        <v>99</v>
      </c>
      <c r="D1143" t="s">
        <v>10</v>
      </c>
      <c r="E1143" s="1">
        <v>44293</v>
      </c>
      <c r="F1143" s="1">
        <v>44582</v>
      </c>
      <c r="G1143" s="1">
        <f>Таблица1[[#This Row],[Дата регистрации ЗНИ]]+VLOOKUP(Таблица1[[#This Row],[Бизнес-решение]],'Средние сроки по БР'!$A$1:$T$203,15)</f>
        <v>44460.209790209788</v>
      </c>
      <c r="H1143" s="1">
        <f>Таблица1[[#This Row],[Плановая дата выхода из текущего статуса]]+VLOOKUP(Таблица1[[#This Row],[Бизнес-решение]],'Средние сроки по БР'!$A$1:$T$203,16)</f>
        <v>44749.209790209788</v>
      </c>
      <c r="I11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289</v>
      </c>
    </row>
    <row r="1144" spans="1:9" hidden="1" x14ac:dyDescent="0.25">
      <c r="A1144" s="2">
        <v>5500028576</v>
      </c>
      <c r="B1144" t="s">
        <v>1345</v>
      </c>
      <c r="C1144" t="s">
        <v>8</v>
      </c>
      <c r="D1144" t="s">
        <v>11</v>
      </c>
      <c r="E1144" s="1">
        <v>44307</v>
      </c>
      <c r="F1144" s="1" t="s">
        <v>7</v>
      </c>
      <c r="I114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45" spans="1:9" x14ac:dyDescent="0.25">
      <c r="A1145" s="2">
        <v>5500028399</v>
      </c>
      <c r="B1145" t="s">
        <v>619</v>
      </c>
      <c r="C1145" t="s">
        <v>184</v>
      </c>
      <c r="D1145" t="s">
        <v>11</v>
      </c>
      <c r="E1145" s="1">
        <v>44293</v>
      </c>
      <c r="F1145" s="1">
        <v>44397</v>
      </c>
      <c r="G1145" s="1">
        <f>Таблица1[[#This Row],[Дата регистрации ЗНИ]]+VLOOKUP(Таблица1[[#This Row],[Бизнес-решение]],'Средние сроки по БР'!$A$1:$T$203,10)</f>
        <v>44544.260563380281</v>
      </c>
      <c r="H1145" s="1">
        <f>Таблица1[[#This Row],[Плановая дата выхода из текущего статуса]]+VLOOKUP(Таблица1[[#This Row],[Бизнес-решение]],'Средние сроки по БР'!$A$1:$T$203,11)</f>
        <v>44643.260563380281</v>
      </c>
      <c r="I11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99</v>
      </c>
    </row>
    <row r="1146" spans="1:9" hidden="1" x14ac:dyDescent="0.25">
      <c r="A1146" s="2">
        <v>5500028578</v>
      </c>
      <c r="B1146" t="s">
        <v>1347</v>
      </c>
      <c r="C1146" t="s">
        <v>5</v>
      </c>
      <c r="D1146" t="s">
        <v>10</v>
      </c>
      <c r="E1146" s="1">
        <v>44307</v>
      </c>
      <c r="F1146" s="1" t="s">
        <v>7</v>
      </c>
      <c r="I114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47" spans="1:9" hidden="1" x14ac:dyDescent="0.25">
      <c r="A1147" s="2">
        <v>5500028579</v>
      </c>
      <c r="B1147" t="s">
        <v>1348</v>
      </c>
      <c r="C1147" t="s">
        <v>5</v>
      </c>
      <c r="D1147" t="s">
        <v>27</v>
      </c>
      <c r="E1147" s="1">
        <v>44307</v>
      </c>
      <c r="F1147" s="1" t="s">
        <v>7</v>
      </c>
      <c r="I114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48" spans="1:9" hidden="1" x14ac:dyDescent="0.25">
      <c r="A1148" s="2">
        <v>5500028580</v>
      </c>
      <c r="B1148" t="s">
        <v>1349</v>
      </c>
      <c r="C1148" t="s">
        <v>5</v>
      </c>
      <c r="D1148" t="s">
        <v>52</v>
      </c>
      <c r="E1148" s="1">
        <v>44307</v>
      </c>
      <c r="F1148" s="1" t="s">
        <v>7</v>
      </c>
      <c r="I114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49" spans="1:9" hidden="1" x14ac:dyDescent="0.25">
      <c r="A1149" s="2">
        <v>5500028581</v>
      </c>
      <c r="B1149" t="s">
        <v>1350</v>
      </c>
      <c r="C1149" t="s">
        <v>5</v>
      </c>
      <c r="D1149" t="s">
        <v>73</v>
      </c>
      <c r="E1149" s="1">
        <v>44307</v>
      </c>
      <c r="F1149" s="1" t="s">
        <v>7</v>
      </c>
      <c r="I114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50" spans="1:9" hidden="1" x14ac:dyDescent="0.25">
      <c r="A1150" s="2">
        <v>5500028582</v>
      </c>
      <c r="B1150" t="s">
        <v>500</v>
      </c>
      <c r="C1150" t="s">
        <v>8</v>
      </c>
      <c r="D1150" t="s">
        <v>6</v>
      </c>
      <c r="E1150" s="1">
        <v>44307</v>
      </c>
      <c r="F1150" s="1" t="s">
        <v>7</v>
      </c>
      <c r="I115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51" spans="1:9" hidden="1" x14ac:dyDescent="0.25">
      <c r="A1151" s="2">
        <v>5500028584</v>
      </c>
      <c r="B1151" t="s">
        <v>1351</v>
      </c>
      <c r="C1151" t="s">
        <v>5</v>
      </c>
      <c r="D1151" t="s">
        <v>352</v>
      </c>
      <c r="E1151" s="1">
        <v>44308</v>
      </c>
      <c r="F1151" s="1" t="s">
        <v>7</v>
      </c>
      <c r="I115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52" spans="1:9" x14ac:dyDescent="0.25">
      <c r="A1152" s="2">
        <v>5500028404</v>
      </c>
      <c r="B1152" t="s">
        <v>1229</v>
      </c>
      <c r="C1152" t="s">
        <v>184</v>
      </c>
      <c r="D1152" t="s">
        <v>11</v>
      </c>
      <c r="E1152" s="1">
        <v>44293</v>
      </c>
      <c r="F1152" s="1">
        <v>44433</v>
      </c>
      <c r="G1152" s="1">
        <f>Таблица1[[#This Row],[Дата регистрации ЗНИ]]+VLOOKUP(Таблица1[[#This Row],[Бизнес-решение]],'Средние сроки по БР'!$A$1:$T$203,10)</f>
        <v>44544.260563380281</v>
      </c>
      <c r="H1152" s="1">
        <f>Таблица1[[#This Row],[Плановая дата выхода из текущего статуса]]+VLOOKUP(Таблица1[[#This Row],[Бизнес-решение]],'Средние сроки по БР'!$A$1:$T$203,11)</f>
        <v>44679.260563380281</v>
      </c>
      <c r="I11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135</v>
      </c>
    </row>
    <row r="1153" spans="1:9" x14ac:dyDescent="0.25">
      <c r="A1153" s="2">
        <v>5500028405</v>
      </c>
      <c r="B1153" t="s">
        <v>1230</v>
      </c>
      <c r="C1153" t="s">
        <v>127</v>
      </c>
      <c r="D1153" t="s">
        <v>10</v>
      </c>
      <c r="E1153" s="1">
        <v>44293</v>
      </c>
      <c r="F1153" s="1">
        <v>44561</v>
      </c>
      <c r="G1153" s="1">
        <f>Таблица1[[#This Row],[Дата регистрации ЗНИ]]+VLOOKUP(Таблица1[[#This Row],[Бизнес-решение]],'Средние сроки по БР'!$A$1:$T$203,17)</f>
        <v>44458.209790209788</v>
      </c>
      <c r="H1153" s="1">
        <f>Таблица1[[#This Row],[Плановая дата выхода из текущего статуса]]+VLOOKUP(Таблица1[[#This Row],[Бизнес-решение]],'Средние сроки по БР'!$A$1:$T$203,18)</f>
        <v>44724.209790209788</v>
      </c>
      <c r="I11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266</v>
      </c>
    </row>
    <row r="1154" spans="1:9" hidden="1" x14ac:dyDescent="0.25">
      <c r="A1154" s="2">
        <v>5500028587</v>
      </c>
      <c r="B1154" t="s">
        <v>1354</v>
      </c>
      <c r="C1154" t="s">
        <v>5</v>
      </c>
      <c r="D1154" t="s">
        <v>94</v>
      </c>
      <c r="E1154" s="1">
        <v>44308</v>
      </c>
      <c r="F1154" s="1" t="s">
        <v>7</v>
      </c>
      <c r="I115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55" spans="1:9" hidden="1" x14ac:dyDescent="0.25">
      <c r="A1155" s="2">
        <v>5500028588</v>
      </c>
      <c r="B1155" t="s">
        <v>1355</v>
      </c>
      <c r="C1155" t="s">
        <v>8</v>
      </c>
      <c r="D1155" t="s">
        <v>16</v>
      </c>
      <c r="E1155" s="1">
        <v>44308</v>
      </c>
      <c r="F1155" s="1" t="s">
        <v>7</v>
      </c>
      <c r="I115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56" spans="1:9" hidden="1" x14ac:dyDescent="0.25">
      <c r="A1156" s="2">
        <v>5500028589</v>
      </c>
      <c r="B1156" t="s">
        <v>1356</v>
      </c>
      <c r="C1156" t="s">
        <v>8</v>
      </c>
      <c r="D1156" t="s">
        <v>50</v>
      </c>
      <c r="E1156" s="1">
        <v>44308</v>
      </c>
      <c r="F1156" s="1" t="s">
        <v>7</v>
      </c>
      <c r="I115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57" spans="1:9" hidden="1" x14ac:dyDescent="0.25">
      <c r="A1157" s="2">
        <v>5500028590</v>
      </c>
      <c r="B1157" t="s">
        <v>1357</v>
      </c>
      <c r="C1157" t="s">
        <v>8</v>
      </c>
      <c r="D1157" t="s">
        <v>262</v>
      </c>
      <c r="E1157" s="1">
        <v>44308</v>
      </c>
      <c r="F1157" s="1" t="s">
        <v>7</v>
      </c>
      <c r="I115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58" spans="1:9" x14ac:dyDescent="0.25">
      <c r="A1158" s="2">
        <v>5500028407</v>
      </c>
      <c r="B1158" t="s">
        <v>1232</v>
      </c>
      <c r="C1158" t="s">
        <v>149</v>
      </c>
      <c r="D1158" t="s">
        <v>262</v>
      </c>
      <c r="E1158" s="1">
        <v>44293</v>
      </c>
      <c r="F1158" s="1">
        <v>44572</v>
      </c>
      <c r="G1158" s="1">
        <f>Таблица1[[#This Row],[Дата регистрации ЗНИ]]+VLOOKUP(Таблица1[[#This Row],[Бизнес-решение]],'Средние сроки по БР'!$A$1:$T$203,18,1)</f>
        <v>44446.0625</v>
      </c>
      <c r="H1158" s="1">
        <f>Таблица1[[#This Row],[Плановая дата выхода из текущего статуса]]+VLOOKUP(Таблица1[[#This Row],[Бизнес-решение]],'Средние сроки по БР'!$A$1:$T$203,19,1)</f>
        <v>44721.0625</v>
      </c>
      <c r="I11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275</v>
      </c>
    </row>
    <row r="1159" spans="1:9" hidden="1" x14ac:dyDescent="0.25">
      <c r="A1159" s="2">
        <v>5500028592</v>
      </c>
      <c r="B1159" t="s">
        <v>1359</v>
      </c>
      <c r="C1159" t="s">
        <v>8</v>
      </c>
      <c r="D1159" t="s">
        <v>257</v>
      </c>
      <c r="E1159" s="1">
        <v>44307</v>
      </c>
      <c r="F1159" s="1" t="s">
        <v>7</v>
      </c>
      <c r="I115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60" spans="1:9" hidden="1" x14ac:dyDescent="0.25">
      <c r="A1160" s="2">
        <v>5500028593</v>
      </c>
      <c r="B1160" t="s">
        <v>1360</v>
      </c>
      <c r="C1160" t="s">
        <v>5</v>
      </c>
      <c r="D1160" t="s">
        <v>323</v>
      </c>
      <c r="E1160" s="1">
        <v>44309</v>
      </c>
      <c r="F1160" s="1" t="s">
        <v>7</v>
      </c>
      <c r="I116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61" spans="1:9" x14ac:dyDescent="0.25">
      <c r="A1161" s="2">
        <v>5500028410</v>
      </c>
      <c r="B1161" t="s">
        <v>1235</v>
      </c>
      <c r="C1161" t="s">
        <v>148</v>
      </c>
      <c r="D1161" t="s">
        <v>22</v>
      </c>
      <c r="E1161" s="1">
        <v>44294</v>
      </c>
      <c r="F1161" s="1">
        <v>44554</v>
      </c>
      <c r="G1161" s="1">
        <f>Таблица1[[#This Row],[Дата регистрации ЗНИ]]+VLOOKUP(Таблица1[[#This Row],[Бизнес-решение]],'Средние сроки по БР'!$A$1:$T$203,9)</f>
        <v>44510.083333333336</v>
      </c>
      <c r="H1161" s="1">
        <f>Таблица1[[#This Row],[Плановая дата выхода из текущего статуса]]+VLOOKUP(Таблица1[[#This Row],[Бизнес-решение]],'Средние сроки по БР'!$A$1:$T$203,10)</f>
        <v>44770.083333333336</v>
      </c>
      <c r="I11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260</v>
      </c>
    </row>
    <row r="1162" spans="1:9" hidden="1" x14ac:dyDescent="0.25">
      <c r="A1162" s="2">
        <v>5500028595</v>
      </c>
      <c r="B1162" t="s">
        <v>334</v>
      </c>
      <c r="C1162" t="s">
        <v>5</v>
      </c>
      <c r="D1162" t="s">
        <v>16</v>
      </c>
      <c r="E1162" s="1">
        <v>44309</v>
      </c>
      <c r="F1162" s="1" t="s">
        <v>7</v>
      </c>
      <c r="I116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63" spans="1:9" x14ac:dyDescent="0.25">
      <c r="A1163" s="2">
        <v>5500028414</v>
      </c>
      <c r="B1163" t="s">
        <v>1079</v>
      </c>
      <c r="C1163" t="s">
        <v>148</v>
      </c>
      <c r="D1163" t="s">
        <v>33</v>
      </c>
      <c r="E1163" s="1">
        <v>44295</v>
      </c>
      <c r="F1163" s="1">
        <v>44560</v>
      </c>
      <c r="G1163" s="1">
        <f>Таблица1[[#This Row],[Дата регистрации ЗНИ]]+VLOOKUP(Таблица1[[#This Row],[Бизнес-решение]],'Средние сроки по БР'!$A$1:$T$203,9)</f>
        <v>44539.310924369747</v>
      </c>
      <c r="H1163" s="1">
        <f>Таблица1[[#This Row],[Плановая дата выхода из текущего статуса]]+VLOOKUP(Таблица1[[#This Row],[Бизнес-решение]],'Средние сроки по БР'!$A$1:$T$203,10)</f>
        <v>44804.310924369747</v>
      </c>
      <c r="I11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265</v>
      </c>
    </row>
    <row r="1164" spans="1:9" x14ac:dyDescent="0.25">
      <c r="A1164" s="2">
        <v>5500028415</v>
      </c>
      <c r="B1164" t="s">
        <v>1169</v>
      </c>
      <c r="C1164" t="s">
        <v>148</v>
      </c>
      <c r="D1164" t="s">
        <v>33</v>
      </c>
      <c r="E1164" s="1">
        <v>44295</v>
      </c>
      <c r="F1164" s="1">
        <v>44561</v>
      </c>
      <c r="G1164" s="1">
        <f>Таблица1[[#This Row],[Дата регистрации ЗНИ]]+VLOOKUP(Таблица1[[#This Row],[Бизнес-решение]],'Средние сроки по БР'!$A$1:$T$203,9)</f>
        <v>44539.310924369747</v>
      </c>
      <c r="H1164" s="1">
        <f>Таблица1[[#This Row],[Плановая дата выхода из текущего статуса]]+VLOOKUP(Таблица1[[#This Row],[Бизнес-решение]],'Средние сроки по БР'!$A$1:$T$203,10)</f>
        <v>44805.310924369747</v>
      </c>
      <c r="I11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266</v>
      </c>
    </row>
    <row r="1165" spans="1:9" x14ac:dyDescent="0.25">
      <c r="A1165" s="2">
        <v>5500028417</v>
      </c>
      <c r="B1165" t="s">
        <v>430</v>
      </c>
      <c r="C1165" t="s">
        <v>99</v>
      </c>
      <c r="D1165" t="s">
        <v>257</v>
      </c>
      <c r="E1165" s="1">
        <v>44295</v>
      </c>
      <c r="F1165" s="1">
        <v>44554</v>
      </c>
      <c r="G1165" s="1">
        <f>Таблица1[[#This Row],[Дата регистрации ЗНИ]]+VLOOKUP(Таблица1[[#This Row],[Бизнес-решение]],'Средние сроки по БР'!$A$1:$T$203,15)</f>
        <v>44402.595744680853</v>
      </c>
      <c r="H1165" s="1">
        <f>Таблица1[[#This Row],[Плановая дата выхода из текущего статуса]]+VLOOKUP(Таблица1[[#This Row],[Бизнес-решение]],'Средние сроки по БР'!$A$1:$T$203,16)</f>
        <v>44661.595744680853</v>
      </c>
      <c r="I11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259</v>
      </c>
    </row>
    <row r="1166" spans="1:9" hidden="1" x14ac:dyDescent="0.25">
      <c r="A1166" s="2">
        <v>5500028599</v>
      </c>
      <c r="B1166" t="s">
        <v>1364</v>
      </c>
      <c r="C1166" t="s">
        <v>5</v>
      </c>
      <c r="D1166" t="s">
        <v>16</v>
      </c>
      <c r="E1166" s="1">
        <v>44309</v>
      </c>
      <c r="F1166" s="1" t="s">
        <v>7</v>
      </c>
      <c r="I116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67" spans="1:9" x14ac:dyDescent="0.25">
      <c r="A1167" s="2">
        <v>5500028418</v>
      </c>
      <c r="B1167" t="s">
        <v>430</v>
      </c>
      <c r="C1167" t="s">
        <v>99</v>
      </c>
      <c r="D1167" t="s">
        <v>857</v>
      </c>
      <c r="E1167" s="1">
        <v>44295</v>
      </c>
      <c r="F1167" s="1">
        <v>44540</v>
      </c>
      <c r="G1167" s="1">
        <f>Таблица1[[#This Row],[Дата регистрации ЗНИ]]+VLOOKUP(Таблица1[[#This Row],[Бизнес-решение]],'Средние сроки по БР'!$A$1:$T$203,15,0)</f>
        <v>44387</v>
      </c>
      <c r="H1167" s="1">
        <f>Таблица1[[#This Row],[Плановая дата выхода из текущего статуса]]+VLOOKUP(Таблица1[[#This Row],[Бизнес-решение]],'Средние сроки по БР'!$A$1:$T$203,16,0)</f>
        <v>44632</v>
      </c>
      <c r="I11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245</v>
      </c>
    </row>
    <row r="1168" spans="1:9" x14ac:dyDescent="0.25">
      <c r="A1168" s="2">
        <v>5500028419</v>
      </c>
      <c r="B1168" t="s">
        <v>902</v>
      </c>
      <c r="C1168" t="s">
        <v>148</v>
      </c>
      <c r="D1168" t="s">
        <v>94</v>
      </c>
      <c r="E1168" s="1">
        <v>44295</v>
      </c>
      <c r="F1168" s="1">
        <v>44576</v>
      </c>
      <c r="G1168" s="1">
        <f>Таблица1[[#This Row],[Дата регистрации ЗНИ]]+VLOOKUP(Таблица1[[#This Row],[Бизнес-решение]],'Средние сроки по БР'!$A$1:$T$203,9)</f>
        <v>44447.567567567567</v>
      </c>
      <c r="H1168" s="1">
        <f>Таблица1[[#This Row],[Плановая дата выхода из текущего статуса]]+VLOOKUP(Таблица1[[#This Row],[Бизнес-решение]],'Средние сроки по БР'!$A$1:$T$203,10)</f>
        <v>44728.567567567567</v>
      </c>
      <c r="I11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281</v>
      </c>
    </row>
    <row r="1169" spans="1:9" x14ac:dyDescent="0.25">
      <c r="A1169" s="2">
        <v>5500028421</v>
      </c>
      <c r="B1169" t="s">
        <v>431</v>
      </c>
      <c r="C1169" t="s">
        <v>152</v>
      </c>
      <c r="D1169" t="s">
        <v>33</v>
      </c>
      <c r="E1169" s="1">
        <v>44294</v>
      </c>
      <c r="F1169" s="1">
        <v>44627</v>
      </c>
      <c r="G1169" s="1">
        <f>Таблица1[[#This Row],[Дата регистрации ЗНИ]]+VLOOKUP(Таблица1[[#This Row],[Бизнес-решение]],'Средние сроки по БР'!$A$1:$T$203,20,1)</f>
        <v>44514.310924369747</v>
      </c>
      <c r="H1169" s="1">
        <f>Таблица1[[#This Row],[Плановая дата выхода из текущего статуса]]</f>
        <v>44627</v>
      </c>
      <c r="I11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112.68907563025277</v>
      </c>
    </row>
    <row r="1170" spans="1:9" x14ac:dyDescent="0.25">
      <c r="A1170" s="2">
        <v>5500028422</v>
      </c>
      <c r="B1170" t="s">
        <v>1236</v>
      </c>
      <c r="C1170" t="s">
        <v>204</v>
      </c>
      <c r="D1170" t="s">
        <v>400</v>
      </c>
      <c r="E1170" s="1">
        <v>44294</v>
      </c>
      <c r="F1170" s="1">
        <v>44575</v>
      </c>
      <c r="G1170" s="1">
        <f>Таблица1[[#This Row],[Дата регистрации ЗНИ]]+VLOOKUP(Таблица1[[#This Row],[Бизнес-решение]],'Средние сроки по БР'!$A$1:$T$203,19,1)</f>
        <v>44472.214285714283</v>
      </c>
      <c r="H1170" s="1">
        <f>Таблица1[[#This Row],[Плановая дата выхода из текущего статуса]]+VLOOKUP(Таблица1[[#This Row],[Бизнес-решение]],'Средние сроки по БР'!$A$1:$T$203,20,1)</f>
        <v>44749.214285714283</v>
      </c>
      <c r="I11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277</v>
      </c>
    </row>
    <row r="1171" spans="1:9" x14ac:dyDescent="0.25">
      <c r="A1171" s="2">
        <v>5500028424</v>
      </c>
      <c r="B1171" t="s">
        <v>1238</v>
      </c>
      <c r="C1171" t="s">
        <v>148</v>
      </c>
      <c r="D1171" t="s">
        <v>11</v>
      </c>
      <c r="E1171" s="1">
        <v>44294</v>
      </c>
      <c r="F1171" s="1">
        <v>44666</v>
      </c>
      <c r="G1171" s="1">
        <f>Таблица1[[#This Row],[Дата регистрации ЗНИ]]+VLOOKUP(Таблица1[[#This Row],[Бизнес-решение]],'Средние сроки по БР'!$A$1:$T$203,9)</f>
        <v>44545.260563380281</v>
      </c>
      <c r="H1171" s="1">
        <f>Таблица1[[#This Row],[Плановая дата выхода из текущего статуса]]+VLOOKUP(Таблица1[[#This Row],[Бизнес-решение]],'Средние сроки по БР'!$A$1:$T$203,10)</f>
        <v>44917.260563380281</v>
      </c>
      <c r="I11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372</v>
      </c>
    </row>
    <row r="1172" spans="1:9" x14ac:dyDescent="0.25">
      <c r="A1172" s="2">
        <v>5500028428</v>
      </c>
      <c r="B1172" t="s">
        <v>1242</v>
      </c>
      <c r="C1172" t="s">
        <v>401</v>
      </c>
      <c r="D1172" t="s">
        <v>73</v>
      </c>
      <c r="E1172" s="1">
        <v>44294</v>
      </c>
      <c r="F1172" s="1">
        <v>44559</v>
      </c>
      <c r="G1172" s="1">
        <f>Таблица1[[#This Row],[Дата регистрации ЗНИ]]+VLOOKUP(Таблица1[[#This Row],[Бизнес-решение]],'Средние сроки по БР'!$A$1:$T$203,16)</f>
        <v>44448.632258064514</v>
      </c>
      <c r="H1172" s="1">
        <f>Таблица1[[#This Row],[Плановая дата выхода из текущего статуса]]+VLOOKUP(Таблица1[[#This Row],[Бизнес-решение]],'Средние сроки по БР'!$A$1:$T$203,17)</f>
        <v>44711.632258064514</v>
      </c>
      <c r="I11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263</v>
      </c>
    </row>
    <row r="1173" spans="1:9" x14ac:dyDescent="0.25">
      <c r="A1173" s="2">
        <v>5500028430</v>
      </c>
      <c r="B1173" t="s">
        <v>1243</v>
      </c>
      <c r="C1173" t="s">
        <v>241</v>
      </c>
      <c r="D1173" t="s">
        <v>10</v>
      </c>
      <c r="E1173" s="1">
        <v>44294</v>
      </c>
      <c r="F1173" s="1">
        <v>44347</v>
      </c>
      <c r="G1173" s="1">
        <f>Таблица1[[#This Row],[Дата регистрации ЗНИ]]+VLOOKUP(Таблица1[[#This Row],[Бизнес-решение]],'Средние сроки по БР'!$A$1:$T$203,9)</f>
        <v>44473.209790209788</v>
      </c>
      <c r="H1173" s="1">
        <f>Таблица1[[#This Row],[Плановая дата выхода из текущего статуса]]+VLOOKUP(Таблица1[[#This Row],[Бизнес-решение]],'Средние сроки по БР'!$A$1:$T$203,10)</f>
        <v>44526.209790209788</v>
      </c>
      <c r="I11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53</v>
      </c>
    </row>
    <row r="1174" spans="1:9" x14ac:dyDescent="0.25">
      <c r="A1174" s="2">
        <v>5500028431</v>
      </c>
      <c r="B1174" t="s">
        <v>1244</v>
      </c>
      <c r="C1174" t="s">
        <v>241</v>
      </c>
      <c r="D1174" t="s">
        <v>10</v>
      </c>
      <c r="E1174" s="1">
        <v>44294</v>
      </c>
      <c r="F1174" s="1">
        <v>44411</v>
      </c>
      <c r="G1174" s="1">
        <f>Таблица1[[#This Row],[Дата регистрации ЗНИ]]+VLOOKUP(Таблица1[[#This Row],[Бизнес-решение]],'Средние сроки по БР'!$A$1:$T$203,9)</f>
        <v>44473.209790209788</v>
      </c>
      <c r="H1174" s="1">
        <f>Таблица1[[#This Row],[Плановая дата выхода из текущего статуса]]+VLOOKUP(Таблица1[[#This Row],[Бизнес-решение]],'Средние сроки по БР'!$A$1:$T$203,10)</f>
        <v>44590.209790209788</v>
      </c>
      <c r="I11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117</v>
      </c>
    </row>
    <row r="1175" spans="1:9" x14ac:dyDescent="0.25">
      <c r="A1175" s="2">
        <v>5500028432</v>
      </c>
      <c r="B1175" t="s">
        <v>1245</v>
      </c>
      <c r="C1175" t="s">
        <v>241</v>
      </c>
      <c r="D1175" t="s">
        <v>10</v>
      </c>
      <c r="E1175" s="1">
        <v>44294</v>
      </c>
      <c r="F1175" s="1">
        <v>44369</v>
      </c>
      <c r="G1175" s="1">
        <f>Таблица1[[#This Row],[Дата регистрации ЗНИ]]+VLOOKUP(Таблица1[[#This Row],[Бизнес-решение]],'Средние сроки по БР'!$A$1:$T$203,9)</f>
        <v>44473.209790209788</v>
      </c>
      <c r="H1175" s="1">
        <f>Таблица1[[#This Row],[Плановая дата выхода из текущего статуса]]+VLOOKUP(Таблица1[[#This Row],[Бизнес-решение]],'Средние сроки по БР'!$A$1:$T$203,10)</f>
        <v>44548.209790209788</v>
      </c>
      <c r="I11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75</v>
      </c>
    </row>
    <row r="1176" spans="1:9" hidden="1" x14ac:dyDescent="0.25">
      <c r="A1176" s="2">
        <v>5500028609</v>
      </c>
      <c r="B1176" t="s">
        <v>1372</v>
      </c>
      <c r="C1176" t="s">
        <v>8</v>
      </c>
      <c r="D1176" t="s">
        <v>323</v>
      </c>
      <c r="E1176" s="1">
        <v>44308</v>
      </c>
      <c r="F1176" s="1" t="s">
        <v>7</v>
      </c>
      <c r="I117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77" spans="1:9" x14ac:dyDescent="0.25">
      <c r="A1177" s="2">
        <v>5500028439</v>
      </c>
      <c r="B1177" t="s">
        <v>1249</v>
      </c>
      <c r="C1177" t="s">
        <v>152</v>
      </c>
      <c r="D1177" t="s">
        <v>257</v>
      </c>
      <c r="E1177" s="1">
        <v>44294</v>
      </c>
      <c r="F1177" s="1">
        <v>44417</v>
      </c>
      <c r="G1177" s="1">
        <f>Таблица1[[#This Row],[Дата регистрации ЗНИ]]+VLOOKUP(Таблица1[[#This Row],[Бизнес-решение]],'Средние сроки по БР'!$A$1:$T$203,20,1)</f>
        <v>44389.595744680853</v>
      </c>
      <c r="H1177" s="1">
        <f>Таблица1[[#This Row],[Плановая дата выхода из текущего статуса]]</f>
        <v>44417</v>
      </c>
      <c r="I11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27.404255319146614</v>
      </c>
    </row>
    <row r="1178" spans="1:9" hidden="1" x14ac:dyDescent="0.25">
      <c r="A1178" s="2">
        <v>5500028611</v>
      </c>
      <c r="B1178" t="s">
        <v>1374</v>
      </c>
      <c r="C1178" t="s">
        <v>5</v>
      </c>
      <c r="D1178" t="s">
        <v>10</v>
      </c>
      <c r="E1178" s="1">
        <v>44308</v>
      </c>
      <c r="F1178" s="1" t="s">
        <v>7</v>
      </c>
      <c r="I117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79" spans="1:9" hidden="1" x14ac:dyDescent="0.25">
      <c r="A1179" s="2">
        <v>5500028613</v>
      </c>
      <c r="B1179" t="s">
        <v>1375</v>
      </c>
      <c r="C1179" t="s">
        <v>8</v>
      </c>
      <c r="D1179" t="s">
        <v>16</v>
      </c>
      <c r="E1179" s="1">
        <v>44308</v>
      </c>
      <c r="F1179" s="1" t="s">
        <v>7</v>
      </c>
      <c r="I117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80" spans="1:9" x14ac:dyDescent="0.25">
      <c r="A1180" s="2">
        <v>5500028445</v>
      </c>
      <c r="B1180" t="s">
        <v>1254</v>
      </c>
      <c r="C1180" t="s">
        <v>184</v>
      </c>
      <c r="D1180" t="s">
        <v>255</v>
      </c>
      <c r="E1180" s="1">
        <v>44295</v>
      </c>
      <c r="F1180" s="1">
        <v>44545</v>
      </c>
      <c r="G1180" s="1">
        <f>Таблица1[[#This Row],[Дата регистрации ЗНИ]]+VLOOKUP(Таблица1[[#This Row],[Бизнес-решение]],'Средние сроки по БР'!$A$1:$T$203,10)</f>
        <v>44599</v>
      </c>
      <c r="H1180" s="1">
        <f>Таблица1[[#This Row],[Плановая дата выхода из текущего статуса]]+VLOOKUP(Таблица1[[#This Row],[Бизнес-решение]],'Средние сроки по БР'!$A$1:$T$203,11)</f>
        <v>44844</v>
      </c>
      <c r="I11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245</v>
      </c>
    </row>
    <row r="1181" spans="1:9" hidden="1" x14ac:dyDescent="0.25">
      <c r="A1181" s="2">
        <v>5500028615</v>
      </c>
      <c r="B1181" t="s">
        <v>1136</v>
      </c>
      <c r="C1181" t="s">
        <v>5</v>
      </c>
      <c r="D1181" t="s">
        <v>33</v>
      </c>
      <c r="E1181" s="1">
        <v>44308</v>
      </c>
      <c r="F1181" s="1" t="s">
        <v>7</v>
      </c>
      <c r="I118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82" spans="1:9" hidden="1" x14ac:dyDescent="0.25">
      <c r="A1182" s="2">
        <v>5500028616</v>
      </c>
      <c r="B1182" t="s">
        <v>1376</v>
      </c>
      <c r="C1182" t="s">
        <v>8</v>
      </c>
      <c r="D1182" t="s">
        <v>9</v>
      </c>
      <c r="E1182" s="1">
        <v>44308</v>
      </c>
      <c r="F1182" s="1" t="s">
        <v>7</v>
      </c>
      <c r="I118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83" spans="1:9" hidden="1" x14ac:dyDescent="0.25">
      <c r="A1183" s="2">
        <v>5500028617</v>
      </c>
      <c r="B1183" t="s">
        <v>1376</v>
      </c>
      <c r="C1183" t="s">
        <v>8</v>
      </c>
      <c r="D1183" t="s">
        <v>117</v>
      </c>
      <c r="E1183" s="1">
        <v>44308</v>
      </c>
      <c r="F1183" s="1" t="s">
        <v>7</v>
      </c>
      <c r="I118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84" spans="1:9" hidden="1" x14ac:dyDescent="0.25">
      <c r="A1184" s="2">
        <v>5500028618</v>
      </c>
      <c r="B1184" t="s">
        <v>1376</v>
      </c>
      <c r="C1184" t="s">
        <v>8</v>
      </c>
      <c r="D1184" t="s">
        <v>9</v>
      </c>
      <c r="E1184" s="1">
        <v>44308</v>
      </c>
      <c r="F1184" s="1" t="s">
        <v>7</v>
      </c>
      <c r="I118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85" spans="1:9" hidden="1" x14ac:dyDescent="0.25">
      <c r="A1185" s="2">
        <v>5500028619</v>
      </c>
      <c r="B1185" t="s">
        <v>1376</v>
      </c>
      <c r="C1185" t="s">
        <v>8</v>
      </c>
      <c r="D1185" t="s">
        <v>9</v>
      </c>
      <c r="E1185" s="1">
        <v>44308</v>
      </c>
      <c r="F1185" s="1" t="s">
        <v>7</v>
      </c>
      <c r="I118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86" spans="1:9" hidden="1" x14ac:dyDescent="0.25">
      <c r="A1186" s="2">
        <v>5500028620</v>
      </c>
      <c r="B1186" t="s">
        <v>1376</v>
      </c>
      <c r="C1186" t="s">
        <v>8</v>
      </c>
      <c r="D1186" t="s">
        <v>9</v>
      </c>
      <c r="E1186" s="1">
        <v>44308</v>
      </c>
      <c r="F1186" s="1" t="s">
        <v>7</v>
      </c>
      <c r="I118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87" spans="1:9" hidden="1" x14ac:dyDescent="0.25">
      <c r="A1187" s="2">
        <v>5500028621</v>
      </c>
      <c r="B1187" t="s">
        <v>160</v>
      </c>
      <c r="C1187" t="s">
        <v>8</v>
      </c>
      <c r="D1187" t="s">
        <v>11</v>
      </c>
      <c r="E1187" s="1">
        <v>44309</v>
      </c>
      <c r="F1187" s="1" t="s">
        <v>7</v>
      </c>
      <c r="I118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88" spans="1:9" x14ac:dyDescent="0.25">
      <c r="A1188" s="2">
        <v>5500028446</v>
      </c>
      <c r="B1188" t="s">
        <v>1255</v>
      </c>
      <c r="C1188" t="s">
        <v>148</v>
      </c>
      <c r="D1188" t="s">
        <v>1256</v>
      </c>
      <c r="E1188" s="1">
        <v>44295</v>
      </c>
      <c r="F1188" s="1">
        <v>44650</v>
      </c>
      <c r="G1188" s="1">
        <f>Таблица1[[#This Row],[Дата регистрации ЗНИ]]+VLOOKUP(Таблица1[[#This Row],[Бизнес-решение]],'Средние сроки по БР'!$A$1:$T$203,9)</f>
        <v>44448.75</v>
      </c>
      <c r="H1188" s="1">
        <f>Таблица1[[#This Row],[Плановая дата выхода из текущего статуса]]+VLOOKUP(Таблица1[[#This Row],[Бизнес-решение]],'Средние сроки по БР'!$A$1:$T$203,10)</f>
        <v>44803.75</v>
      </c>
      <c r="I11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355</v>
      </c>
    </row>
    <row r="1189" spans="1:9" hidden="1" x14ac:dyDescent="0.25">
      <c r="A1189" s="2">
        <v>5500028623</v>
      </c>
      <c r="B1189" t="s">
        <v>915</v>
      </c>
      <c r="C1189" t="s">
        <v>8</v>
      </c>
      <c r="D1189" t="s">
        <v>94</v>
      </c>
      <c r="E1189" s="1">
        <v>44309</v>
      </c>
      <c r="F1189" s="1" t="s">
        <v>7</v>
      </c>
      <c r="I118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90" spans="1:9" x14ac:dyDescent="0.25">
      <c r="A1190" s="2">
        <v>5500028447</v>
      </c>
      <c r="B1190" t="s">
        <v>1257</v>
      </c>
      <c r="C1190" t="s">
        <v>99</v>
      </c>
      <c r="D1190" t="s">
        <v>400</v>
      </c>
      <c r="E1190" s="1">
        <v>44295</v>
      </c>
      <c r="F1190" s="1">
        <v>44589</v>
      </c>
      <c r="G1190" s="1">
        <f>Таблица1[[#This Row],[Дата регистрации ЗНИ]]+VLOOKUP(Таблица1[[#This Row],[Бизнес-решение]],'Средние сроки по БР'!$A$1:$T$203,15)</f>
        <v>44481.214285714283</v>
      </c>
      <c r="H1190" s="1">
        <f>Таблица1[[#This Row],[Плановая дата выхода из текущего статуса]]+VLOOKUP(Таблица1[[#This Row],[Бизнес-решение]],'Средние сроки по БР'!$A$1:$T$203,16)</f>
        <v>44775.214285714283</v>
      </c>
      <c r="I11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294</v>
      </c>
    </row>
    <row r="1191" spans="1:9" x14ac:dyDescent="0.25">
      <c r="A1191" s="2">
        <v>5500028449</v>
      </c>
      <c r="B1191" t="s">
        <v>1259</v>
      </c>
      <c r="C1191" t="s">
        <v>114</v>
      </c>
      <c r="D1191" t="s">
        <v>117</v>
      </c>
      <c r="E1191" s="1">
        <v>44295</v>
      </c>
      <c r="F1191" s="1">
        <v>44540</v>
      </c>
      <c r="G1191" s="1">
        <f>Таблица1[[#This Row],[Дата регистрации ЗНИ]]+VLOOKUP(Таблица1[[#This Row],[Бизнес-решение]],'Средние сроки по БР'!$A$1:$T$203,11)</f>
        <v>44454.6</v>
      </c>
      <c r="H1191" s="1">
        <f>Таблица1[[#This Row],[Плановая дата выхода из текущего статуса]]+VLOOKUP(Таблица1[[#This Row],[Бизнес-решение]],'Средние сроки по БР'!$A$1:$T$203,12)</f>
        <v>44697.599999999999</v>
      </c>
      <c r="I11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243</v>
      </c>
    </row>
    <row r="1192" spans="1:9" x14ac:dyDescent="0.25">
      <c r="A1192" s="2">
        <v>5500028451</v>
      </c>
      <c r="B1192" t="s">
        <v>446</v>
      </c>
      <c r="C1192" t="s">
        <v>99</v>
      </c>
      <c r="D1192" t="s">
        <v>33</v>
      </c>
      <c r="E1192" s="1">
        <v>44298</v>
      </c>
      <c r="F1192" s="1">
        <v>44651</v>
      </c>
      <c r="G1192" s="1">
        <f>Таблица1[[#This Row],[Дата регистрации ЗНИ]]+VLOOKUP(Таблица1[[#This Row],[Бизнес-решение]],'Средние сроки по БР'!$A$1:$T$203,15)</f>
        <v>44530.310924369747</v>
      </c>
      <c r="H1192" s="1">
        <f>Таблица1[[#This Row],[Плановая дата выхода из текущего статуса]]+VLOOKUP(Таблица1[[#This Row],[Бизнес-решение]],'Средние сроки по БР'!$A$1:$T$203,16)</f>
        <v>44883.310924369747</v>
      </c>
      <c r="I119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353</v>
      </c>
    </row>
    <row r="1193" spans="1:9" x14ac:dyDescent="0.25">
      <c r="A1193" s="2">
        <v>5500028455</v>
      </c>
      <c r="B1193" t="s">
        <v>1262</v>
      </c>
      <c r="C1193" t="s">
        <v>148</v>
      </c>
      <c r="D1193" t="s">
        <v>73</v>
      </c>
      <c r="E1193" s="1">
        <v>44298</v>
      </c>
      <c r="F1193" s="1">
        <v>44561</v>
      </c>
      <c r="G1193" s="1">
        <f>Таблица1[[#This Row],[Дата регистрации ЗНИ]]+VLOOKUP(Таблица1[[#This Row],[Бизнес-решение]],'Средние сроки по БР'!$A$1:$T$203,9)</f>
        <v>44464.632258064514</v>
      </c>
      <c r="H1193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11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263</v>
      </c>
    </row>
    <row r="1194" spans="1:9" x14ac:dyDescent="0.25">
      <c r="A1194" s="2">
        <v>5500028456</v>
      </c>
      <c r="B1194" t="s">
        <v>1263</v>
      </c>
      <c r="C1194" t="s">
        <v>148</v>
      </c>
      <c r="D1194" t="s">
        <v>73</v>
      </c>
      <c r="E1194" s="1">
        <v>44298</v>
      </c>
      <c r="F1194" s="1">
        <v>44561</v>
      </c>
      <c r="G1194" s="1">
        <f>Таблица1[[#This Row],[Дата регистрации ЗНИ]]+VLOOKUP(Таблица1[[#This Row],[Бизнес-решение]],'Средние сроки по БР'!$A$1:$T$203,9)</f>
        <v>44464.632258064514</v>
      </c>
      <c r="H1194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11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263</v>
      </c>
    </row>
    <row r="1195" spans="1:9" hidden="1" x14ac:dyDescent="0.25">
      <c r="A1195" s="2">
        <v>5500028629</v>
      </c>
      <c r="B1195" t="s">
        <v>1382</v>
      </c>
      <c r="C1195" t="s">
        <v>8</v>
      </c>
      <c r="D1195" t="s">
        <v>16</v>
      </c>
      <c r="E1195" s="1">
        <v>44312</v>
      </c>
      <c r="F1195" s="1" t="s">
        <v>7</v>
      </c>
      <c r="I119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96" spans="1:9" hidden="1" x14ac:dyDescent="0.25">
      <c r="A1196" s="2">
        <v>5500028631</v>
      </c>
      <c r="B1196" t="s">
        <v>1383</v>
      </c>
      <c r="C1196" t="s">
        <v>8</v>
      </c>
      <c r="D1196" t="s">
        <v>16</v>
      </c>
      <c r="E1196" s="1">
        <v>44312</v>
      </c>
      <c r="F1196" s="1" t="s">
        <v>7</v>
      </c>
      <c r="I119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197" spans="1:9" x14ac:dyDescent="0.25">
      <c r="A1197" s="2">
        <v>5500028457</v>
      </c>
      <c r="B1197" t="s">
        <v>1264</v>
      </c>
      <c r="C1197" t="s">
        <v>99</v>
      </c>
      <c r="D1197" t="s">
        <v>475</v>
      </c>
      <c r="E1197" s="1">
        <v>44298</v>
      </c>
      <c r="F1197" s="1">
        <v>44652</v>
      </c>
      <c r="G1197" s="1">
        <f>Таблица1[[#This Row],[Дата регистрации ЗНИ]]+VLOOKUP(Таблица1[[#This Row],[Бизнес-решение]],'Средние сроки по БР'!$A$1:$T$203,15)</f>
        <v>44484.214285714283</v>
      </c>
      <c r="H1197" s="1">
        <f>Таблица1[[#This Row],[Плановая дата выхода из текущего статуса]]+VLOOKUP(Таблица1[[#This Row],[Бизнес-решение]],'Средние сроки по БР'!$A$1:$T$203,16)</f>
        <v>44838.214285714283</v>
      </c>
      <c r="I11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354</v>
      </c>
    </row>
    <row r="1198" spans="1:9" x14ac:dyDescent="0.25">
      <c r="A1198" s="2">
        <v>5500028458</v>
      </c>
      <c r="B1198" t="s">
        <v>1265</v>
      </c>
      <c r="C1198" t="s">
        <v>325</v>
      </c>
      <c r="D1198" t="s">
        <v>94</v>
      </c>
      <c r="E1198" s="1">
        <v>44298</v>
      </c>
      <c r="F1198" s="1">
        <v>44330</v>
      </c>
      <c r="G1198" s="1">
        <f>Таблица1[[#This Row],[Дата регистрации ЗНИ]]+VLOOKUP(Таблица1[[#This Row],[Бизнес-решение]],'Средние сроки по БР'!$A$1:$T$203,13)</f>
        <v>44441.567567567567</v>
      </c>
      <c r="H1198" s="1">
        <f>Таблица1[[#This Row],[Плановая дата выхода из текущего статуса]]+VLOOKUP(Таблица1[[#This Row],[Бизнес-решение]],'Средние сроки по БР'!$A$1:$T$203,14)</f>
        <v>44471.567567567567</v>
      </c>
      <c r="I11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</v>
      </c>
    </row>
    <row r="1199" spans="1:9" hidden="1" x14ac:dyDescent="0.25">
      <c r="A1199" s="2">
        <v>5500028634</v>
      </c>
      <c r="B1199" t="s">
        <v>1387</v>
      </c>
      <c r="C1199" t="s">
        <v>5</v>
      </c>
      <c r="D1199" t="s">
        <v>1386</v>
      </c>
      <c r="E1199" s="1">
        <v>44312</v>
      </c>
      <c r="F1199" s="1" t="s">
        <v>7</v>
      </c>
      <c r="I119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00" spans="1:9" hidden="1" x14ac:dyDescent="0.25">
      <c r="A1200" s="2">
        <v>5500028635</v>
      </c>
      <c r="B1200" t="s">
        <v>1388</v>
      </c>
      <c r="C1200" t="s">
        <v>5</v>
      </c>
      <c r="D1200" t="s">
        <v>33</v>
      </c>
      <c r="E1200" s="1">
        <v>44312</v>
      </c>
      <c r="F1200" s="1" t="s">
        <v>7</v>
      </c>
      <c r="I120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01" spans="1:9" hidden="1" x14ac:dyDescent="0.25">
      <c r="A1201" s="2">
        <v>5500028636</v>
      </c>
      <c r="B1201" t="s">
        <v>1389</v>
      </c>
      <c r="C1201" t="s">
        <v>5</v>
      </c>
      <c r="D1201" t="s">
        <v>33</v>
      </c>
      <c r="E1201" s="1">
        <v>44312</v>
      </c>
      <c r="F1201" s="1" t="s">
        <v>7</v>
      </c>
      <c r="I120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02" spans="1:9" x14ac:dyDescent="0.25">
      <c r="A1202" s="2">
        <v>5500028461</v>
      </c>
      <c r="B1202" t="s">
        <v>1268</v>
      </c>
      <c r="C1202" t="s">
        <v>152</v>
      </c>
      <c r="D1202" t="s">
        <v>223</v>
      </c>
      <c r="E1202" s="1">
        <v>44298</v>
      </c>
      <c r="F1202" s="1">
        <v>44544</v>
      </c>
      <c r="G1202" s="1">
        <f>Таблица1[[#This Row],[Дата регистрации ЗНИ]]+VLOOKUP(Таблица1[[#This Row],[Бизнес-решение]],'Средние сроки по БР'!$A$1:$T$203,20,1)</f>
        <v>44532</v>
      </c>
      <c r="H1202" s="1">
        <f>Таблица1[[#This Row],[Плановая дата выхода из текущего статуса]]</f>
        <v>44544</v>
      </c>
      <c r="I12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</v>
      </c>
    </row>
    <row r="1203" spans="1:9" hidden="1" x14ac:dyDescent="0.25">
      <c r="A1203" s="2">
        <v>5500028638</v>
      </c>
      <c r="B1203" t="s">
        <v>1389</v>
      </c>
      <c r="C1203" t="s">
        <v>5</v>
      </c>
      <c r="D1203" t="s">
        <v>63</v>
      </c>
      <c r="E1203" s="1">
        <v>44312</v>
      </c>
      <c r="F1203" s="1" t="s">
        <v>7</v>
      </c>
      <c r="I120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04" spans="1:9" x14ac:dyDescent="0.25">
      <c r="A1204" s="2">
        <v>5500028463</v>
      </c>
      <c r="B1204" t="s">
        <v>1270</v>
      </c>
      <c r="C1204" t="s">
        <v>99</v>
      </c>
      <c r="D1204" t="s">
        <v>11</v>
      </c>
      <c r="E1204" s="1">
        <v>44298</v>
      </c>
      <c r="F1204" s="1">
        <v>44638</v>
      </c>
      <c r="G1204" s="1">
        <f>Таблица1[[#This Row],[Дата регистрации ЗНИ]]+VLOOKUP(Таблица1[[#This Row],[Бизнес-решение]],'Средние сроки по БР'!$A$1:$T$203,15)</f>
        <v>44537.260563380281</v>
      </c>
      <c r="H1204" s="1">
        <f>Таблица1[[#This Row],[Плановая дата выхода из текущего статуса]]+VLOOKUP(Таблица1[[#This Row],[Бизнес-решение]],'Средние сроки по БР'!$A$1:$T$203,16)</f>
        <v>44877.260563380281</v>
      </c>
      <c r="I120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340</v>
      </c>
    </row>
    <row r="1205" spans="1:9" hidden="1" x14ac:dyDescent="0.25">
      <c r="A1205" s="2">
        <v>5500028640</v>
      </c>
      <c r="B1205" t="s">
        <v>1391</v>
      </c>
      <c r="C1205" t="s">
        <v>8</v>
      </c>
      <c r="D1205" t="s">
        <v>39</v>
      </c>
      <c r="E1205" s="1">
        <v>44313</v>
      </c>
      <c r="F1205" s="1" t="s">
        <v>7</v>
      </c>
      <c r="I120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06" spans="1:9" hidden="1" x14ac:dyDescent="0.25">
      <c r="A1206" s="2">
        <v>5500028641</v>
      </c>
      <c r="B1206" t="s">
        <v>1392</v>
      </c>
      <c r="C1206" t="s">
        <v>8</v>
      </c>
      <c r="D1206" t="s">
        <v>10</v>
      </c>
      <c r="E1206" s="1">
        <v>44312</v>
      </c>
      <c r="F1206" s="1" t="s">
        <v>7</v>
      </c>
      <c r="I120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07" spans="1:9" hidden="1" x14ac:dyDescent="0.25">
      <c r="A1207" s="2">
        <v>5500028642</v>
      </c>
      <c r="B1207" t="s">
        <v>1393</v>
      </c>
      <c r="C1207" t="s">
        <v>5</v>
      </c>
      <c r="D1207" t="s">
        <v>10</v>
      </c>
      <c r="E1207" s="1">
        <v>44312</v>
      </c>
      <c r="F1207" s="1" t="s">
        <v>7</v>
      </c>
      <c r="I120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08" spans="1:9" hidden="1" x14ac:dyDescent="0.25">
      <c r="A1208" s="2">
        <v>5500028644</v>
      </c>
      <c r="B1208" t="s">
        <v>393</v>
      </c>
      <c r="C1208" t="s">
        <v>8</v>
      </c>
      <c r="D1208" t="s">
        <v>54</v>
      </c>
      <c r="E1208" s="1">
        <v>44313</v>
      </c>
      <c r="F1208" s="1" t="s">
        <v>7</v>
      </c>
      <c r="I120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09" spans="1:9" hidden="1" x14ac:dyDescent="0.25">
      <c r="A1209" s="2">
        <v>5500028645</v>
      </c>
      <c r="B1209" t="s">
        <v>1394</v>
      </c>
      <c r="C1209" t="s">
        <v>5</v>
      </c>
      <c r="D1209" t="s">
        <v>63</v>
      </c>
      <c r="E1209" s="1">
        <v>44313</v>
      </c>
      <c r="F1209" s="1" t="s">
        <v>7</v>
      </c>
      <c r="I120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10" spans="1:9" x14ac:dyDescent="0.25">
      <c r="A1210" s="2">
        <v>5500028464</v>
      </c>
      <c r="B1210" t="s">
        <v>1259</v>
      </c>
      <c r="C1210" t="s">
        <v>114</v>
      </c>
      <c r="D1210" t="s">
        <v>33</v>
      </c>
      <c r="E1210" s="1">
        <v>44298</v>
      </c>
      <c r="F1210" s="1">
        <v>44540</v>
      </c>
      <c r="G1210" s="1">
        <f>Таблица1[[#This Row],[Дата регистрации ЗНИ]]+VLOOKUP(Таблица1[[#This Row],[Бизнес-решение]],'Средние сроки по БР'!$A$1:$T$203,11)</f>
        <v>44537.310924369747</v>
      </c>
      <c r="H1210" s="1">
        <f>Таблица1[[#This Row],[Плановая дата выхода из текущего статуса]]+VLOOKUP(Таблица1[[#This Row],[Бизнес-решение]],'Средние сроки по БР'!$A$1:$T$203,12)</f>
        <v>44777.310924369747</v>
      </c>
      <c r="I12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240</v>
      </c>
    </row>
    <row r="1211" spans="1:9" hidden="1" x14ac:dyDescent="0.25">
      <c r="A1211" s="2">
        <v>5500028647</v>
      </c>
      <c r="B1211" t="s">
        <v>1396</v>
      </c>
      <c r="C1211" t="s">
        <v>8</v>
      </c>
      <c r="D1211" t="s">
        <v>73</v>
      </c>
      <c r="E1211" s="1">
        <v>44313</v>
      </c>
      <c r="F1211" s="1" t="s">
        <v>7</v>
      </c>
      <c r="I121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12" spans="1:9" x14ac:dyDescent="0.25">
      <c r="A1212" s="2">
        <v>5500028467</v>
      </c>
      <c r="B1212" t="s">
        <v>1104</v>
      </c>
      <c r="C1212" t="s">
        <v>148</v>
      </c>
      <c r="D1212" t="s">
        <v>33</v>
      </c>
      <c r="E1212" s="1">
        <v>44298</v>
      </c>
      <c r="F1212" s="1">
        <v>44645</v>
      </c>
      <c r="G1212" s="1">
        <f>Таблица1[[#This Row],[Дата регистрации ЗНИ]]+VLOOKUP(Таблица1[[#This Row],[Бизнес-решение]],'Средние сроки по БР'!$A$1:$T$203,9)</f>
        <v>44542.310924369747</v>
      </c>
      <c r="H1212" s="1">
        <f>Таблица1[[#This Row],[Плановая дата выхода из текущего статуса]]+VLOOKUP(Таблица1[[#This Row],[Бизнес-решение]],'Средние сроки по БР'!$A$1:$T$203,10)</f>
        <v>44889.310924369747</v>
      </c>
      <c r="I121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347</v>
      </c>
    </row>
    <row r="1213" spans="1:9" hidden="1" x14ac:dyDescent="0.25">
      <c r="A1213" s="2">
        <v>5500028650</v>
      </c>
      <c r="B1213" t="s">
        <v>1398</v>
      </c>
      <c r="C1213" t="s">
        <v>5</v>
      </c>
      <c r="D1213" t="s">
        <v>6</v>
      </c>
      <c r="E1213" s="1">
        <v>44313</v>
      </c>
      <c r="F1213" s="1" t="s">
        <v>7</v>
      </c>
      <c r="I121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14" spans="1:9" x14ac:dyDescent="0.25">
      <c r="A1214" s="2">
        <v>5500028469</v>
      </c>
      <c r="B1214" t="s">
        <v>1221</v>
      </c>
      <c r="C1214" t="s">
        <v>148</v>
      </c>
      <c r="D1214" t="s">
        <v>18</v>
      </c>
      <c r="E1214" s="1">
        <v>44298</v>
      </c>
      <c r="F1214" s="1">
        <v>44711</v>
      </c>
      <c r="G1214" s="1">
        <f>Таблица1[[#This Row],[Дата регистрации ЗНИ]]+VLOOKUP(Таблица1[[#This Row],[Бизнес-решение]],'Средние сроки по БР'!$A$1:$T$203,9)</f>
        <v>44589.087087087086</v>
      </c>
      <c r="H1214" s="1">
        <f>Таблица1[[#This Row],[Плановая дата выхода из текущего статуса]]+VLOOKUP(Таблица1[[#This Row],[Бизнес-решение]],'Средние сроки по БР'!$A$1:$T$203,10)</f>
        <v>45002.087087087086</v>
      </c>
      <c r="I121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413</v>
      </c>
    </row>
    <row r="1215" spans="1:9" x14ac:dyDescent="0.25">
      <c r="A1215" s="2">
        <v>5500028471</v>
      </c>
      <c r="B1215" t="s">
        <v>1272</v>
      </c>
      <c r="C1215" t="s">
        <v>148</v>
      </c>
      <c r="D1215" t="s">
        <v>73</v>
      </c>
      <c r="E1215" s="1">
        <v>44298</v>
      </c>
      <c r="F1215" s="1">
        <v>44561</v>
      </c>
      <c r="G1215" s="1">
        <f>Таблица1[[#This Row],[Дата регистрации ЗНИ]]+VLOOKUP(Таблица1[[#This Row],[Бизнес-решение]],'Средние сроки по БР'!$A$1:$T$203,9)</f>
        <v>44464.632258064514</v>
      </c>
      <c r="H1215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12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263</v>
      </c>
    </row>
    <row r="1216" spans="1:9" x14ac:dyDescent="0.25">
      <c r="A1216" s="2">
        <v>5500028478</v>
      </c>
      <c r="B1216" t="s">
        <v>1278</v>
      </c>
      <c r="C1216" t="s">
        <v>99</v>
      </c>
      <c r="D1216" t="s">
        <v>10</v>
      </c>
      <c r="E1216" s="1">
        <v>44299</v>
      </c>
      <c r="F1216" s="1">
        <v>44498</v>
      </c>
      <c r="G1216" s="1">
        <f>Таблица1[[#This Row],[Дата регистрации ЗНИ]]+VLOOKUP(Таблица1[[#This Row],[Бизнес-решение]],'Средние сроки по БР'!$A$1:$T$203,15)</f>
        <v>44466.209790209788</v>
      </c>
      <c r="H1216" s="1">
        <f>Таблица1[[#This Row],[Плановая дата выхода из текущего статуса]]+VLOOKUP(Таблица1[[#This Row],[Бизнес-решение]],'Средние сроки по БР'!$A$1:$T$203,16)</f>
        <v>44665.209790209788</v>
      </c>
      <c r="I12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199</v>
      </c>
    </row>
    <row r="1217" spans="1:9" hidden="1" x14ac:dyDescent="0.25">
      <c r="A1217" s="2">
        <v>5500028654</v>
      </c>
      <c r="B1217" t="s">
        <v>1402</v>
      </c>
      <c r="C1217" t="s">
        <v>8</v>
      </c>
      <c r="D1217" t="s">
        <v>16</v>
      </c>
      <c r="E1217" s="1">
        <v>44313</v>
      </c>
      <c r="F1217" s="1" t="s">
        <v>7</v>
      </c>
      <c r="I121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18" spans="1:9" x14ac:dyDescent="0.25">
      <c r="A1218" s="2">
        <v>5500028482</v>
      </c>
      <c r="B1218" t="s">
        <v>1280</v>
      </c>
      <c r="C1218" t="s">
        <v>99</v>
      </c>
      <c r="D1218" t="s">
        <v>10</v>
      </c>
      <c r="E1218" s="1">
        <v>44299</v>
      </c>
      <c r="F1218" s="1">
        <v>44681</v>
      </c>
      <c r="G1218" s="1">
        <f>Таблица1[[#This Row],[Дата регистрации ЗНИ]]+VLOOKUP(Таблица1[[#This Row],[Бизнес-решение]],'Средние сроки по БР'!$A$1:$T$203,15)</f>
        <v>44466.209790209788</v>
      </c>
      <c r="H1218" s="1">
        <f>Таблица1[[#This Row],[Плановая дата выхода из текущего статуса]]+VLOOKUP(Таблица1[[#This Row],[Бизнес-решение]],'Средние сроки по БР'!$A$1:$T$203,16)</f>
        <v>44848.209790209788</v>
      </c>
      <c r="I12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382</v>
      </c>
    </row>
    <row r="1219" spans="1:9" x14ac:dyDescent="0.25">
      <c r="A1219" s="2">
        <v>5500028484</v>
      </c>
      <c r="B1219" t="s">
        <v>1282</v>
      </c>
      <c r="C1219" t="s">
        <v>99</v>
      </c>
      <c r="D1219" t="s">
        <v>73</v>
      </c>
      <c r="E1219" s="1">
        <v>44299</v>
      </c>
      <c r="F1219" s="1">
        <v>44592</v>
      </c>
      <c r="G1219" s="1">
        <f>Таблица1[[#This Row],[Дата регистрации ЗНИ]]+VLOOKUP(Таблица1[[#This Row],[Бизнес-решение]],'Средние сроки по БР'!$A$1:$T$203,15)</f>
        <v>44453.632258064514</v>
      </c>
      <c r="H1219" s="1">
        <f>Таблица1[[#This Row],[Плановая дата выхода из текущего статуса]]+VLOOKUP(Таблица1[[#This Row],[Бизнес-решение]],'Средние сроки по БР'!$A$1:$T$203,16)</f>
        <v>44746.632258064514</v>
      </c>
      <c r="I12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293</v>
      </c>
    </row>
    <row r="1220" spans="1:9" hidden="1" x14ac:dyDescent="0.25">
      <c r="A1220" s="2">
        <v>5500028657</v>
      </c>
      <c r="B1220" t="s">
        <v>1405</v>
      </c>
      <c r="C1220" t="s">
        <v>8</v>
      </c>
      <c r="D1220" t="s">
        <v>73</v>
      </c>
      <c r="E1220" s="1">
        <v>44313</v>
      </c>
      <c r="F1220" s="1" t="s">
        <v>7</v>
      </c>
      <c r="I122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21" spans="1:9" x14ac:dyDescent="0.25">
      <c r="A1221" s="2">
        <v>5500028489</v>
      </c>
      <c r="B1221" t="s">
        <v>1284</v>
      </c>
      <c r="C1221" t="s">
        <v>99</v>
      </c>
      <c r="D1221" t="s">
        <v>73</v>
      </c>
      <c r="E1221" s="1">
        <v>44300</v>
      </c>
      <c r="F1221" s="1">
        <v>44645</v>
      </c>
      <c r="G1221" s="1">
        <f>Таблица1[[#This Row],[Дата регистрации ЗНИ]]+VLOOKUP(Таблица1[[#This Row],[Бизнес-решение]],'Средние сроки по БР'!$A$1:$T$203,15)</f>
        <v>44454.632258064514</v>
      </c>
      <c r="H1221" s="1">
        <f>Таблица1[[#This Row],[Плановая дата выхода из текущего статуса]]+VLOOKUP(Таблица1[[#This Row],[Бизнес-решение]],'Средние сроки по БР'!$A$1:$T$203,16)</f>
        <v>44799.632258064514</v>
      </c>
      <c r="I122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345</v>
      </c>
    </row>
    <row r="1222" spans="1:9" hidden="1" x14ac:dyDescent="0.25">
      <c r="A1222" s="2">
        <v>5500028660</v>
      </c>
      <c r="B1222" t="s">
        <v>1407</v>
      </c>
      <c r="C1222" t="s">
        <v>8</v>
      </c>
      <c r="D1222" t="s">
        <v>73</v>
      </c>
      <c r="E1222" s="1">
        <v>44314</v>
      </c>
      <c r="F1222" s="1" t="s">
        <v>7</v>
      </c>
      <c r="I122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23" spans="1:9" x14ac:dyDescent="0.25">
      <c r="A1223" s="2">
        <v>5500028490</v>
      </c>
      <c r="B1223" t="s">
        <v>645</v>
      </c>
      <c r="C1223" t="s">
        <v>184</v>
      </c>
      <c r="D1223" t="s">
        <v>33</v>
      </c>
      <c r="E1223" s="1">
        <v>44300</v>
      </c>
      <c r="F1223" s="1">
        <v>44378</v>
      </c>
      <c r="G1223" s="1">
        <f>Таблица1[[#This Row],[Дата регистрации ЗНИ]]+VLOOKUP(Таблица1[[#This Row],[Бизнес-решение]],'Средние сроки по БР'!$A$1:$T$203,10)</f>
        <v>44544.310924369747</v>
      </c>
      <c r="H1223" s="1">
        <f>Таблица1[[#This Row],[Плановая дата выхода из текущего статуса]]+VLOOKUP(Таблица1[[#This Row],[Бизнес-решение]],'Средние сроки по БР'!$A$1:$T$203,11)</f>
        <v>44617.310924369747</v>
      </c>
      <c r="I12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73</v>
      </c>
    </row>
    <row r="1224" spans="1:9" x14ac:dyDescent="0.25">
      <c r="A1224" s="2">
        <v>5500028491</v>
      </c>
      <c r="B1224" t="s">
        <v>1285</v>
      </c>
      <c r="C1224" t="s">
        <v>99</v>
      </c>
      <c r="D1224" t="s">
        <v>105</v>
      </c>
      <c r="E1224" s="1">
        <v>44300</v>
      </c>
      <c r="F1224" s="1">
        <v>44773</v>
      </c>
      <c r="G1224" s="1">
        <f>Таблица1[[#This Row],[Дата регистрации ЗНИ]]+VLOOKUP(Таблица1[[#This Row],[Бизнес-решение]],'Средние сроки по БР'!$A$1:$T$203,15)</f>
        <v>44505</v>
      </c>
      <c r="H1224" s="1">
        <f>Таблица1[[#This Row],[Плановая дата выхода из текущего статуса]]+VLOOKUP(Таблица1[[#This Row],[Бизнес-решение]],'Средние сроки по БР'!$A$1:$T$203,16)</f>
        <v>44978</v>
      </c>
      <c r="I12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473</v>
      </c>
    </row>
    <row r="1225" spans="1:9" x14ac:dyDescent="0.25">
      <c r="A1225" s="2">
        <v>5500028492</v>
      </c>
      <c r="B1225" t="s">
        <v>1285</v>
      </c>
      <c r="C1225" t="s">
        <v>99</v>
      </c>
      <c r="D1225" t="s">
        <v>105</v>
      </c>
      <c r="E1225" s="1">
        <v>44300</v>
      </c>
      <c r="F1225" s="1">
        <v>44773</v>
      </c>
      <c r="G1225" s="1">
        <f>Таблица1[[#This Row],[Дата регистрации ЗНИ]]+VLOOKUP(Таблица1[[#This Row],[Бизнес-решение]],'Средние сроки по БР'!$A$1:$T$203,15)</f>
        <v>44505</v>
      </c>
      <c r="H1225" s="1">
        <f>Таблица1[[#This Row],[Плановая дата выхода из текущего статуса]]+VLOOKUP(Таблица1[[#This Row],[Бизнес-решение]],'Средние сроки по БР'!$A$1:$T$203,16)</f>
        <v>44978</v>
      </c>
      <c r="I12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473</v>
      </c>
    </row>
    <row r="1226" spans="1:9" hidden="1" x14ac:dyDescent="0.25">
      <c r="A1226" s="2">
        <v>5500028664</v>
      </c>
      <c r="B1226" t="s">
        <v>1409</v>
      </c>
      <c r="C1226" t="s">
        <v>5</v>
      </c>
      <c r="D1226" t="s">
        <v>36</v>
      </c>
      <c r="E1226" s="1">
        <v>44315</v>
      </c>
      <c r="F1226" s="1" t="s">
        <v>7</v>
      </c>
      <c r="I122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27" spans="1:9" hidden="1" x14ac:dyDescent="0.25">
      <c r="A1227" s="2">
        <v>5500028665</v>
      </c>
      <c r="B1227" t="s">
        <v>1410</v>
      </c>
      <c r="C1227" t="s">
        <v>5</v>
      </c>
      <c r="D1227" t="s">
        <v>258</v>
      </c>
      <c r="E1227" s="1">
        <v>44315</v>
      </c>
      <c r="F1227" s="1" t="s">
        <v>7</v>
      </c>
      <c r="I122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28" spans="1:9" hidden="1" x14ac:dyDescent="0.25">
      <c r="A1228" s="2">
        <v>5500028666</v>
      </c>
      <c r="B1228" t="s">
        <v>1411</v>
      </c>
      <c r="C1228" t="s">
        <v>8</v>
      </c>
      <c r="D1228" t="s">
        <v>216</v>
      </c>
      <c r="E1228" s="1">
        <v>44315</v>
      </c>
      <c r="F1228" s="1" t="s">
        <v>7</v>
      </c>
      <c r="I122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29" spans="1:9" x14ac:dyDescent="0.25">
      <c r="A1229" s="2">
        <v>5500028494</v>
      </c>
      <c r="B1229" t="s">
        <v>1287</v>
      </c>
      <c r="C1229" t="s">
        <v>148</v>
      </c>
      <c r="D1229" t="s">
        <v>255</v>
      </c>
      <c r="E1229" s="1">
        <v>44300</v>
      </c>
      <c r="F1229" s="1">
        <v>44592</v>
      </c>
      <c r="G1229" s="1">
        <f>Таблица1[[#This Row],[Дата регистрации ЗНИ]]+VLOOKUP(Таблица1[[#This Row],[Бизнес-решение]],'Средние сроки по БР'!$A$1:$T$203,9)</f>
        <v>44604</v>
      </c>
      <c r="H1229" s="1">
        <f>Таблица1[[#This Row],[Плановая дата выхода из текущего статуса]]+VLOOKUP(Таблица1[[#This Row],[Бизнес-решение]],'Средние сроки по БР'!$A$1:$T$203,10)</f>
        <v>44896</v>
      </c>
      <c r="I12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292</v>
      </c>
    </row>
    <row r="1230" spans="1:9" x14ac:dyDescent="0.25">
      <c r="A1230" s="2">
        <v>5500028496</v>
      </c>
      <c r="B1230" t="s">
        <v>1289</v>
      </c>
      <c r="C1230" t="s">
        <v>99</v>
      </c>
      <c r="D1230" t="s">
        <v>102</v>
      </c>
      <c r="E1230" s="1">
        <v>44300</v>
      </c>
      <c r="F1230" s="1">
        <v>44481</v>
      </c>
      <c r="G1230" s="1">
        <f>Таблица1[[#This Row],[Дата регистрации ЗНИ]]+VLOOKUP(Таблица1[[#This Row],[Бизнес-решение]],'Средние сроки по БР'!$A$1:$T$203,15)</f>
        <v>44451.833333333336</v>
      </c>
      <c r="H1230" s="1">
        <f>Таблица1[[#This Row],[Плановая дата выхода из текущего статуса]]+VLOOKUP(Таблица1[[#This Row],[Бизнес-решение]],'Средние сроки по БР'!$A$1:$T$203,16)</f>
        <v>44632.833333333336</v>
      </c>
      <c r="I12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181</v>
      </c>
    </row>
    <row r="1231" spans="1:9" x14ac:dyDescent="0.25">
      <c r="A1231" s="2">
        <v>5500028498</v>
      </c>
      <c r="B1231" t="s">
        <v>1290</v>
      </c>
      <c r="C1231" t="s">
        <v>99</v>
      </c>
      <c r="D1231" t="s">
        <v>102</v>
      </c>
      <c r="E1231" s="1">
        <v>44300</v>
      </c>
      <c r="F1231" s="1">
        <v>44481</v>
      </c>
      <c r="G1231" s="1">
        <f>Таблица1[[#This Row],[Дата регистрации ЗНИ]]+VLOOKUP(Таблица1[[#This Row],[Бизнес-решение]],'Средние сроки по БР'!$A$1:$T$203,15)</f>
        <v>44451.833333333336</v>
      </c>
      <c r="H1231" s="1">
        <f>Таблица1[[#This Row],[Плановая дата выхода из текущего статуса]]+VLOOKUP(Таблица1[[#This Row],[Бизнес-решение]],'Средние сроки по БР'!$A$1:$T$203,16)</f>
        <v>44632.833333333336</v>
      </c>
      <c r="I12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181</v>
      </c>
    </row>
    <row r="1232" spans="1:9" x14ac:dyDescent="0.25">
      <c r="A1232" s="2">
        <v>5500028499</v>
      </c>
      <c r="B1232" t="s">
        <v>1290</v>
      </c>
      <c r="C1232" t="s">
        <v>99</v>
      </c>
      <c r="D1232" t="s">
        <v>102</v>
      </c>
      <c r="E1232" s="1">
        <v>44300</v>
      </c>
      <c r="F1232" s="1">
        <v>44495</v>
      </c>
      <c r="G1232" s="1">
        <f>Таблица1[[#This Row],[Дата регистрации ЗНИ]]+VLOOKUP(Таблица1[[#This Row],[Бизнес-решение]],'Средние сроки по БР'!$A$1:$T$203,15)</f>
        <v>44451.833333333336</v>
      </c>
      <c r="H1232" s="1">
        <f>Таблица1[[#This Row],[Плановая дата выхода из текущего статуса]]+VLOOKUP(Таблица1[[#This Row],[Бизнес-решение]],'Средние сроки по БР'!$A$1:$T$203,16)</f>
        <v>44646.833333333336</v>
      </c>
      <c r="I12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195</v>
      </c>
    </row>
    <row r="1233" spans="1:9" hidden="1" x14ac:dyDescent="0.25">
      <c r="A1233" s="2">
        <v>5500028671</v>
      </c>
      <c r="B1233" t="s">
        <v>1417</v>
      </c>
      <c r="C1233" t="s">
        <v>5</v>
      </c>
      <c r="D1233" t="s">
        <v>16</v>
      </c>
      <c r="E1233" s="1">
        <v>44314</v>
      </c>
      <c r="F1233" s="1" t="s">
        <v>7</v>
      </c>
      <c r="I123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34" spans="1:9" x14ac:dyDescent="0.25">
      <c r="A1234" s="2">
        <v>5500028501</v>
      </c>
      <c r="B1234" t="s">
        <v>1292</v>
      </c>
      <c r="C1234" t="s">
        <v>99</v>
      </c>
      <c r="D1234" t="s">
        <v>10</v>
      </c>
      <c r="E1234" s="1">
        <v>44300</v>
      </c>
      <c r="F1234" s="1">
        <v>44556</v>
      </c>
      <c r="G1234" s="1">
        <f>Таблица1[[#This Row],[Дата регистрации ЗНИ]]+VLOOKUP(Таблица1[[#This Row],[Бизнес-решение]],'Средние сроки по БР'!$A$1:$T$203,15)</f>
        <v>44467.209790209788</v>
      </c>
      <c r="H1234" s="1">
        <f>Таблица1[[#This Row],[Плановая дата выхода из текущего статуса]]+VLOOKUP(Таблица1[[#This Row],[Бизнес-решение]],'Средние сроки по БР'!$A$1:$T$203,16)</f>
        <v>44723.209790209788</v>
      </c>
      <c r="I123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256</v>
      </c>
    </row>
    <row r="1235" spans="1:9" hidden="1" x14ac:dyDescent="0.25">
      <c r="A1235" s="2">
        <v>5500028673</v>
      </c>
      <c r="B1235" t="s">
        <v>1419</v>
      </c>
      <c r="C1235" t="s">
        <v>5</v>
      </c>
      <c r="D1235" t="s">
        <v>16</v>
      </c>
      <c r="E1235" s="1">
        <v>44314</v>
      </c>
      <c r="F1235" s="1" t="s">
        <v>7</v>
      </c>
      <c r="I123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36" spans="1:9" x14ac:dyDescent="0.25">
      <c r="A1236" s="2">
        <v>5500028502</v>
      </c>
      <c r="B1236" t="s">
        <v>1293</v>
      </c>
      <c r="C1236" t="s">
        <v>297</v>
      </c>
      <c r="D1236" t="s">
        <v>146</v>
      </c>
      <c r="E1236" s="1">
        <v>44300</v>
      </c>
      <c r="F1236" s="1">
        <v>44529</v>
      </c>
      <c r="G1236" s="1">
        <f>Таблица1[[#This Row],[Дата регистрации ЗНИ]]+VLOOKUP(Таблица1[[#This Row],[Бизнес-решение]],'Средние сроки по БР'!$A$1:$T$203,13)</f>
        <v>44460.0625</v>
      </c>
      <c r="H1236" s="1">
        <f>Таблица1[[#This Row],[Плановая дата выхода из текущего статуса]]+VLOOKUP(Таблица1[[#This Row],[Бизнес-решение]],'Средние сроки по БР'!$A$1:$T$203,14)</f>
        <v>44687.0625</v>
      </c>
      <c r="I12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227</v>
      </c>
    </row>
    <row r="1237" spans="1:9" x14ac:dyDescent="0.25">
      <c r="A1237" s="2">
        <v>5500028503</v>
      </c>
      <c r="B1237" t="s">
        <v>1294</v>
      </c>
      <c r="C1237" t="s">
        <v>152</v>
      </c>
      <c r="D1237" t="s">
        <v>146</v>
      </c>
      <c r="E1237" s="1">
        <v>44300</v>
      </c>
      <c r="F1237" s="1">
        <v>44648</v>
      </c>
      <c r="G1237" s="1">
        <f>Таблица1[[#This Row],[Дата регистрации ЗНИ]]+VLOOKUP(Таблица1[[#This Row],[Бизнес-решение]],'Средние сроки по БР'!$A$1:$T$203,20,1)</f>
        <v>44445.0625</v>
      </c>
      <c r="H1237" s="1">
        <f>Таблица1[[#This Row],[Плановая дата выхода из текущего статуса]]</f>
        <v>44648</v>
      </c>
      <c r="I123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202.9375</v>
      </c>
    </row>
    <row r="1238" spans="1:9" x14ac:dyDescent="0.25">
      <c r="A1238" s="2">
        <v>5500028504</v>
      </c>
      <c r="B1238" t="s">
        <v>1295</v>
      </c>
      <c r="C1238" t="s">
        <v>152</v>
      </c>
      <c r="D1238" t="s">
        <v>146</v>
      </c>
      <c r="E1238" s="1">
        <v>44300</v>
      </c>
      <c r="F1238" s="1">
        <v>44638</v>
      </c>
      <c r="G1238" s="1">
        <f>Таблица1[[#This Row],[Дата регистрации ЗНИ]]+VLOOKUP(Таблица1[[#This Row],[Бизнес-решение]],'Средние сроки по БР'!$A$1:$T$203,20,1)</f>
        <v>44445.0625</v>
      </c>
      <c r="H1238" s="1">
        <f>Таблица1[[#This Row],[Плановая дата выхода из текущего статуса]]</f>
        <v>44638</v>
      </c>
      <c r="I12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192.9375</v>
      </c>
    </row>
    <row r="1239" spans="1:9" hidden="1" x14ac:dyDescent="0.25">
      <c r="A1239" s="2">
        <v>5500028677</v>
      </c>
      <c r="B1239" t="s">
        <v>813</v>
      </c>
      <c r="C1239" t="s">
        <v>5</v>
      </c>
      <c r="D1239" t="s">
        <v>6</v>
      </c>
      <c r="E1239" s="1">
        <v>44314</v>
      </c>
      <c r="F1239" s="1" t="s">
        <v>7</v>
      </c>
      <c r="I123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40" spans="1:9" hidden="1" x14ac:dyDescent="0.25">
      <c r="A1240" s="2">
        <v>5500028678</v>
      </c>
      <c r="B1240" t="s">
        <v>1421</v>
      </c>
      <c r="C1240" t="s">
        <v>8</v>
      </c>
      <c r="D1240" t="s">
        <v>158</v>
      </c>
      <c r="E1240" s="1">
        <v>44314</v>
      </c>
      <c r="F1240" s="1" t="s">
        <v>7</v>
      </c>
      <c r="I124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41" spans="1:9" hidden="1" x14ac:dyDescent="0.25">
      <c r="A1241" s="2">
        <v>5500028679</v>
      </c>
      <c r="B1241" t="s">
        <v>1422</v>
      </c>
      <c r="C1241" t="s">
        <v>5</v>
      </c>
      <c r="D1241" t="s">
        <v>16</v>
      </c>
      <c r="E1241" s="1">
        <v>44314</v>
      </c>
      <c r="F1241" s="1" t="s">
        <v>7</v>
      </c>
      <c r="I124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42" spans="1:9" hidden="1" x14ac:dyDescent="0.25">
      <c r="A1242" s="2">
        <v>5500028680</v>
      </c>
      <c r="B1242" t="s">
        <v>1313</v>
      </c>
      <c r="C1242" t="s">
        <v>8</v>
      </c>
      <c r="D1242" t="s">
        <v>6</v>
      </c>
      <c r="E1242" s="1">
        <v>44314</v>
      </c>
      <c r="F1242" s="1" t="s">
        <v>7</v>
      </c>
      <c r="I124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43" spans="1:9" x14ac:dyDescent="0.25">
      <c r="A1243" s="2">
        <v>5500028507</v>
      </c>
      <c r="B1243" t="s">
        <v>1298</v>
      </c>
      <c r="C1243" t="s">
        <v>99</v>
      </c>
      <c r="D1243" t="s">
        <v>73</v>
      </c>
      <c r="E1243" s="1">
        <v>44301</v>
      </c>
      <c r="F1243" s="1">
        <v>44592</v>
      </c>
      <c r="G1243" s="1">
        <f>Таблица1[[#This Row],[Дата регистрации ЗНИ]]+VLOOKUP(Таблица1[[#This Row],[Бизнес-решение]],'Средние сроки по БР'!$A$1:$T$203,15)</f>
        <v>44455.632258064514</v>
      </c>
      <c r="H1243" s="1">
        <f>Таблица1[[#This Row],[Плановая дата выхода из текущего статуса]]+VLOOKUP(Таблица1[[#This Row],[Бизнес-решение]],'Средние сроки по БР'!$A$1:$T$203,16)</f>
        <v>44746.632258064514</v>
      </c>
      <c r="I12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291</v>
      </c>
    </row>
    <row r="1244" spans="1:9" hidden="1" x14ac:dyDescent="0.25">
      <c r="A1244" s="2">
        <v>5500028682</v>
      </c>
      <c r="B1244" t="s">
        <v>1424</v>
      </c>
      <c r="C1244" t="s">
        <v>5</v>
      </c>
      <c r="D1244" t="s">
        <v>34</v>
      </c>
      <c r="E1244" s="1">
        <v>44314</v>
      </c>
      <c r="F1244" s="1" t="s">
        <v>7</v>
      </c>
      <c r="I124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45" spans="1:9" x14ac:dyDescent="0.25">
      <c r="A1245" s="2">
        <v>5500028513</v>
      </c>
      <c r="B1245" t="s">
        <v>1303</v>
      </c>
      <c r="C1245" t="s">
        <v>184</v>
      </c>
      <c r="D1245" t="s">
        <v>11</v>
      </c>
      <c r="E1245" s="1">
        <v>44301</v>
      </c>
      <c r="F1245" s="1">
        <v>44392</v>
      </c>
      <c r="G1245" s="1">
        <f>Таблица1[[#This Row],[Дата регистрации ЗНИ]]+VLOOKUP(Таблица1[[#This Row],[Бизнес-решение]],'Средние сроки по БР'!$A$1:$T$203,10)</f>
        <v>44552.260563380281</v>
      </c>
      <c r="H1245" s="1">
        <f>Таблица1[[#This Row],[Плановая дата выхода из текущего статуса]]+VLOOKUP(Таблица1[[#This Row],[Бизнес-решение]],'Средние сроки по БР'!$A$1:$T$203,11)</f>
        <v>44638.260563380281</v>
      </c>
      <c r="I12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86</v>
      </c>
    </row>
    <row r="1246" spans="1:9" x14ac:dyDescent="0.25">
      <c r="A1246" s="2">
        <v>5500028514</v>
      </c>
      <c r="B1246" t="s">
        <v>1304</v>
      </c>
      <c r="C1246" t="s">
        <v>148</v>
      </c>
      <c r="D1246" t="s">
        <v>87</v>
      </c>
      <c r="E1246" s="1">
        <v>44301</v>
      </c>
      <c r="F1246" s="1">
        <v>44554</v>
      </c>
      <c r="G1246" s="1">
        <f>Таблица1[[#This Row],[Дата регистрации ЗНИ]]+VLOOKUP(Таблица1[[#This Row],[Бизнес-решение]],'Средние сроки по БР'!$A$1:$T$203,9)</f>
        <v>44578.176470588238</v>
      </c>
      <c r="H1246" s="1">
        <f>Таблица1[[#This Row],[Плановая дата выхода из текущего статуса]]+VLOOKUP(Таблица1[[#This Row],[Бизнес-решение]],'Средние сроки по БР'!$A$1:$T$203,10)</f>
        <v>44831.176470588238</v>
      </c>
      <c r="I12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253</v>
      </c>
    </row>
    <row r="1247" spans="1:9" x14ac:dyDescent="0.25">
      <c r="A1247" s="2">
        <v>5500028515</v>
      </c>
      <c r="B1247" t="s">
        <v>1305</v>
      </c>
      <c r="C1247" t="s">
        <v>99</v>
      </c>
      <c r="D1247" t="s">
        <v>323</v>
      </c>
      <c r="E1247" s="1">
        <v>44301</v>
      </c>
      <c r="F1247" s="1">
        <v>44561</v>
      </c>
      <c r="G1247" s="1">
        <f>Таблица1[[#This Row],[Дата регистрации ЗНИ]]+VLOOKUP(Таблица1[[#This Row],[Бизнес-решение]],'Средние сроки по БР'!$A$1:$T$203,15)</f>
        <v>44525.5</v>
      </c>
      <c r="H1247" s="1">
        <f>Таблица1[[#This Row],[Плановая дата выхода из текущего статуса]]+VLOOKUP(Таблица1[[#This Row],[Бизнес-решение]],'Средние сроки по БР'!$A$1:$T$203,16)</f>
        <v>44785.5</v>
      </c>
      <c r="I12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260</v>
      </c>
    </row>
    <row r="1248" spans="1:9" x14ac:dyDescent="0.25">
      <c r="A1248" s="2">
        <v>5500028517</v>
      </c>
      <c r="B1248" t="s">
        <v>1307</v>
      </c>
      <c r="C1248" t="s">
        <v>152</v>
      </c>
      <c r="D1248" t="s">
        <v>382</v>
      </c>
      <c r="E1248" s="1">
        <v>44301</v>
      </c>
      <c r="F1248" s="1">
        <v>44642</v>
      </c>
      <c r="G1248" s="1">
        <f>Таблица1[[#This Row],[Дата регистрации ЗНИ]]+VLOOKUP(Таблица1[[#This Row],[Бизнес-решение]],'Средние сроки по БР'!$A$1:$T$203,20,1)</f>
        <v>44417.666666666664</v>
      </c>
      <c r="H1248" s="1">
        <f>Таблица1[[#This Row],[Плановая дата выхода из текущего статуса]]</f>
        <v>44642</v>
      </c>
      <c r="I12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224.33333333333576</v>
      </c>
    </row>
    <row r="1249" spans="1:9" hidden="1" x14ac:dyDescent="0.25">
      <c r="A1249" s="2">
        <v>5500028687</v>
      </c>
      <c r="B1249" t="s">
        <v>1430</v>
      </c>
      <c r="C1249" t="s">
        <v>5</v>
      </c>
      <c r="D1249" t="s">
        <v>16</v>
      </c>
      <c r="E1249" s="1">
        <v>44314</v>
      </c>
      <c r="F1249" s="1" t="s">
        <v>7</v>
      </c>
      <c r="I124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50" spans="1:9" x14ac:dyDescent="0.25">
      <c r="A1250" s="2">
        <v>5500028520</v>
      </c>
      <c r="B1250" t="s">
        <v>65</v>
      </c>
      <c r="C1250" t="s">
        <v>152</v>
      </c>
      <c r="D1250" t="s">
        <v>10</v>
      </c>
      <c r="E1250" s="1">
        <v>44301</v>
      </c>
      <c r="F1250" s="1">
        <v>44644</v>
      </c>
      <c r="G1250" s="1">
        <f>Таблица1[[#This Row],[Дата регистрации ЗНИ]]+VLOOKUP(Таблица1[[#This Row],[Бизнес-решение]],'Средние сроки по БР'!$A$1:$T$203,20,1)</f>
        <v>44456.209790209788</v>
      </c>
      <c r="H1250" s="1">
        <f>Таблица1[[#This Row],[Плановая дата выхода из текущего статуса]]</f>
        <v>44644</v>
      </c>
      <c r="I125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187.79020979021152</v>
      </c>
    </row>
    <row r="1251" spans="1:9" hidden="1" x14ac:dyDescent="0.25">
      <c r="A1251" s="2">
        <v>5500028689</v>
      </c>
      <c r="B1251" t="s">
        <v>1432</v>
      </c>
      <c r="C1251" t="s">
        <v>5</v>
      </c>
      <c r="D1251" t="s">
        <v>54</v>
      </c>
      <c r="E1251" s="1">
        <v>44314</v>
      </c>
      <c r="F1251" s="1" t="s">
        <v>7</v>
      </c>
      <c r="I125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52" spans="1:9" x14ac:dyDescent="0.25">
      <c r="A1252" s="2">
        <v>5500028521</v>
      </c>
      <c r="B1252" t="s">
        <v>1310</v>
      </c>
      <c r="C1252" t="s">
        <v>148</v>
      </c>
      <c r="D1252" t="s">
        <v>51</v>
      </c>
      <c r="E1252" s="1">
        <v>44301</v>
      </c>
      <c r="F1252" s="1">
        <v>44680</v>
      </c>
      <c r="G1252" s="1">
        <f>Таблица1[[#This Row],[Дата регистрации ЗНИ]]+VLOOKUP(Таблица1[[#This Row],[Бизнес-решение]],'Средние сроки по БР'!$A$1:$T$203,9)</f>
        <v>44570.333333333336</v>
      </c>
      <c r="H1252" s="1">
        <f>Таблица1[[#This Row],[Плановая дата выхода из текущего статуса]]+VLOOKUP(Таблица1[[#This Row],[Бизнес-решение]],'Средние сроки по БР'!$A$1:$T$203,10)</f>
        <v>44949.333333333336</v>
      </c>
      <c r="I12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379</v>
      </c>
    </row>
    <row r="1253" spans="1:9" x14ac:dyDescent="0.25">
      <c r="A1253" s="2">
        <v>5500028524</v>
      </c>
      <c r="B1253" t="s">
        <v>1043</v>
      </c>
      <c r="C1253" t="s">
        <v>127</v>
      </c>
      <c r="D1253" t="s">
        <v>33</v>
      </c>
      <c r="E1253" s="1">
        <v>44302</v>
      </c>
      <c r="F1253" s="1">
        <v>44522</v>
      </c>
      <c r="G1253" s="1">
        <f>Таблица1[[#This Row],[Дата регистрации ЗНИ]]+VLOOKUP(Таблица1[[#This Row],[Бизнес-решение]],'Средние сроки по БР'!$A$1:$T$203,17)</f>
        <v>44532.310924369747</v>
      </c>
      <c r="H1253" s="1">
        <f>Таблица1[[#This Row],[Плановая дата выхода из текущего статуса]]+VLOOKUP(Таблица1[[#This Row],[Бизнес-решение]],'Средние сроки по БР'!$A$1:$T$203,18)</f>
        <v>44750.310924369747</v>
      </c>
      <c r="I12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218</v>
      </c>
    </row>
    <row r="1254" spans="1:9" x14ac:dyDescent="0.25">
      <c r="A1254" s="2">
        <v>5500028525</v>
      </c>
      <c r="B1254" t="s">
        <v>1313</v>
      </c>
      <c r="C1254" t="s">
        <v>152</v>
      </c>
      <c r="D1254" t="s">
        <v>10</v>
      </c>
      <c r="E1254" s="1">
        <v>44306</v>
      </c>
      <c r="F1254" s="1">
        <v>44469</v>
      </c>
      <c r="G1254" s="1">
        <f>Таблица1[[#This Row],[Дата регистрации ЗНИ]]+VLOOKUP(Таблица1[[#This Row],[Бизнес-решение]],'Средние сроки по БР'!$A$1:$T$203,20,1)</f>
        <v>44461.209790209788</v>
      </c>
      <c r="H1254" s="1">
        <f>Таблица1[[#This Row],[Плановая дата выхода из текущего статуса]]</f>
        <v>44469</v>
      </c>
      <c r="I12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7.7902097902115202</v>
      </c>
    </row>
    <row r="1255" spans="1:9" x14ac:dyDescent="0.25">
      <c r="A1255" s="2">
        <v>5500028527</v>
      </c>
      <c r="B1255" t="s">
        <v>212</v>
      </c>
      <c r="C1255" t="s">
        <v>152</v>
      </c>
      <c r="D1255" t="s">
        <v>16</v>
      </c>
      <c r="E1255" s="1">
        <v>44307</v>
      </c>
      <c r="F1255" s="1">
        <v>44650</v>
      </c>
      <c r="G1255" s="1">
        <f>Таблица1[[#This Row],[Дата регистрации ЗНИ]]+VLOOKUP(Таблица1[[#This Row],[Бизнес-решение]],'Средние сроки по БР'!$A$1:$T$203,20,1)</f>
        <v>44450.252688172041</v>
      </c>
      <c r="H1255" s="1">
        <f>Таблица1[[#This Row],[Плановая дата выхода из текущего статуса]]</f>
        <v>44650</v>
      </c>
      <c r="I12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199.74731182795949</v>
      </c>
    </row>
    <row r="1256" spans="1:9" hidden="1" x14ac:dyDescent="0.25">
      <c r="A1256" s="2">
        <v>5500028694</v>
      </c>
      <c r="B1256" t="s">
        <v>1435</v>
      </c>
      <c r="C1256" t="s">
        <v>5</v>
      </c>
      <c r="D1256" t="s">
        <v>10</v>
      </c>
      <c r="E1256" s="1">
        <v>44314</v>
      </c>
      <c r="F1256" s="1" t="s">
        <v>7</v>
      </c>
      <c r="I125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57" spans="1:9" hidden="1" x14ac:dyDescent="0.25">
      <c r="A1257" s="2">
        <v>5500028697</v>
      </c>
      <c r="B1257" t="s">
        <v>1436</v>
      </c>
      <c r="C1257" t="s">
        <v>8</v>
      </c>
      <c r="D1257" t="s">
        <v>6</v>
      </c>
      <c r="E1257" s="1">
        <v>44315</v>
      </c>
      <c r="F1257" s="1" t="s">
        <v>7</v>
      </c>
      <c r="I125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58" spans="1:9" hidden="1" x14ac:dyDescent="0.25">
      <c r="A1258" s="2">
        <v>5500028698</v>
      </c>
      <c r="B1258" t="s">
        <v>798</v>
      </c>
      <c r="C1258" t="s">
        <v>8</v>
      </c>
      <c r="D1258" t="s">
        <v>16</v>
      </c>
      <c r="E1258" s="1">
        <v>44315</v>
      </c>
      <c r="F1258" s="1" t="s">
        <v>7</v>
      </c>
      <c r="I125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59" spans="1:9" x14ac:dyDescent="0.25">
      <c r="A1259" s="2">
        <v>5500028528</v>
      </c>
      <c r="B1259" t="s">
        <v>1314</v>
      </c>
      <c r="C1259" t="s">
        <v>99</v>
      </c>
      <c r="D1259" t="s">
        <v>620</v>
      </c>
      <c r="E1259" s="1">
        <v>44307</v>
      </c>
      <c r="F1259" s="1">
        <v>44603</v>
      </c>
      <c r="G1259" s="1">
        <f>Таблица1[[#This Row],[Дата регистрации ЗНИ]]+VLOOKUP(Таблица1[[#This Row],[Бизнес-решение]],'Средние сроки по БР'!$A$1:$T$203,15)</f>
        <v>44493.214285714283</v>
      </c>
      <c r="H1259" s="1">
        <f>Таблица1[[#This Row],[Плановая дата выхода из текущего статуса]]+VLOOKUP(Таблица1[[#This Row],[Бизнес-решение]],'Средние сроки по БР'!$A$1:$T$203,16)</f>
        <v>44789.214285714283</v>
      </c>
      <c r="I125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296</v>
      </c>
    </row>
    <row r="1260" spans="1:9" hidden="1" x14ac:dyDescent="0.25">
      <c r="A1260" s="2">
        <v>5500028700</v>
      </c>
      <c r="B1260" t="s">
        <v>1438</v>
      </c>
      <c r="C1260" t="s">
        <v>5</v>
      </c>
      <c r="D1260" t="s">
        <v>400</v>
      </c>
      <c r="E1260" s="1">
        <v>44315</v>
      </c>
      <c r="F1260" s="1" t="s">
        <v>7</v>
      </c>
      <c r="I126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61" spans="1:9" hidden="1" x14ac:dyDescent="0.25">
      <c r="A1261" s="2">
        <v>5500028701</v>
      </c>
      <c r="B1261" t="s">
        <v>1439</v>
      </c>
      <c r="C1261" t="s">
        <v>5</v>
      </c>
      <c r="D1261" t="s">
        <v>163</v>
      </c>
      <c r="E1261" s="1">
        <v>44315</v>
      </c>
      <c r="F1261" s="1" t="s">
        <v>7</v>
      </c>
      <c r="I126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62" spans="1:9" hidden="1" x14ac:dyDescent="0.25">
      <c r="A1262" s="2">
        <v>5500028702</v>
      </c>
      <c r="B1262" t="s">
        <v>1440</v>
      </c>
      <c r="C1262" t="s">
        <v>8</v>
      </c>
      <c r="D1262" t="s">
        <v>73</v>
      </c>
      <c r="E1262" s="1">
        <v>44315</v>
      </c>
      <c r="F1262" s="1" t="s">
        <v>7</v>
      </c>
      <c r="I126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63" spans="1:9" x14ac:dyDescent="0.25">
      <c r="A1263" s="2">
        <v>5500028529</v>
      </c>
      <c r="B1263" t="s">
        <v>544</v>
      </c>
      <c r="C1263" t="s">
        <v>99</v>
      </c>
      <c r="D1263" t="s">
        <v>73</v>
      </c>
      <c r="E1263" s="1">
        <v>44307</v>
      </c>
      <c r="F1263" s="1">
        <v>44607</v>
      </c>
      <c r="G1263" s="1">
        <f>Таблица1[[#This Row],[Дата регистрации ЗНИ]]+VLOOKUP(Таблица1[[#This Row],[Бизнес-решение]],'Средние сроки по БР'!$A$1:$T$203,15)</f>
        <v>44461.632258064514</v>
      </c>
      <c r="H1263" s="1">
        <f>Таблица1[[#This Row],[Плановая дата выхода из текущего статуса]]+VLOOKUP(Таблица1[[#This Row],[Бизнес-решение]],'Средние сроки по БР'!$A$1:$T$203,16)</f>
        <v>44761.632258064514</v>
      </c>
      <c r="I12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300</v>
      </c>
    </row>
    <row r="1264" spans="1:9" hidden="1" x14ac:dyDescent="0.25">
      <c r="A1264" s="2">
        <v>5500028704</v>
      </c>
      <c r="B1264" t="s">
        <v>1442</v>
      </c>
      <c r="C1264" t="s">
        <v>8</v>
      </c>
      <c r="D1264" t="s">
        <v>16</v>
      </c>
      <c r="E1264" s="1">
        <v>44315</v>
      </c>
      <c r="F1264" s="1" t="s">
        <v>7</v>
      </c>
      <c r="I126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65" spans="1:9" hidden="1" x14ac:dyDescent="0.25">
      <c r="A1265" s="2">
        <v>5500028705</v>
      </c>
      <c r="B1265" t="s">
        <v>1443</v>
      </c>
      <c r="C1265" t="s">
        <v>8</v>
      </c>
      <c r="D1265" t="s">
        <v>9</v>
      </c>
      <c r="E1265" s="1">
        <v>44315</v>
      </c>
      <c r="F1265" s="1" t="s">
        <v>7</v>
      </c>
      <c r="I126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66" spans="1:9" x14ac:dyDescent="0.25">
      <c r="A1266" s="2">
        <v>5500028530</v>
      </c>
      <c r="B1266" t="s">
        <v>1315</v>
      </c>
      <c r="C1266" t="s">
        <v>148</v>
      </c>
      <c r="D1266" t="s">
        <v>73</v>
      </c>
      <c r="E1266" s="1">
        <v>44307</v>
      </c>
      <c r="F1266" s="1">
        <v>44561</v>
      </c>
      <c r="G1266" s="1">
        <f>Таблица1[[#This Row],[Дата регистрации ЗНИ]]+VLOOKUP(Таблица1[[#This Row],[Бизнес-решение]],'Средние сроки по БР'!$A$1:$T$203,9)</f>
        <v>44473.632258064514</v>
      </c>
      <c r="H1266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126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254</v>
      </c>
    </row>
    <row r="1267" spans="1:9" hidden="1" x14ac:dyDescent="0.25">
      <c r="A1267" s="2">
        <v>5500028708</v>
      </c>
      <c r="B1267" t="s">
        <v>1444</v>
      </c>
      <c r="C1267" t="s">
        <v>5</v>
      </c>
      <c r="D1267" t="s">
        <v>10</v>
      </c>
      <c r="E1267" s="1">
        <v>44316</v>
      </c>
      <c r="F1267" s="1" t="s">
        <v>7</v>
      </c>
      <c r="I126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68" spans="1:9" x14ac:dyDescent="0.25">
      <c r="A1268" s="2">
        <v>5500028531</v>
      </c>
      <c r="B1268" t="s">
        <v>1270</v>
      </c>
      <c r="C1268" t="s">
        <v>99</v>
      </c>
      <c r="D1268" t="s">
        <v>33</v>
      </c>
      <c r="E1268" s="1">
        <v>44301</v>
      </c>
      <c r="F1268" s="1">
        <v>44638</v>
      </c>
      <c r="G1268" s="1">
        <f>Таблица1[[#This Row],[Дата регистрации ЗНИ]]+VLOOKUP(Таблица1[[#This Row],[Бизнес-решение]],'Средние сроки по БР'!$A$1:$T$203,15)</f>
        <v>44533.310924369747</v>
      </c>
      <c r="H1268" s="1">
        <f>Таблица1[[#This Row],[Плановая дата выхода из текущего статуса]]+VLOOKUP(Таблица1[[#This Row],[Бизнес-решение]],'Средние сроки по БР'!$A$1:$T$203,16)</f>
        <v>44870.310924369747</v>
      </c>
      <c r="I12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337</v>
      </c>
    </row>
    <row r="1269" spans="1:9" x14ac:dyDescent="0.25">
      <c r="A1269" s="2">
        <v>5500028533</v>
      </c>
      <c r="B1269" t="s">
        <v>1247</v>
      </c>
      <c r="C1269" t="s">
        <v>152</v>
      </c>
      <c r="D1269" t="s">
        <v>140</v>
      </c>
      <c r="E1269" s="1">
        <v>44302</v>
      </c>
      <c r="F1269" s="1">
        <v>44558</v>
      </c>
      <c r="G1269" s="1">
        <f>Таблица1[[#This Row],[Дата регистрации ЗНИ]]+VLOOKUP(Таблица1[[#This Row],[Бизнес-решение]],'Средние сроки по БР'!$A$1:$T$203,20,1)</f>
        <v>44522.928571428572</v>
      </c>
      <c r="H1269" s="1">
        <f>Таблица1[[#This Row],[Плановая дата выхода из текущего статуса]]</f>
        <v>44558</v>
      </c>
      <c r="I12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35.071428571427532</v>
      </c>
    </row>
    <row r="1270" spans="1:9" x14ac:dyDescent="0.25">
      <c r="A1270" s="2">
        <v>5500028539</v>
      </c>
      <c r="B1270" t="s">
        <v>1317</v>
      </c>
      <c r="C1270" t="s">
        <v>148</v>
      </c>
      <c r="D1270" t="s">
        <v>64</v>
      </c>
      <c r="E1270" s="1">
        <v>44302</v>
      </c>
      <c r="F1270" s="1">
        <v>44560</v>
      </c>
      <c r="G1270" s="1">
        <f>Таблица1[[#This Row],[Дата регистрации ЗНИ]]+VLOOKUP(Таблица1[[#This Row],[Бизнес-решение]],'Средние сроки по БР'!$A$1:$T$203,9)</f>
        <v>44452</v>
      </c>
      <c r="H1270" s="1">
        <f>Таблица1[[#This Row],[Плановая дата выхода из текущего статуса]]+VLOOKUP(Таблица1[[#This Row],[Бизнес-решение]],'Средние сроки по БР'!$A$1:$T$203,10)</f>
        <v>44710</v>
      </c>
      <c r="I12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258</v>
      </c>
    </row>
    <row r="1271" spans="1:9" x14ac:dyDescent="0.25">
      <c r="A1271" s="2">
        <v>5500028541</v>
      </c>
      <c r="B1271" t="s">
        <v>1319</v>
      </c>
      <c r="C1271" t="s">
        <v>152</v>
      </c>
      <c r="D1271" t="s">
        <v>257</v>
      </c>
      <c r="E1271" s="1">
        <v>44302</v>
      </c>
      <c r="F1271" s="1">
        <v>44601</v>
      </c>
      <c r="G1271" s="1">
        <f>Таблица1[[#This Row],[Дата регистрации ЗНИ]]+VLOOKUP(Таблица1[[#This Row],[Бизнес-решение]],'Средние сроки по БР'!$A$1:$T$203,20,1)</f>
        <v>44397.595744680853</v>
      </c>
      <c r="H1271" s="1">
        <f>Таблица1[[#This Row],[Плановая дата выхода из текущего статуса]]</f>
        <v>44601</v>
      </c>
      <c r="I12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203.40425531914661</v>
      </c>
    </row>
    <row r="1272" spans="1:9" x14ac:dyDescent="0.25">
      <c r="A1272" s="2">
        <v>5500028543</v>
      </c>
      <c r="B1272" t="s">
        <v>1321</v>
      </c>
      <c r="C1272" t="s">
        <v>148</v>
      </c>
      <c r="D1272" t="s">
        <v>73</v>
      </c>
      <c r="E1272" s="1">
        <v>44302</v>
      </c>
      <c r="F1272" s="1">
        <v>44561</v>
      </c>
      <c r="G1272" s="1">
        <f>Таблица1[[#This Row],[Дата регистрации ЗНИ]]+VLOOKUP(Таблица1[[#This Row],[Бизнес-решение]],'Средние сроки по БР'!$A$1:$T$203,9)</f>
        <v>44468.632258064514</v>
      </c>
      <c r="H1272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12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259</v>
      </c>
    </row>
    <row r="1273" spans="1:9" x14ac:dyDescent="0.25">
      <c r="A1273" s="2">
        <v>5500028545</v>
      </c>
      <c r="B1273" t="s">
        <v>1323</v>
      </c>
      <c r="C1273" t="s">
        <v>152</v>
      </c>
      <c r="D1273" t="s">
        <v>6</v>
      </c>
      <c r="E1273" s="1">
        <v>44302</v>
      </c>
      <c r="F1273" s="1">
        <v>44650</v>
      </c>
      <c r="G1273" s="1">
        <f>Таблица1[[#This Row],[Дата регистрации ЗНИ]]+VLOOKUP(Таблица1[[#This Row],[Бизнес-решение]],'Средние сроки по БР'!$A$1:$T$203,20,1)</f>
        <v>44494.371321454484</v>
      </c>
      <c r="H1273" s="1">
        <f>Таблица1[[#This Row],[Плановая дата выхода из текущего статуса]]</f>
        <v>44650</v>
      </c>
      <c r="I12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155.62867854551587</v>
      </c>
    </row>
    <row r="1274" spans="1:9" hidden="1" x14ac:dyDescent="0.25">
      <c r="A1274" s="2">
        <v>5500028716</v>
      </c>
      <c r="B1274" t="s">
        <v>395</v>
      </c>
      <c r="C1274" t="s">
        <v>8</v>
      </c>
      <c r="D1274" t="s">
        <v>6</v>
      </c>
      <c r="E1274" s="1">
        <v>44316</v>
      </c>
      <c r="F1274" s="1" t="s">
        <v>7</v>
      </c>
      <c r="I127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75" spans="1:9" hidden="1" x14ac:dyDescent="0.25">
      <c r="A1275" s="2">
        <v>5500028718</v>
      </c>
      <c r="B1275" t="s">
        <v>1451</v>
      </c>
      <c r="C1275" t="s">
        <v>5</v>
      </c>
      <c r="D1275" t="s">
        <v>76</v>
      </c>
      <c r="E1275" s="1">
        <v>44316</v>
      </c>
      <c r="F1275" s="1" t="s">
        <v>7</v>
      </c>
      <c r="I127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76" spans="1:9" x14ac:dyDescent="0.25">
      <c r="A1276" s="2">
        <v>5500028547</v>
      </c>
      <c r="B1276" t="s">
        <v>1324</v>
      </c>
      <c r="C1276" t="s">
        <v>149</v>
      </c>
      <c r="D1276" t="s">
        <v>6</v>
      </c>
      <c r="E1276" s="1">
        <v>44302</v>
      </c>
      <c r="F1276" s="1">
        <v>44557</v>
      </c>
      <c r="G1276" s="1">
        <f>Таблица1[[#This Row],[Дата регистрации ЗНИ]]+VLOOKUP(Таблица1[[#This Row],[Бизнес-решение]],'Средние сроки по БР'!$A$1:$T$203,18,1)</f>
        <v>44502.371321454484</v>
      </c>
      <c r="H1276" s="1">
        <f>Таблица1[[#This Row],[Плановая дата выхода из текущего статуса]]+VLOOKUP(Таблица1[[#This Row],[Бизнес-решение]],'Средние сроки по БР'!$A$1:$T$203,19,1)</f>
        <v>44753.371321454484</v>
      </c>
      <c r="I12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251</v>
      </c>
    </row>
    <row r="1277" spans="1:9" hidden="1" x14ac:dyDescent="0.25">
      <c r="A1277" s="2">
        <v>5500028721</v>
      </c>
      <c r="B1277" t="s">
        <v>1453</v>
      </c>
      <c r="C1277" t="s">
        <v>8</v>
      </c>
      <c r="D1277" t="s">
        <v>128</v>
      </c>
      <c r="E1277" s="1">
        <v>44316</v>
      </c>
      <c r="F1277" s="1" t="s">
        <v>7</v>
      </c>
      <c r="I127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78" spans="1:9" hidden="1" x14ac:dyDescent="0.25">
      <c r="A1278" s="2">
        <v>5500028722</v>
      </c>
      <c r="B1278" t="s">
        <v>389</v>
      </c>
      <c r="C1278" t="s">
        <v>8</v>
      </c>
      <c r="D1278" t="s">
        <v>72</v>
      </c>
      <c r="E1278" s="1">
        <v>44316</v>
      </c>
      <c r="F1278" s="1" t="s">
        <v>7</v>
      </c>
      <c r="I127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79" spans="1:9" x14ac:dyDescent="0.25">
      <c r="A1279" s="2">
        <v>5500028548</v>
      </c>
      <c r="B1279" t="s">
        <v>1325</v>
      </c>
      <c r="C1279" t="s">
        <v>99</v>
      </c>
      <c r="D1279" t="s">
        <v>16</v>
      </c>
      <c r="E1279" s="1">
        <v>44302</v>
      </c>
      <c r="F1279" s="1">
        <v>44620</v>
      </c>
      <c r="G1279" s="1">
        <f>Таблица1[[#This Row],[Дата регистрации ЗНИ]]+VLOOKUP(Таблица1[[#This Row],[Бизнес-решение]],'Средние сроки по БР'!$A$1:$T$203,15)</f>
        <v>44457.252688172041</v>
      </c>
      <c r="H1279" s="1">
        <f>Таблица1[[#This Row],[Плановая дата выхода из текущего статуса]]+VLOOKUP(Таблица1[[#This Row],[Бизнес-решение]],'Средние сроки по БР'!$A$1:$T$203,16)</f>
        <v>44775.252688172041</v>
      </c>
      <c r="I12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318</v>
      </c>
    </row>
    <row r="1280" spans="1:9" hidden="1" x14ac:dyDescent="0.25">
      <c r="A1280" s="2">
        <v>5500028724</v>
      </c>
      <c r="B1280" t="s">
        <v>389</v>
      </c>
      <c r="C1280" t="s">
        <v>8</v>
      </c>
      <c r="D1280" t="s">
        <v>72</v>
      </c>
      <c r="E1280" s="1">
        <v>44316</v>
      </c>
      <c r="F1280" s="1" t="s">
        <v>7</v>
      </c>
      <c r="I128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81" spans="1:9" x14ac:dyDescent="0.25">
      <c r="A1281" s="2">
        <v>5500028552</v>
      </c>
      <c r="B1281" t="s">
        <v>159</v>
      </c>
      <c r="C1281" t="s">
        <v>152</v>
      </c>
      <c r="D1281" t="s">
        <v>16</v>
      </c>
      <c r="E1281" s="1">
        <v>44305</v>
      </c>
      <c r="F1281" s="1">
        <v>44636</v>
      </c>
      <c r="G1281" s="1">
        <f>Таблица1[[#This Row],[Дата регистрации ЗНИ]]+VLOOKUP(Таблица1[[#This Row],[Бизнес-решение]],'Средние сроки по БР'!$A$1:$T$203,20,1)</f>
        <v>44448.252688172041</v>
      </c>
      <c r="H1281" s="1">
        <f>Таблица1[[#This Row],[Плановая дата выхода из текущего статуса]]</f>
        <v>44636</v>
      </c>
      <c r="I128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187.74731182795949</v>
      </c>
    </row>
    <row r="1282" spans="1:9" hidden="1" x14ac:dyDescent="0.25">
      <c r="A1282" s="2">
        <v>5500028726</v>
      </c>
      <c r="B1282" t="s">
        <v>1372</v>
      </c>
      <c r="C1282" t="s">
        <v>8</v>
      </c>
      <c r="D1282" t="s">
        <v>323</v>
      </c>
      <c r="E1282" s="1">
        <v>44316</v>
      </c>
      <c r="F1282" s="1" t="s">
        <v>7</v>
      </c>
      <c r="I128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83" spans="1:9" hidden="1" x14ac:dyDescent="0.25">
      <c r="A1283" s="2">
        <v>5500028727</v>
      </c>
      <c r="B1283" t="s">
        <v>1372</v>
      </c>
      <c r="C1283" t="s">
        <v>8</v>
      </c>
      <c r="D1283" t="s">
        <v>323</v>
      </c>
      <c r="E1283" s="1">
        <v>44316</v>
      </c>
      <c r="F1283" s="1" t="s">
        <v>7</v>
      </c>
      <c r="I128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84" spans="1:9" hidden="1" x14ac:dyDescent="0.25">
      <c r="A1284" s="2">
        <v>5500028728</v>
      </c>
      <c r="B1284" t="s">
        <v>1455</v>
      </c>
      <c r="C1284" t="s">
        <v>5</v>
      </c>
      <c r="D1284" t="s">
        <v>63</v>
      </c>
      <c r="E1284" s="1">
        <v>44316</v>
      </c>
      <c r="F1284" s="1" t="s">
        <v>7</v>
      </c>
      <c r="I128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85" spans="1:9" hidden="1" x14ac:dyDescent="0.25">
      <c r="A1285" s="2">
        <v>5500028729</v>
      </c>
      <c r="B1285" t="s">
        <v>1456</v>
      </c>
      <c r="C1285" t="s">
        <v>5</v>
      </c>
      <c r="D1285" t="s">
        <v>63</v>
      </c>
      <c r="E1285" s="1">
        <v>44316</v>
      </c>
      <c r="F1285" s="1" t="s">
        <v>7</v>
      </c>
      <c r="I128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86" spans="1:9" x14ac:dyDescent="0.25">
      <c r="A1286" s="2">
        <v>5500028554</v>
      </c>
      <c r="B1286" t="s">
        <v>1328</v>
      </c>
      <c r="C1286" t="s">
        <v>148</v>
      </c>
      <c r="D1286" t="s">
        <v>172</v>
      </c>
      <c r="E1286" s="1">
        <v>44305</v>
      </c>
      <c r="F1286" s="1">
        <v>44561</v>
      </c>
      <c r="G1286" s="1">
        <f>Таблица1[[#This Row],[Дата регистрации ЗНИ]]+VLOOKUP(Таблица1[[#This Row],[Бизнес-решение]],'Средние сроки по БР'!$A$1:$T$203,9)</f>
        <v>44519.333333333336</v>
      </c>
      <c r="H1286" s="1">
        <f>Таблица1[[#This Row],[Плановая дата выхода из текущего статуса]]+VLOOKUP(Таблица1[[#This Row],[Бизнес-решение]],'Средние сроки по БР'!$A$1:$T$203,10)</f>
        <v>44775.333333333336</v>
      </c>
      <c r="I128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256</v>
      </c>
    </row>
    <row r="1287" spans="1:9" x14ac:dyDescent="0.25">
      <c r="A1287" s="2">
        <v>5500028555</v>
      </c>
      <c r="B1287" t="s">
        <v>1329</v>
      </c>
      <c r="C1287" t="s">
        <v>99</v>
      </c>
      <c r="D1287" t="s">
        <v>73</v>
      </c>
      <c r="E1287" s="1">
        <v>44305</v>
      </c>
      <c r="F1287" s="1">
        <v>44554</v>
      </c>
      <c r="G1287" s="1">
        <f>Таблица1[[#This Row],[Дата регистрации ЗНИ]]+VLOOKUP(Таблица1[[#This Row],[Бизнес-решение]],'Средние сроки по БР'!$A$1:$T$203,15)</f>
        <v>44459.632258064514</v>
      </c>
      <c r="H1287" s="1">
        <f>Таблица1[[#This Row],[Плановая дата выхода из текущего статуса]]+VLOOKUP(Таблица1[[#This Row],[Бизнес-решение]],'Средние сроки по БР'!$A$1:$T$203,16)</f>
        <v>44708.632258064514</v>
      </c>
      <c r="I12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249</v>
      </c>
    </row>
    <row r="1288" spans="1:9" hidden="1" x14ac:dyDescent="0.25">
      <c r="A1288" s="2">
        <v>5500028732</v>
      </c>
      <c r="B1288" t="s">
        <v>1459</v>
      </c>
      <c r="C1288" t="s">
        <v>5</v>
      </c>
      <c r="D1288" t="s">
        <v>63</v>
      </c>
      <c r="E1288" s="1">
        <v>44320</v>
      </c>
      <c r="F1288" s="1" t="s">
        <v>7</v>
      </c>
      <c r="I128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89" spans="1:9" x14ac:dyDescent="0.25">
      <c r="A1289" s="2">
        <v>5500028556</v>
      </c>
      <c r="B1289" t="s">
        <v>1330</v>
      </c>
      <c r="C1289" t="s">
        <v>148</v>
      </c>
      <c r="D1289" t="s">
        <v>94</v>
      </c>
      <c r="E1289" s="1">
        <v>44305</v>
      </c>
      <c r="F1289" s="1">
        <v>44576</v>
      </c>
      <c r="G1289" s="1">
        <f>Таблица1[[#This Row],[Дата регистрации ЗНИ]]+VLOOKUP(Таблица1[[#This Row],[Бизнес-решение]],'Средние сроки по БР'!$A$1:$T$203,9)</f>
        <v>44457.567567567567</v>
      </c>
      <c r="H1289" s="1">
        <f>Таблица1[[#This Row],[Плановая дата выхода из текущего статуса]]+VLOOKUP(Таблица1[[#This Row],[Бизнес-решение]],'Средние сроки по БР'!$A$1:$T$203,10)</f>
        <v>44728.567567567567</v>
      </c>
      <c r="I12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271</v>
      </c>
    </row>
    <row r="1290" spans="1:9" hidden="1" x14ac:dyDescent="0.25">
      <c r="A1290" s="2">
        <v>5500028734</v>
      </c>
      <c r="B1290" t="s">
        <v>1460</v>
      </c>
      <c r="C1290" t="s">
        <v>8</v>
      </c>
      <c r="D1290" t="s">
        <v>73</v>
      </c>
      <c r="E1290" s="1">
        <v>44327</v>
      </c>
      <c r="F1290" s="1" t="s">
        <v>7</v>
      </c>
      <c r="I129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91" spans="1:9" hidden="1" x14ac:dyDescent="0.25">
      <c r="A1291" s="2">
        <v>5500028735</v>
      </c>
      <c r="B1291" t="s">
        <v>1461</v>
      </c>
      <c r="C1291" t="s">
        <v>5</v>
      </c>
      <c r="D1291" t="s">
        <v>27</v>
      </c>
      <c r="E1291" s="1">
        <v>44327</v>
      </c>
      <c r="F1291" s="1" t="s">
        <v>7</v>
      </c>
      <c r="I129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92" spans="1:9" x14ac:dyDescent="0.25">
      <c r="A1292" s="2">
        <v>5500028558</v>
      </c>
      <c r="B1292" t="s">
        <v>1296</v>
      </c>
      <c r="C1292" t="s">
        <v>152</v>
      </c>
      <c r="D1292" t="s">
        <v>73</v>
      </c>
      <c r="E1292" s="1">
        <v>44305</v>
      </c>
      <c r="F1292" s="1">
        <v>44550</v>
      </c>
      <c r="G1292" s="1">
        <f>Таблица1[[#This Row],[Дата регистрации ЗНИ]]+VLOOKUP(Таблица1[[#This Row],[Бизнес-решение]],'Средние сроки по БР'!$A$1:$T$203,20,1)</f>
        <v>44447.632258064514</v>
      </c>
      <c r="H1292" s="1">
        <f>Таблица1[[#This Row],[Плановая дата выхода из текущего статуса]]</f>
        <v>44550</v>
      </c>
      <c r="I129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102.36774193548626</v>
      </c>
    </row>
    <row r="1293" spans="1:9" hidden="1" x14ac:dyDescent="0.25">
      <c r="A1293" s="2">
        <v>5500028737</v>
      </c>
      <c r="B1293" t="s">
        <v>1462</v>
      </c>
      <c r="C1293" t="s">
        <v>5</v>
      </c>
      <c r="D1293" t="s">
        <v>73</v>
      </c>
      <c r="E1293" s="1">
        <v>44327</v>
      </c>
      <c r="F1293" s="1" t="s">
        <v>7</v>
      </c>
      <c r="I129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94" spans="1:9" hidden="1" x14ac:dyDescent="0.25">
      <c r="A1294" s="2">
        <v>5500028738</v>
      </c>
      <c r="B1294" t="s">
        <v>1463</v>
      </c>
      <c r="C1294" t="s">
        <v>8</v>
      </c>
      <c r="D1294" t="s">
        <v>34</v>
      </c>
      <c r="E1294" s="1">
        <v>44327</v>
      </c>
      <c r="F1294" s="1" t="s">
        <v>7</v>
      </c>
      <c r="I129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95" spans="1:9" x14ac:dyDescent="0.25">
      <c r="A1295" s="2">
        <v>5500028559</v>
      </c>
      <c r="B1295" t="s">
        <v>1332</v>
      </c>
      <c r="C1295" t="s">
        <v>148</v>
      </c>
      <c r="D1295" t="s">
        <v>73</v>
      </c>
      <c r="E1295" s="1">
        <v>44305</v>
      </c>
      <c r="F1295" s="1">
        <v>44561</v>
      </c>
      <c r="G1295" s="1">
        <f>Таблица1[[#This Row],[Дата регистрации ЗНИ]]+VLOOKUP(Таблица1[[#This Row],[Бизнес-решение]],'Средние сроки по БР'!$A$1:$T$203,9)</f>
        <v>44471.632258064514</v>
      </c>
      <c r="H1295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12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256</v>
      </c>
    </row>
    <row r="1296" spans="1:9" x14ac:dyDescent="0.25">
      <c r="A1296" s="2">
        <v>5500028561</v>
      </c>
      <c r="B1296" t="s">
        <v>1334</v>
      </c>
      <c r="C1296" t="s">
        <v>152</v>
      </c>
      <c r="D1296" t="s">
        <v>257</v>
      </c>
      <c r="E1296" s="1">
        <v>44306</v>
      </c>
      <c r="F1296" s="1">
        <v>44435</v>
      </c>
      <c r="G1296" s="1">
        <f>Таблица1[[#This Row],[Дата регистрации ЗНИ]]+VLOOKUP(Таблица1[[#This Row],[Бизнес-решение]],'Средние сроки по БР'!$A$1:$T$203,20,1)</f>
        <v>44401.595744680853</v>
      </c>
      <c r="H1296" s="1">
        <f>Таблица1[[#This Row],[Плановая дата выхода из текущего статуса]]</f>
        <v>44435</v>
      </c>
      <c r="I12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33.404255319146614</v>
      </c>
    </row>
    <row r="1297" spans="1:9" hidden="1" x14ac:dyDescent="0.25">
      <c r="A1297" s="2">
        <v>5500028741</v>
      </c>
      <c r="B1297" t="s">
        <v>1466</v>
      </c>
      <c r="C1297" t="s">
        <v>8</v>
      </c>
      <c r="D1297" t="s">
        <v>400</v>
      </c>
      <c r="E1297" s="1">
        <v>44321</v>
      </c>
      <c r="F1297" s="1" t="s">
        <v>7</v>
      </c>
      <c r="I129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98" spans="1:9" hidden="1" x14ac:dyDescent="0.25">
      <c r="A1298" s="2">
        <v>5500028742</v>
      </c>
      <c r="B1298" t="s">
        <v>1467</v>
      </c>
      <c r="C1298" t="s">
        <v>5</v>
      </c>
      <c r="D1298" t="s">
        <v>63</v>
      </c>
      <c r="E1298" s="1">
        <v>44323</v>
      </c>
      <c r="F1298" s="1" t="s">
        <v>7</v>
      </c>
      <c r="I129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299" spans="1:9" hidden="1" x14ac:dyDescent="0.25">
      <c r="A1299" s="2">
        <v>5500028743</v>
      </c>
      <c r="B1299" t="s">
        <v>1468</v>
      </c>
      <c r="C1299" t="s">
        <v>5</v>
      </c>
      <c r="D1299" t="s">
        <v>63</v>
      </c>
      <c r="E1299" s="1">
        <v>44323</v>
      </c>
      <c r="F1299" s="1" t="s">
        <v>7</v>
      </c>
      <c r="I129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00" spans="1:9" hidden="1" x14ac:dyDescent="0.25">
      <c r="A1300" s="2">
        <v>5500028744</v>
      </c>
      <c r="B1300" t="s">
        <v>1469</v>
      </c>
      <c r="C1300" t="s">
        <v>5</v>
      </c>
      <c r="D1300" t="s">
        <v>63</v>
      </c>
      <c r="E1300" s="1">
        <v>44327</v>
      </c>
      <c r="F1300" s="1" t="s">
        <v>7</v>
      </c>
      <c r="I130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01" spans="1:9" x14ac:dyDescent="0.25">
      <c r="A1301" s="2">
        <v>5500028562</v>
      </c>
      <c r="B1301" t="s">
        <v>1335</v>
      </c>
      <c r="C1301" t="s">
        <v>148</v>
      </c>
      <c r="D1301" t="s">
        <v>73</v>
      </c>
      <c r="E1301" s="1">
        <v>44306</v>
      </c>
      <c r="F1301" s="1">
        <v>44554</v>
      </c>
      <c r="G1301" s="1">
        <f>Таблица1[[#This Row],[Дата регистрации ЗНИ]]+VLOOKUP(Таблица1[[#This Row],[Бизнес-решение]],'Средние сроки по БР'!$A$1:$T$203,9)</f>
        <v>44472.632258064514</v>
      </c>
      <c r="H1301" s="1">
        <f>Таблица1[[#This Row],[Плановая дата выхода из текущего статуса]]+VLOOKUP(Таблица1[[#This Row],[Бизнес-решение]],'Средние сроки по БР'!$A$1:$T$203,10)</f>
        <v>44720.632258064514</v>
      </c>
      <c r="I13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248</v>
      </c>
    </row>
    <row r="1302" spans="1:9" x14ac:dyDescent="0.25">
      <c r="A1302" s="2">
        <v>5500028567</v>
      </c>
      <c r="B1302" t="s">
        <v>376</v>
      </c>
      <c r="C1302" t="s">
        <v>184</v>
      </c>
      <c r="D1302" t="s">
        <v>22</v>
      </c>
      <c r="E1302" s="1">
        <v>44306</v>
      </c>
      <c r="F1302" s="1">
        <v>44371</v>
      </c>
      <c r="G1302" s="1">
        <f>Таблица1[[#This Row],[Дата регистрации ЗНИ]]+VLOOKUP(Таблица1[[#This Row],[Бизнес-решение]],'Средние сроки по БР'!$A$1:$T$203,10)</f>
        <v>44522.083333333336</v>
      </c>
      <c r="H1302" s="1">
        <f>Таблица1[[#This Row],[Плановая дата выхода из текущего статуса]]+VLOOKUP(Таблица1[[#This Row],[Бизнес-решение]],'Средние сроки по БР'!$A$1:$T$203,11)</f>
        <v>44582.083333333336</v>
      </c>
      <c r="I13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60</v>
      </c>
    </row>
    <row r="1303" spans="1:9" hidden="1" x14ac:dyDescent="0.25">
      <c r="A1303" s="2">
        <v>5500028747</v>
      </c>
      <c r="B1303" t="s">
        <v>1470</v>
      </c>
      <c r="C1303" t="s">
        <v>5</v>
      </c>
      <c r="D1303" t="s">
        <v>16</v>
      </c>
      <c r="E1303" s="1">
        <v>44328</v>
      </c>
      <c r="F1303" s="1" t="s">
        <v>7</v>
      </c>
      <c r="I130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04" spans="1:9" x14ac:dyDescent="0.25">
      <c r="A1304" s="2">
        <v>5500028570</v>
      </c>
      <c r="B1304" t="s">
        <v>1340</v>
      </c>
      <c r="C1304" t="s">
        <v>148</v>
      </c>
      <c r="D1304" t="s">
        <v>27</v>
      </c>
      <c r="E1304" s="1">
        <v>44306</v>
      </c>
      <c r="F1304" s="1">
        <v>44334</v>
      </c>
      <c r="G1304" s="1">
        <f>Таблица1[[#This Row],[Дата регистрации ЗНИ]]+VLOOKUP(Таблица1[[#This Row],[Бизнес-решение]],'Средние сроки по БР'!$A$1:$T$203,9)</f>
        <v>44519.037735849059</v>
      </c>
      <c r="H1304" s="1">
        <f>Таблица1[[#This Row],[Плановая дата выхода из текущего статуса]]+VLOOKUP(Таблица1[[#This Row],[Бизнес-решение]],'Средние сроки по БР'!$A$1:$T$203,10)</f>
        <v>44547.037735849059</v>
      </c>
      <c r="I130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</v>
      </c>
    </row>
    <row r="1305" spans="1:9" x14ac:dyDescent="0.25">
      <c r="A1305" s="2">
        <v>5500028571</v>
      </c>
      <c r="B1305" t="s">
        <v>1341</v>
      </c>
      <c r="C1305" t="s">
        <v>148</v>
      </c>
      <c r="D1305" t="s">
        <v>18</v>
      </c>
      <c r="E1305" s="1">
        <v>44306</v>
      </c>
      <c r="F1305" s="1">
        <v>44681</v>
      </c>
      <c r="G1305" s="1">
        <f>Таблица1[[#This Row],[Дата регистрации ЗНИ]]+VLOOKUP(Таблица1[[#This Row],[Бизнес-решение]],'Средние сроки по БР'!$A$1:$T$203,9)</f>
        <v>44597.087087087086</v>
      </c>
      <c r="H1305" s="1">
        <f>Таблица1[[#This Row],[Плановая дата выхода из текущего статуса]]+VLOOKUP(Таблица1[[#This Row],[Бизнес-решение]],'Средние сроки по БР'!$A$1:$T$203,10)</f>
        <v>44972.087087087086</v>
      </c>
      <c r="I13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375</v>
      </c>
    </row>
    <row r="1306" spans="1:9" hidden="1" x14ac:dyDescent="0.25">
      <c r="A1306" s="2">
        <v>5500028751</v>
      </c>
      <c r="B1306" t="s">
        <v>1472</v>
      </c>
      <c r="C1306" t="s">
        <v>8</v>
      </c>
      <c r="D1306" t="s">
        <v>11</v>
      </c>
      <c r="E1306" s="1">
        <v>44327</v>
      </c>
      <c r="F1306" s="1" t="s">
        <v>7</v>
      </c>
      <c r="I130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07" spans="1:9" hidden="1" x14ac:dyDescent="0.25">
      <c r="A1307" s="2">
        <v>5500028752</v>
      </c>
      <c r="B1307" t="s">
        <v>1473</v>
      </c>
      <c r="C1307" t="s">
        <v>5</v>
      </c>
      <c r="D1307" t="s">
        <v>34</v>
      </c>
      <c r="E1307" s="1">
        <v>44327</v>
      </c>
      <c r="F1307" s="1" t="s">
        <v>7</v>
      </c>
      <c r="I130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08" spans="1:9" hidden="1" x14ac:dyDescent="0.25">
      <c r="A1308" s="2">
        <v>5500028753</v>
      </c>
      <c r="B1308" t="s">
        <v>1474</v>
      </c>
      <c r="C1308" t="s">
        <v>8</v>
      </c>
      <c r="D1308" t="s">
        <v>13</v>
      </c>
      <c r="E1308" s="1">
        <v>44327</v>
      </c>
      <c r="F1308" s="1" t="s">
        <v>7</v>
      </c>
      <c r="I130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09" spans="1:9" x14ac:dyDescent="0.25">
      <c r="A1309" s="2">
        <v>5500028572</v>
      </c>
      <c r="B1309" t="s">
        <v>1342</v>
      </c>
      <c r="C1309" t="s">
        <v>99</v>
      </c>
      <c r="D1309" t="s">
        <v>39</v>
      </c>
      <c r="E1309" s="1">
        <v>44307</v>
      </c>
      <c r="F1309" s="1">
        <v>44561</v>
      </c>
      <c r="G1309" s="1">
        <f>Таблица1[[#This Row],[Дата регистрации ЗНИ]]+VLOOKUP(Таблица1[[#This Row],[Бизнес-решение]],'Средние сроки по БР'!$A$1:$T$203,15)</f>
        <v>44541.274391873827</v>
      </c>
      <c r="H1309" s="1">
        <f>Таблица1[[#This Row],[Плановая дата выхода из текущего статуса]]+VLOOKUP(Таблица1[[#This Row],[Бизнес-решение]],'Средние сроки по БР'!$A$1:$T$203,16)</f>
        <v>44795.274391873827</v>
      </c>
      <c r="I13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254</v>
      </c>
    </row>
    <row r="1310" spans="1:9" x14ac:dyDescent="0.25">
      <c r="A1310" s="2">
        <v>5500028574</v>
      </c>
      <c r="B1310" t="s">
        <v>367</v>
      </c>
      <c r="C1310" t="s">
        <v>152</v>
      </c>
      <c r="D1310" t="s">
        <v>73</v>
      </c>
      <c r="E1310" s="1">
        <v>44307</v>
      </c>
      <c r="F1310" s="1">
        <v>44536</v>
      </c>
      <c r="G1310" s="1">
        <f>Таблица1[[#This Row],[Дата регистрации ЗНИ]]+VLOOKUP(Таблица1[[#This Row],[Бизнес-решение]],'Средние сроки по БР'!$A$1:$T$203,20,1)</f>
        <v>44449.632258064514</v>
      </c>
      <c r="H1310" s="1">
        <f>Таблица1[[#This Row],[Плановая дата выхода из текущего статуса]]</f>
        <v>44536</v>
      </c>
      <c r="I13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86.367741935486265</v>
      </c>
    </row>
    <row r="1311" spans="1:9" hidden="1" x14ac:dyDescent="0.25">
      <c r="A1311" s="2">
        <v>5500028756</v>
      </c>
      <c r="B1311" t="s">
        <v>1477</v>
      </c>
      <c r="C1311" t="s">
        <v>5</v>
      </c>
      <c r="D1311" t="s">
        <v>73</v>
      </c>
      <c r="E1311" s="1">
        <v>44327</v>
      </c>
      <c r="F1311" s="1" t="s">
        <v>7</v>
      </c>
      <c r="I131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12" spans="1:9" hidden="1" x14ac:dyDescent="0.25">
      <c r="A1312" s="2">
        <v>5500028757</v>
      </c>
      <c r="B1312" t="s">
        <v>1395</v>
      </c>
      <c r="C1312" t="s">
        <v>8</v>
      </c>
      <c r="D1312" t="s">
        <v>73</v>
      </c>
      <c r="E1312" s="1">
        <v>44327</v>
      </c>
      <c r="F1312" s="1" t="s">
        <v>7</v>
      </c>
      <c r="I131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13" spans="1:9" x14ac:dyDescent="0.25">
      <c r="A1313" s="2">
        <v>5500028575</v>
      </c>
      <c r="B1313" t="s">
        <v>1344</v>
      </c>
      <c r="C1313" t="s">
        <v>260</v>
      </c>
      <c r="D1313" t="s">
        <v>6</v>
      </c>
      <c r="E1313" s="1">
        <v>44307</v>
      </c>
      <c r="F1313" s="1">
        <v>44550</v>
      </c>
      <c r="G1313" s="1">
        <f>Таблица1[[#This Row],[Дата регистрации ЗНИ]]+VLOOKUP(Таблица1[[#This Row],[Бизнес-решение]],'Средние сроки по БР'!$A$1:$T$203,6)</f>
        <v>44529.371321454484</v>
      </c>
      <c r="H1313" s="1">
        <f>Таблица1[[#This Row],[Плановая дата выхода из текущего статуса]]+VLOOKUP(Таблица1[[#This Row],[Бизнес-решение]],'Средние сроки по БР'!$A$1:$T$203,7)</f>
        <v>44770.371321454484</v>
      </c>
      <c r="I131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241</v>
      </c>
    </row>
    <row r="1314" spans="1:9" hidden="1" x14ac:dyDescent="0.25">
      <c r="A1314" s="2">
        <v>5500028759</v>
      </c>
      <c r="B1314" t="s">
        <v>1471</v>
      </c>
      <c r="C1314" t="s">
        <v>8</v>
      </c>
      <c r="D1314" t="s">
        <v>60</v>
      </c>
      <c r="E1314" s="1">
        <v>44328</v>
      </c>
      <c r="F1314" s="1" t="s">
        <v>7</v>
      </c>
      <c r="I131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15" spans="1:9" x14ac:dyDescent="0.25">
      <c r="A1315" s="2">
        <v>5500028577</v>
      </c>
      <c r="B1315" t="s">
        <v>1346</v>
      </c>
      <c r="C1315" t="s">
        <v>148</v>
      </c>
      <c r="D1315" t="s">
        <v>27</v>
      </c>
      <c r="E1315" s="1">
        <v>44307</v>
      </c>
      <c r="F1315" s="1">
        <v>44393</v>
      </c>
      <c r="G1315" s="1">
        <f>Таблица1[[#This Row],[Дата регистрации ЗНИ]]+VLOOKUP(Таблица1[[#This Row],[Бизнес-решение]],'Средние сроки по БР'!$A$1:$T$203,9)</f>
        <v>44520.037735849059</v>
      </c>
      <c r="H1315" s="1">
        <f>Таблица1[[#This Row],[Плановая дата выхода из текущего статуса]]+VLOOKUP(Таблица1[[#This Row],[Бизнес-решение]],'Средние сроки по БР'!$A$1:$T$203,10)</f>
        <v>44606.037735849059</v>
      </c>
      <c r="I13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86</v>
      </c>
    </row>
    <row r="1316" spans="1:9" x14ac:dyDescent="0.25">
      <c r="A1316" s="2">
        <v>5500028585</v>
      </c>
      <c r="B1316" t="s">
        <v>1352</v>
      </c>
      <c r="C1316" t="s">
        <v>152</v>
      </c>
      <c r="D1316" t="s">
        <v>329</v>
      </c>
      <c r="E1316" s="1">
        <v>44308</v>
      </c>
      <c r="F1316" s="1">
        <v>44550</v>
      </c>
      <c r="G1316" s="1">
        <f>Таблица1[[#This Row],[Дата регистрации ЗНИ]]+VLOOKUP(Таблица1[[#This Row],[Бизнес-решение]],'Средние сроки по БР'!$A$1:$T$203,20,1)</f>
        <v>44494.571428571428</v>
      </c>
      <c r="H1316" s="1">
        <f>Таблица1[[#This Row],[Плановая дата выхода из текущего статуса]]</f>
        <v>44550</v>
      </c>
      <c r="I13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55.428571428572468</v>
      </c>
    </row>
    <row r="1317" spans="1:9" hidden="1" x14ac:dyDescent="0.25">
      <c r="A1317" s="2">
        <v>5500028762</v>
      </c>
      <c r="B1317" t="s">
        <v>481</v>
      </c>
      <c r="C1317" t="s">
        <v>8</v>
      </c>
      <c r="D1317" t="s">
        <v>33</v>
      </c>
      <c r="E1317" s="1">
        <v>44328</v>
      </c>
      <c r="F1317" s="1" t="s">
        <v>7</v>
      </c>
      <c r="I131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18" spans="1:9" x14ac:dyDescent="0.25">
      <c r="A1318" s="2">
        <v>5500028586</v>
      </c>
      <c r="B1318" t="s">
        <v>1353</v>
      </c>
      <c r="C1318" t="s">
        <v>260</v>
      </c>
      <c r="D1318" t="s">
        <v>16</v>
      </c>
      <c r="E1318" s="1">
        <v>44308</v>
      </c>
      <c r="F1318" s="1">
        <v>44316</v>
      </c>
      <c r="G1318" s="1">
        <f>Таблица1[[#This Row],[Дата регистрации ЗНИ]]+VLOOKUP(Таблица1[[#This Row],[Бизнес-решение]],'Средние сроки по БР'!$A$1:$T$203,6)</f>
        <v>44481.252688172041</v>
      </c>
      <c r="H1318" s="1">
        <f>Таблица1[[#This Row],[Плановая дата выхода из текущего статуса]]+VLOOKUP(Таблица1[[#This Row],[Бизнес-решение]],'Средние сроки по БР'!$A$1:$T$203,7)</f>
        <v>44487.252688172041</v>
      </c>
      <c r="I13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1319" spans="1:9" hidden="1" x14ac:dyDescent="0.25">
      <c r="A1319" s="2">
        <v>5500028764</v>
      </c>
      <c r="B1319" t="s">
        <v>1313</v>
      </c>
      <c r="C1319" t="s">
        <v>8</v>
      </c>
      <c r="D1319" t="s">
        <v>10</v>
      </c>
      <c r="E1319" s="1">
        <v>44328</v>
      </c>
      <c r="F1319" s="1" t="s">
        <v>7</v>
      </c>
      <c r="I131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20" spans="1:9" hidden="1" x14ac:dyDescent="0.25">
      <c r="A1320" s="2">
        <v>5500028765</v>
      </c>
      <c r="B1320" t="s">
        <v>1313</v>
      </c>
      <c r="C1320" t="s">
        <v>8</v>
      </c>
      <c r="D1320" t="s">
        <v>33</v>
      </c>
      <c r="E1320" s="1">
        <v>44328</v>
      </c>
      <c r="F1320" s="1" t="s">
        <v>7</v>
      </c>
      <c r="I132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21" spans="1:9" hidden="1" x14ac:dyDescent="0.25">
      <c r="A1321" s="2">
        <v>5500028766</v>
      </c>
      <c r="B1321" t="s">
        <v>1482</v>
      </c>
      <c r="C1321" t="s">
        <v>8</v>
      </c>
      <c r="D1321" t="s">
        <v>323</v>
      </c>
      <c r="E1321" s="1">
        <v>44328</v>
      </c>
      <c r="F1321" s="1" t="s">
        <v>7</v>
      </c>
      <c r="I132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22" spans="1:9" x14ac:dyDescent="0.25">
      <c r="A1322" s="2">
        <v>5500028591</v>
      </c>
      <c r="B1322" t="s">
        <v>1358</v>
      </c>
      <c r="C1322" t="s">
        <v>152</v>
      </c>
      <c r="D1322" t="s">
        <v>16</v>
      </c>
      <c r="E1322" s="1">
        <v>44307</v>
      </c>
      <c r="F1322" s="1">
        <v>44650</v>
      </c>
      <c r="G1322" s="1">
        <f>Таблица1[[#This Row],[Дата регистрации ЗНИ]]+VLOOKUP(Таблица1[[#This Row],[Бизнес-решение]],'Средние сроки по БР'!$A$1:$T$203,20,1)</f>
        <v>44450.252688172041</v>
      </c>
      <c r="H1322" s="1">
        <f>Таблица1[[#This Row],[Плановая дата выхода из текущего статуса]]</f>
        <v>44650</v>
      </c>
      <c r="I13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199.74731182795949</v>
      </c>
    </row>
    <row r="1323" spans="1:9" hidden="1" x14ac:dyDescent="0.25">
      <c r="A1323" s="2">
        <v>5500028768</v>
      </c>
      <c r="B1323" t="s">
        <v>88</v>
      </c>
      <c r="C1323" t="s">
        <v>5</v>
      </c>
      <c r="D1323" t="s">
        <v>27</v>
      </c>
      <c r="E1323" s="1">
        <v>44328</v>
      </c>
      <c r="F1323" s="1" t="s">
        <v>7</v>
      </c>
      <c r="I132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24" spans="1:9" x14ac:dyDescent="0.25">
      <c r="A1324" s="2">
        <v>5500028594</v>
      </c>
      <c r="B1324" t="s">
        <v>1361</v>
      </c>
      <c r="C1324" t="s">
        <v>148</v>
      </c>
      <c r="D1324" t="s">
        <v>323</v>
      </c>
      <c r="E1324" s="1">
        <v>44309</v>
      </c>
      <c r="F1324" s="1">
        <v>44651</v>
      </c>
      <c r="G1324" s="1">
        <f>Таблица1[[#This Row],[Дата регистрации ЗНИ]]+VLOOKUP(Таблица1[[#This Row],[Бизнес-решение]],'Средние сроки по БР'!$A$1:$T$203,9)</f>
        <v>44545.5</v>
      </c>
      <c r="H1324" s="1">
        <f>Таблица1[[#This Row],[Плановая дата выхода из текущего статуса]]+VLOOKUP(Таблица1[[#This Row],[Бизнес-решение]],'Средние сроки по БР'!$A$1:$T$203,10)</f>
        <v>44887.5</v>
      </c>
      <c r="I13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342</v>
      </c>
    </row>
    <row r="1325" spans="1:9" x14ac:dyDescent="0.25">
      <c r="A1325" s="2">
        <v>5500028596</v>
      </c>
      <c r="B1325" t="s">
        <v>1362</v>
      </c>
      <c r="C1325" t="s">
        <v>148</v>
      </c>
      <c r="D1325" t="s">
        <v>93</v>
      </c>
      <c r="E1325" s="1">
        <v>44309</v>
      </c>
      <c r="F1325" s="1">
        <v>44386</v>
      </c>
      <c r="G1325" s="1">
        <f>Таблица1[[#This Row],[Дата регистрации ЗНИ]]+VLOOKUP(Таблица1[[#This Row],[Бизнес-решение]],'Средние сроки по БР'!$A$1:$T$203,9)</f>
        <v>44450.25</v>
      </c>
      <c r="H1325" s="1">
        <f>Таблица1[[#This Row],[Плановая дата выхода из текущего статуса]]+VLOOKUP(Таблица1[[#This Row],[Бизнес-решение]],'Средние сроки по БР'!$A$1:$T$203,10)</f>
        <v>44527.25</v>
      </c>
      <c r="I13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77</v>
      </c>
    </row>
    <row r="1326" spans="1:9" x14ac:dyDescent="0.25">
      <c r="A1326" s="2">
        <v>5500028597</v>
      </c>
      <c r="B1326" t="s">
        <v>439</v>
      </c>
      <c r="C1326" t="s">
        <v>99</v>
      </c>
      <c r="D1326" t="s">
        <v>6</v>
      </c>
      <c r="E1326" s="1">
        <v>44309</v>
      </c>
      <c r="F1326" s="1">
        <v>44631</v>
      </c>
      <c r="G1326" s="1">
        <f>Таблица1[[#This Row],[Дата регистрации ЗНИ]]+VLOOKUP(Таблица1[[#This Row],[Бизнес-решение]],'Средние сроки по БР'!$A$1:$T$203,15)</f>
        <v>44513.371321454484</v>
      </c>
      <c r="H1326" s="1">
        <f>Таблица1[[#This Row],[Плановая дата выхода из текущего статуса]]+VLOOKUP(Таблица1[[#This Row],[Бизнес-решение]],'Средние сроки по БР'!$A$1:$T$203,16)</f>
        <v>44835.371321454484</v>
      </c>
      <c r="I132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322</v>
      </c>
    </row>
    <row r="1327" spans="1:9" x14ac:dyDescent="0.25">
      <c r="A1327" s="2">
        <v>5500028598</v>
      </c>
      <c r="B1327" t="s">
        <v>1363</v>
      </c>
      <c r="C1327" t="s">
        <v>152</v>
      </c>
      <c r="D1327" t="s">
        <v>73</v>
      </c>
      <c r="E1327" s="1">
        <v>44309</v>
      </c>
      <c r="F1327" s="1">
        <v>44599</v>
      </c>
      <c r="G1327" s="1">
        <f>Таблица1[[#This Row],[Дата регистрации ЗНИ]]+VLOOKUP(Таблица1[[#This Row],[Бизнес-решение]],'Средние сроки по БР'!$A$1:$T$203,20,1)</f>
        <v>44451.632258064514</v>
      </c>
      <c r="H1327" s="1">
        <f>Таблица1[[#This Row],[Плановая дата выхода из текущего статуса]]</f>
        <v>44599</v>
      </c>
      <c r="I13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147.36774193548626</v>
      </c>
    </row>
    <row r="1328" spans="1:9" hidden="1" x14ac:dyDescent="0.25">
      <c r="A1328" s="2">
        <v>5500028773</v>
      </c>
      <c r="B1328" t="s">
        <v>199</v>
      </c>
      <c r="C1328" t="s">
        <v>5</v>
      </c>
      <c r="D1328" t="s">
        <v>391</v>
      </c>
      <c r="E1328" s="1">
        <v>44328</v>
      </c>
      <c r="F1328" s="1" t="s">
        <v>7</v>
      </c>
      <c r="I132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29" spans="1:9" hidden="1" x14ac:dyDescent="0.25">
      <c r="A1329" s="2">
        <v>5500028774</v>
      </c>
      <c r="B1329" t="s">
        <v>884</v>
      </c>
      <c r="C1329" t="s">
        <v>8</v>
      </c>
      <c r="D1329" t="s">
        <v>10</v>
      </c>
      <c r="E1329" s="1">
        <v>44328</v>
      </c>
      <c r="F1329" s="1" t="s">
        <v>7</v>
      </c>
      <c r="I132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30" spans="1:9" hidden="1" x14ac:dyDescent="0.25">
      <c r="A1330" s="2">
        <v>5500028775</v>
      </c>
      <c r="B1330" t="s">
        <v>1486</v>
      </c>
      <c r="C1330" t="s">
        <v>5</v>
      </c>
      <c r="D1330" t="s">
        <v>73</v>
      </c>
      <c r="E1330" s="1">
        <v>44328</v>
      </c>
      <c r="F1330" s="1" t="s">
        <v>7</v>
      </c>
      <c r="I133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31" spans="1:9" x14ac:dyDescent="0.25">
      <c r="A1331" s="2">
        <v>5500028600</v>
      </c>
      <c r="B1331" t="s">
        <v>1365</v>
      </c>
      <c r="C1331" t="s">
        <v>228</v>
      </c>
      <c r="D1331" t="s">
        <v>73</v>
      </c>
      <c r="E1331" s="1">
        <v>44309</v>
      </c>
      <c r="F1331" s="1">
        <v>44538</v>
      </c>
      <c r="G1331" s="1">
        <f>Таблица1[[#This Row],[Дата регистрации ЗНИ]]+VLOOKUP(Таблица1[[#This Row],[Бизнес-решение]],'Средние сроки по БР'!$A$1:$T$203,9)</f>
        <v>44475.632258064514</v>
      </c>
      <c r="H1331" s="1">
        <f>Таблица1[[#This Row],[Плановая дата выхода из текущего статуса]]+VLOOKUP(Таблица1[[#This Row],[Бизнес-решение]],'Средние сроки по БР'!$A$1:$T$203,10)</f>
        <v>44704.632258064514</v>
      </c>
      <c r="I13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229</v>
      </c>
    </row>
    <row r="1332" spans="1:9" x14ac:dyDescent="0.25">
      <c r="A1332" s="2">
        <v>5500028601</v>
      </c>
      <c r="B1332" t="s">
        <v>1366</v>
      </c>
      <c r="C1332" t="s">
        <v>149</v>
      </c>
      <c r="D1332" t="s">
        <v>16</v>
      </c>
      <c r="E1332" s="1">
        <v>44308</v>
      </c>
      <c r="F1332" s="1">
        <v>44561</v>
      </c>
      <c r="G1332" s="1">
        <f>Таблица1[[#This Row],[Дата регистрации ЗНИ]]+VLOOKUP(Таблица1[[#This Row],[Бизнес-решение]],'Средние сроки по БР'!$A$1:$T$203,18,1)</f>
        <v>44459.252688172041</v>
      </c>
      <c r="H1332" s="1">
        <f>Таблица1[[#This Row],[Плановая дата выхода из текущего статуса]]+VLOOKUP(Таблица1[[#This Row],[Бизнес-решение]],'Средние сроки по БР'!$A$1:$T$203,19,1)</f>
        <v>44708.252688172041</v>
      </c>
      <c r="I13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249</v>
      </c>
    </row>
    <row r="1333" spans="1:9" x14ac:dyDescent="0.25">
      <c r="A1333" s="2">
        <v>5500028602</v>
      </c>
      <c r="B1333" t="s">
        <v>1367</v>
      </c>
      <c r="C1333" t="s">
        <v>448</v>
      </c>
      <c r="D1333" t="s">
        <v>118</v>
      </c>
      <c r="E1333" s="1">
        <v>44308</v>
      </c>
      <c r="F1333" s="1">
        <v>44315</v>
      </c>
      <c r="G1333" s="1">
        <f>Таблица1[[#This Row],[Дата регистрации ЗНИ]]+VLOOKUP(Таблица1[[#This Row],[Бизнес-решение]],'Средние сроки по БР'!$A$1:$U$203,7,1)</f>
        <v>44665.5</v>
      </c>
      <c r="H1333" s="1">
        <f>Таблица1[[#This Row],[Плановая дата выхода из текущего статуса]]+VLOOKUP(Таблица1[[#This Row],[Бизнес-решение]],'Средние сроки по БР'!$A$1:$T$203,8)</f>
        <v>44670.5</v>
      </c>
      <c r="I13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</v>
      </c>
    </row>
    <row r="1334" spans="1:9" hidden="1" x14ac:dyDescent="0.25">
      <c r="A1334" s="2">
        <v>5500028780</v>
      </c>
      <c r="B1334" t="s">
        <v>1487</v>
      </c>
      <c r="C1334" t="s">
        <v>5</v>
      </c>
      <c r="D1334" t="s">
        <v>22</v>
      </c>
      <c r="E1334" s="1">
        <v>44334</v>
      </c>
      <c r="F1334" s="1" t="s">
        <v>7</v>
      </c>
      <c r="I133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35" spans="1:9" hidden="1" x14ac:dyDescent="0.25">
      <c r="A1335" s="2">
        <v>5500028781</v>
      </c>
      <c r="B1335" t="s">
        <v>108</v>
      </c>
      <c r="C1335" t="s">
        <v>8</v>
      </c>
      <c r="D1335" t="s">
        <v>73</v>
      </c>
      <c r="E1335" s="1">
        <v>44329</v>
      </c>
      <c r="F1335" s="1" t="s">
        <v>7</v>
      </c>
      <c r="I133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36" spans="1:9" hidden="1" x14ac:dyDescent="0.25">
      <c r="A1336" s="2">
        <v>5500028782</v>
      </c>
      <c r="B1336" t="s">
        <v>1488</v>
      </c>
      <c r="C1336" t="s">
        <v>5</v>
      </c>
      <c r="D1336" t="s">
        <v>10</v>
      </c>
      <c r="E1336" s="1">
        <v>44329</v>
      </c>
      <c r="F1336" s="1" t="s">
        <v>7</v>
      </c>
      <c r="I133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37" spans="1:9" hidden="1" x14ac:dyDescent="0.25">
      <c r="A1337" s="2">
        <v>5500028783</v>
      </c>
      <c r="B1337" t="s">
        <v>1489</v>
      </c>
      <c r="C1337" t="s">
        <v>5</v>
      </c>
      <c r="D1337" t="s">
        <v>262</v>
      </c>
      <c r="E1337" s="1">
        <v>44329</v>
      </c>
      <c r="F1337" s="1" t="s">
        <v>7</v>
      </c>
      <c r="I133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38" spans="1:9" hidden="1" x14ac:dyDescent="0.25">
      <c r="A1338" s="2">
        <v>5500028784</v>
      </c>
      <c r="B1338" t="s">
        <v>1490</v>
      </c>
      <c r="C1338" t="s">
        <v>8</v>
      </c>
      <c r="D1338" t="s">
        <v>73</v>
      </c>
      <c r="E1338" s="1">
        <v>44329</v>
      </c>
      <c r="F1338" s="1" t="s">
        <v>7</v>
      </c>
      <c r="I133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39" spans="1:9" hidden="1" x14ac:dyDescent="0.25">
      <c r="A1339" s="2">
        <v>5500028785</v>
      </c>
      <c r="B1339" t="s">
        <v>1491</v>
      </c>
      <c r="C1339" t="s">
        <v>5</v>
      </c>
      <c r="D1339" t="s">
        <v>16</v>
      </c>
      <c r="E1339" s="1">
        <v>44329</v>
      </c>
      <c r="F1339" s="1" t="s">
        <v>7</v>
      </c>
      <c r="I133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40" spans="1:9" x14ac:dyDescent="0.25">
      <c r="A1340" s="2">
        <v>5500028603</v>
      </c>
      <c r="B1340" t="s">
        <v>1368</v>
      </c>
      <c r="C1340" t="s">
        <v>152</v>
      </c>
      <c r="D1340" t="s">
        <v>39</v>
      </c>
      <c r="E1340" s="1">
        <v>44308</v>
      </c>
      <c r="F1340" s="1">
        <v>44580</v>
      </c>
      <c r="G1340" s="1">
        <f>Таблица1[[#This Row],[Дата регистрации ЗНИ]]+VLOOKUP(Таблица1[[#This Row],[Бизнес-решение]],'Средние сроки по БР'!$A$1:$T$203,20,1)</f>
        <v>44530.274391873827</v>
      </c>
      <c r="H1340" s="1">
        <f>Таблица1[[#This Row],[Плановая дата выхода из текущего статуса]]</f>
        <v>44580</v>
      </c>
      <c r="I134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49.725608126173029</v>
      </c>
    </row>
    <row r="1341" spans="1:9" x14ac:dyDescent="0.25">
      <c r="A1341" s="2">
        <v>5500028604</v>
      </c>
      <c r="B1341" t="s">
        <v>1369</v>
      </c>
      <c r="C1341" t="s">
        <v>99</v>
      </c>
      <c r="D1341" t="s">
        <v>39</v>
      </c>
      <c r="E1341" s="1">
        <v>44308</v>
      </c>
      <c r="F1341" s="1">
        <v>44592</v>
      </c>
      <c r="G1341" s="1">
        <f>Таблица1[[#This Row],[Дата регистрации ЗНИ]]+VLOOKUP(Таблица1[[#This Row],[Бизнес-решение]],'Средние сроки по БР'!$A$1:$T$203,15)</f>
        <v>44542.274391873827</v>
      </c>
      <c r="H1341" s="1">
        <f>Таблица1[[#This Row],[Плановая дата выхода из текущего статуса]]+VLOOKUP(Таблица1[[#This Row],[Бизнес-решение]],'Средние сроки по БР'!$A$1:$T$203,16)</f>
        <v>44826.274391873827</v>
      </c>
      <c r="I13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284</v>
      </c>
    </row>
    <row r="1342" spans="1:9" x14ac:dyDescent="0.25">
      <c r="A1342" s="2">
        <v>5500028605</v>
      </c>
      <c r="B1342" t="s">
        <v>1370</v>
      </c>
      <c r="C1342" t="s">
        <v>99</v>
      </c>
      <c r="D1342" t="s">
        <v>39</v>
      </c>
      <c r="E1342" s="1">
        <v>44308</v>
      </c>
      <c r="F1342" s="1">
        <v>44592</v>
      </c>
      <c r="G1342" s="1">
        <f>Таблица1[[#This Row],[Дата регистрации ЗНИ]]+VLOOKUP(Таблица1[[#This Row],[Бизнес-решение]],'Средние сроки по БР'!$A$1:$T$203,15)</f>
        <v>44542.274391873827</v>
      </c>
      <c r="H1342" s="1">
        <f>Таблица1[[#This Row],[Плановая дата выхода из текущего статуса]]+VLOOKUP(Таблица1[[#This Row],[Бизнес-решение]],'Средние сроки по БР'!$A$1:$T$203,16)</f>
        <v>44826.274391873827</v>
      </c>
      <c r="I13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284</v>
      </c>
    </row>
    <row r="1343" spans="1:9" hidden="1" x14ac:dyDescent="0.25">
      <c r="A1343" s="2">
        <v>5500028789</v>
      </c>
      <c r="B1343" t="s">
        <v>1494</v>
      </c>
      <c r="C1343" t="s">
        <v>5</v>
      </c>
      <c r="D1343" t="s">
        <v>907</v>
      </c>
      <c r="E1343" s="1">
        <v>44330</v>
      </c>
      <c r="F1343" s="1" t="s">
        <v>7</v>
      </c>
      <c r="I134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44" spans="1:9" x14ac:dyDescent="0.25">
      <c r="A1344" s="2">
        <v>5500028606</v>
      </c>
      <c r="B1344" t="s">
        <v>1371</v>
      </c>
      <c r="C1344" t="s">
        <v>381</v>
      </c>
      <c r="D1344" t="s">
        <v>39</v>
      </c>
      <c r="E1344" s="1">
        <v>44308</v>
      </c>
      <c r="F1344" s="1">
        <v>44558</v>
      </c>
      <c r="G1344" s="1">
        <f>Таблица1[[#This Row],[Дата регистрации ЗНИ]]+VLOOKUP(Таблица1[[#This Row],[Бизнес-решение]],'Средние сроки по БР'!$A$1:$T$203,14)</f>
        <v>44543.274391873827</v>
      </c>
      <c r="H1344" s="1">
        <f>Таблица1[[#This Row],[Плановая дата выхода из текущего статуса]]+VLOOKUP(Таблица1[[#This Row],[Бизнес-решение]],'Средние сроки по БР'!$A$1:$T$203,15)</f>
        <v>44792.274391873827</v>
      </c>
      <c r="I13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249</v>
      </c>
    </row>
    <row r="1345" spans="1:9" x14ac:dyDescent="0.25">
      <c r="A1345" s="2">
        <v>5500028607</v>
      </c>
      <c r="B1345" t="s">
        <v>378</v>
      </c>
      <c r="C1345" t="s">
        <v>148</v>
      </c>
      <c r="D1345" t="s">
        <v>11</v>
      </c>
      <c r="E1345" s="1">
        <v>44308</v>
      </c>
      <c r="F1345" s="1">
        <v>44582</v>
      </c>
      <c r="G1345" s="1">
        <f>Таблица1[[#This Row],[Дата регистрации ЗНИ]]+VLOOKUP(Таблица1[[#This Row],[Бизнес-решение]],'Средние сроки по БР'!$A$1:$T$203,9)</f>
        <v>44559.260563380281</v>
      </c>
      <c r="H1345" s="1">
        <f>Таблица1[[#This Row],[Плановая дата выхода из текущего статуса]]+VLOOKUP(Таблица1[[#This Row],[Бизнес-решение]],'Средние сроки по БР'!$A$1:$T$203,10)</f>
        <v>44833.260563380281</v>
      </c>
      <c r="I13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274</v>
      </c>
    </row>
    <row r="1346" spans="1:9" x14ac:dyDescent="0.25">
      <c r="A1346" s="2">
        <v>5500028608</v>
      </c>
      <c r="B1346" t="s">
        <v>1367</v>
      </c>
      <c r="C1346" t="s">
        <v>448</v>
      </c>
      <c r="D1346" t="s">
        <v>79</v>
      </c>
      <c r="E1346" s="1">
        <v>44308</v>
      </c>
      <c r="F1346" s="1">
        <v>44341</v>
      </c>
      <c r="G1346" s="1">
        <f>Таблица1[[#This Row],[Дата регистрации ЗНИ]]+VLOOKUP(Таблица1[[#This Row],[Бизнес-решение]],'Средние сроки по БР'!$A$1:$U$203,7,1)</f>
        <v>44522.571428571428</v>
      </c>
      <c r="H1346" s="1">
        <f>Таблица1[[#This Row],[Плановая дата выхода из текущего статуса]]+VLOOKUP(Таблица1[[#This Row],[Бизнес-решение]],'Средние сроки по БР'!$A$1:$T$203,8)</f>
        <v>44553.571428571428</v>
      </c>
      <c r="I13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</v>
      </c>
    </row>
    <row r="1347" spans="1:9" x14ac:dyDescent="0.25">
      <c r="A1347" s="2">
        <v>5500028610</v>
      </c>
      <c r="B1347" t="s">
        <v>1373</v>
      </c>
      <c r="C1347" t="s">
        <v>99</v>
      </c>
      <c r="D1347" t="s">
        <v>73</v>
      </c>
      <c r="E1347" s="1">
        <v>44308</v>
      </c>
      <c r="F1347" s="1">
        <v>44553</v>
      </c>
      <c r="G1347" s="1">
        <f>Таблица1[[#This Row],[Дата регистрации ЗНИ]]+VLOOKUP(Таблица1[[#This Row],[Бизнес-решение]],'Средние сроки по БР'!$A$1:$T$203,15)</f>
        <v>44462.632258064514</v>
      </c>
      <c r="H1347" s="1">
        <f>Таблица1[[#This Row],[Плановая дата выхода из текущего статуса]]+VLOOKUP(Таблица1[[#This Row],[Бизнес-решение]],'Средние сроки по БР'!$A$1:$T$203,16)</f>
        <v>44707.632258064514</v>
      </c>
      <c r="I13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245</v>
      </c>
    </row>
    <row r="1348" spans="1:9" x14ac:dyDescent="0.25">
      <c r="A1348" s="2">
        <v>5500028614</v>
      </c>
      <c r="B1348" t="s">
        <v>1376</v>
      </c>
      <c r="C1348" t="s">
        <v>148</v>
      </c>
      <c r="D1348" t="s">
        <v>13</v>
      </c>
      <c r="E1348" s="1">
        <v>44308</v>
      </c>
      <c r="F1348" s="1">
        <v>44561</v>
      </c>
      <c r="G1348" s="1">
        <f>Таблица1[[#This Row],[Дата регистрации ЗНИ]]+VLOOKUP(Таблица1[[#This Row],[Бизнес-решение]],'Средние сроки по БР'!$A$1:$T$203,9)</f>
        <v>44538.879999999997</v>
      </c>
      <c r="H1348" s="1">
        <f>Таблица1[[#This Row],[Плановая дата выхода из текущего статуса]]+VLOOKUP(Таблица1[[#This Row],[Бизнес-решение]],'Средние сроки по БР'!$A$1:$T$203,10)</f>
        <v>44791.88</v>
      </c>
      <c r="I13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253</v>
      </c>
    </row>
    <row r="1349" spans="1:9" x14ac:dyDescent="0.25">
      <c r="A1349" s="2">
        <v>5500028622</v>
      </c>
      <c r="B1349" t="s">
        <v>915</v>
      </c>
      <c r="C1349" t="s">
        <v>149</v>
      </c>
      <c r="D1349" t="s">
        <v>73</v>
      </c>
      <c r="E1349" s="1">
        <v>44309</v>
      </c>
      <c r="F1349" s="1">
        <v>44533</v>
      </c>
      <c r="G1349" s="1">
        <f>Таблица1[[#This Row],[Дата регистрации ЗНИ]]+VLOOKUP(Таблица1[[#This Row],[Бизнес-решение]],'Средние сроки по БР'!$A$1:$T$203,18,1)</f>
        <v>44459.632258064514</v>
      </c>
      <c r="H1349" s="1">
        <f>Таблица1[[#This Row],[Плановая дата выхода из текущего статуса]]+VLOOKUP(Таблица1[[#This Row],[Бизнес-решение]],'Средние сроки по БР'!$A$1:$T$203,19,1)</f>
        <v>44679.632258064514</v>
      </c>
      <c r="I134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220</v>
      </c>
    </row>
    <row r="1350" spans="1:9" hidden="1" x14ac:dyDescent="0.25">
      <c r="A1350" s="2">
        <v>5500028797</v>
      </c>
      <c r="B1350" t="s">
        <v>1500</v>
      </c>
      <c r="C1350" t="s">
        <v>8</v>
      </c>
      <c r="D1350" t="s">
        <v>280</v>
      </c>
      <c r="E1350" s="1">
        <v>44330</v>
      </c>
      <c r="F1350" s="1" t="s">
        <v>7</v>
      </c>
      <c r="I135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51" spans="1:9" hidden="1" x14ac:dyDescent="0.25">
      <c r="A1351" s="2">
        <v>5500028798</v>
      </c>
      <c r="B1351" t="s">
        <v>1501</v>
      </c>
      <c r="C1351" t="s">
        <v>8</v>
      </c>
      <c r="D1351" t="s">
        <v>288</v>
      </c>
      <c r="E1351" s="1">
        <v>44330</v>
      </c>
      <c r="F1351" s="1" t="s">
        <v>7</v>
      </c>
      <c r="I135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52" spans="1:9" x14ac:dyDescent="0.25">
      <c r="A1352" s="2">
        <v>5500028624</v>
      </c>
      <c r="B1352" t="s">
        <v>1377</v>
      </c>
      <c r="C1352" t="s">
        <v>152</v>
      </c>
      <c r="D1352" t="s">
        <v>257</v>
      </c>
      <c r="E1352" s="1">
        <v>44309</v>
      </c>
      <c r="F1352" s="1">
        <v>44467</v>
      </c>
      <c r="G1352" s="1">
        <f>Таблица1[[#This Row],[Дата регистрации ЗНИ]]+VLOOKUP(Таблица1[[#This Row],[Бизнес-решение]],'Средние сроки по БР'!$A$1:$T$203,20,1)</f>
        <v>44404.595744680853</v>
      </c>
      <c r="H1352" s="1">
        <f>Таблица1[[#This Row],[Плановая дата выхода из текущего статуса]]</f>
        <v>44467</v>
      </c>
      <c r="I13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62.404255319146614</v>
      </c>
    </row>
    <row r="1353" spans="1:9" x14ac:dyDescent="0.25">
      <c r="A1353" s="2">
        <v>5500028625</v>
      </c>
      <c r="B1353" t="s">
        <v>1378</v>
      </c>
      <c r="C1353" t="s">
        <v>152</v>
      </c>
      <c r="D1353" t="s">
        <v>257</v>
      </c>
      <c r="E1353" s="1">
        <v>44309</v>
      </c>
      <c r="F1353" s="1">
        <v>44573</v>
      </c>
      <c r="G1353" s="1">
        <f>Таблица1[[#This Row],[Дата регистрации ЗНИ]]+VLOOKUP(Таблица1[[#This Row],[Бизнес-решение]],'Средние сроки по БР'!$A$1:$T$203,20,1)</f>
        <v>44404.595744680853</v>
      </c>
      <c r="H1353" s="1">
        <f>Таблица1[[#This Row],[Плановая дата выхода из текущего статуса]]</f>
        <v>44573</v>
      </c>
      <c r="I13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168.40425531914661</v>
      </c>
    </row>
    <row r="1354" spans="1:9" x14ac:dyDescent="0.25">
      <c r="A1354" s="2">
        <v>5500028626</v>
      </c>
      <c r="B1354" t="s">
        <v>1379</v>
      </c>
      <c r="C1354" t="s">
        <v>152</v>
      </c>
      <c r="D1354" t="s">
        <v>400</v>
      </c>
      <c r="E1354" s="1">
        <v>44312</v>
      </c>
      <c r="F1354" s="1">
        <v>44650</v>
      </c>
      <c r="G1354" s="1">
        <f>Таблица1[[#This Row],[Дата регистрации ЗНИ]]+VLOOKUP(Таблица1[[#This Row],[Бизнес-решение]],'Средние сроки по БР'!$A$1:$T$203,20,1)</f>
        <v>44486.214285714283</v>
      </c>
      <c r="H1354" s="1">
        <f>Таблица1[[#This Row],[Плановая дата выхода из текущего статуса]]</f>
        <v>44650</v>
      </c>
      <c r="I13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163.7857142857174</v>
      </c>
    </row>
    <row r="1355" spans="1:9" x14ac:dyDescent="0.25">
      <c r="A1355" s="2">
        <v>5500028627</v>
      </c>
      <c r="B1355" t="s">
        <v>1380</v>
      </c>
      <c r="C1355" t="s">
        <v>148</v>
      </c>
      <c r="D1355" t="s">
        <v>400</v>
      </c>
      <c r="E1355" s="1">
        <v>44312</v>
      </c>
      <c r="F1355" s="1">
        <v>44582</v>
      </c>
      <c r="G1355" s="1">
        <f>Таблица1[[#This Row],[Дата регистрации ЗНИ]]+VLOOKUP(Таблица1[[#This Row],[Бизнес-решение]],'Средние сроки по БР'!$A$1:$T$203,9)</f>
        <v>44510.214285714283</v>
      </c>
      <c r="H1355" s="1">
        <f>Таблица1[[#This Row],[Плановая дата выхода из текущего статуса]]+VLOOKUP(Таблица1[[#This Row],[Бизнес-решение]],'Средние сроки по БР'!$A$1:$T$203,10)</f>
        <v>44780.214285714283</v>
      </c>
      <c r="I13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270</v>
      </c>
    </row>
    <row r="1356" spans="1:9" x14ac:dyDescent="0.25">
      <c r="A1356" s="2">
        <v>5500028628</v>
      </c>
      <c r="B1356" t="s">
        <v>1381</v>
      </c>
      <c r="C1356" t="s">
        <v>148</v>
      </c>
      <c r="D1356" t="s">
        <v>400</v>
      </c>
      <c r="E1356" s="1">
        <v>44312</v>
      </c>
      <c r="F1356" s="1">
        <v>44617</v>
      </c>
      <c r="G1356" s="1">
        <f>Таблица1[[#This Row],[Дата регистрации ЗНИ]]+VLOOKUP(Таблица1[[#This Row],[Бизнес-решение]],'Средние сроки по БР'!$A$1:$T$203,9)</f>
        <v>44510.214285714283</v>
      </c>
      <c r="H1356" s="1">
        <f>Таблица1[[#This Row],[Плановая дата выхода из текущего статуса]]+VLOOKUP(Таблица1[[#This Row],[Бизнес-решение]],'Средние сроки по БР'!$A$1:$T$203,10)</f>
        <v>44815.214285714283</v>
      </c>
      <c r="I13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305</v>
      </c>
    </row>
    <row r="1357" spans="1:9" x14ac:dyDescent="0.25">
      <c r="A1357" s="2">
        <v>5500028632</v>
      </c>
      <c r="B1357" t="s">
        <v>1384</v>
      </c>
      <c r="C1357" t="s">
        <v>148</v>
      </c>
      <c r="D1357" t="s">
        <v>347</v>
      </c>
      <c r="E1357" s="1">
        <v>44312</v>
      </c>
      <c r="F1357" s="1">
        <v>44358</v>
      </c>
      <c r="G1357" s="1">
        <f>Таблица1[[#This Row],[Дата регистрации ЗНИ]]+VLOOKUP(Таблица1[[#This Row],[Бизнес-решение]],'Средние сроки по БР'!$A$1:$T$203,9)</f>
        <v>44487.666666666664</v>
      </c>
      <c r="H1357" s="1">
        <f>Таблица1[[#This Row],[Плановая дата выхода из текущего статуса]]+VLOOKUP(Таблица1[[#This Row],[Бизнес-решение]],'Средние сроки по БР'!$A$1:$T$203,10)</f>
        <v>44533.666666666664</v>
      </c>
      <c r="I13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46</v>
      </c>
    </row>
    <row r="1358" spans="1:9" hidden="1" x14ac:dyDescent="0.25">
      <c r="A1358" s="2">
        <v>5500028805</v>
      </c>
      <c r="B1358" t="s">
        <v>1506</v>
      </c>
      <c r="C1358" t="s">
        <v>8</v>
      </c>
      <c r="D1358" t="s">
        <v>6</v>
      </c>
      <c r="E1358" s="1">
        <v>44333</v>
      </c>
      <c r="F1358" s="1" t="s">
        <v>7</v>
      </c>
      <c r="I135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59" spans="1:9" x14ac:dyDescent="0.25">
      <c r="A1359" s="2">
        <v>5500028633</v>
      </c>
      <c r="B1359" t="s">
        <v>1385</v>
      </c>
      <c r="C1359" t="s">
        <v>99</v>
      </c>
      <c r="D1359" t="s">
        <v>1386</v>
      </c>
      <c r="E1359" s="1">
        <v>44312</v>
      </c>
      <c r="F1359" s="1">
        <v>44417</v>
      </c>
      <c r="G1359" s="1">
        <f>Таблица1[[#This Row],[Дата регистрации ЗНИ]]+VLOOKUP(Таблица1[[#This Row],[Бизнес-решение]],'Средние сроки по БР'!$A$1:$T$203,15)</f>
        <v>44500.9375</v>
      </c>
      <c r="H1359" s="1">
        <f>Таблица1[[#This Row],[Плановая дата выхода из текущего статуса]]+VLOOKUP(Таблица1[[#This Row],[Бизнес-решение]],'Средние сроки по БР'!$A$1:$T$203,16)</f>
        <v>44605.9375</v>
      </c>
      <c r="I135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105</v>
      </c>
    </row>
    <row r="1360" spans="1:9" x14ac:dyDescent="0.25">
      <c r="A1360" s="2">
        <v>5500028637</v>
      </c>
      <c r="B1360" t="s">
        <v>1390</v>
      </c>
      <c r="C1360" t="s">
        <v>148</v>
      </c>
      <c r="D1360" t="s">
        <v>475</v>
      </c>
      <c r="E1360" s="1">
        <v>44312</v>
      </c>
      <c r="F1360" s="1">
        <v>44589</v>
      </c>
      <c r="G1360" s="1">
        <f>Таблица1[[#This Row],[Дата регистрации ЗНИ]]+VLOOKUP(Таблица1[[#This Row],[Бизнес-решение]],'Средние сроки по БР'!$A$1:$T$203,9)</f>
        <v>44510.214285714283</v>
      </c>
      <c r="H1360" s="1">
        <f>Таблица1[[#This Row],[Плановая дата выхода из текущего статуса]]+VLOOKUP(Таблица1[[#This Row],[Бизнес-решение]],'Средние сроки по БР'!$A$1:$T$203,10)</f>
        <v>44787.214285714283</v>
      </c>
      <c r="I13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277</v>
      </c>
    </row>
    <row r="1361" spans="1:9" hidden="1" x14ac:dyDescent="0.25">
      <c r="A1361" s="2">
        <v>5500028808</v>
      </c>
      <c r="B1361" t="s">
        <v>1509</v>
      </c>
      <c r="C1361" t="s">
        <v>5</v>
      </c>
      <c r="D1361" t="s">
        <v>907</v>
      </c>
      <c r="E1361" s="1">
        <v>44333</v>
      </c>
      <c r="F1361" s="1" t="s">
        <v>7</v>
      </c>
      <c r="I136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62" spans="1:9" hidden="1" x14ac:dyDescent="0.25">
      <c r="A1362" s="2">
        <v>5500028809</v>
      </c>
      <c r="B1362" t="s">
        <v>1510</v>
      </c>
      <c r="C1362" t="s">
        <v>8</v>
      </c>
      <c r="D1362" t="s">
        <v>73</v>
      </c>
      <c r="E1362" s="1">
        <v>44333</v>
      </c>
      <c r="F1362" s="1" t="s">
        <v>7</v>
      </c>
      <c r="I136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63" spans="1:9" hidden="1" x14ac:dyDescent="0.25">
      <c r="A1363" s="2">
        <v>5500028810</v>
      </c>
      <c r="B1363" t="s">
        <v>199</v>
      </c>
      <c r="C1363" t="s">
        <v>5</v>
      </c>
      <c r="D1363" t="s">
        <v>391</v>
      </c>
      <c r="E1363" s="1">
        <v>44333</v>
      </c>
      <c r="F1363" s="1" t="s">
        <v>7</v>
      </c>
      <c r="I136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64" spans="1:9" x14ac:dyDescent="0.25">
      <c r="A1364" s="2">
        <v>5500028639</v>
      </c>
      <c r="B1364" t="s">
        <v>915</v>
      </c>
      <c r="C1364" t="s">
        <v>152</v>
      </c>
      <c r="D1364" t="s">
        <v>27</v>
      </c>
      <c r="E1364" s="1">
        <v>44313</v>
      </c>
      <c r="F1364" s="1">
        <v>44600</v>
      </c>
      <c r="G1364" s="1">
        <f>Таблица1[[#This Row],[Дата регистрации ЗНИ]]+VLOOKUP(Таблица1[[#This Row],[Бизнес-решение]],'Средние сроки по БР'!$A$1:$T$203,20,1)</f>
        <v>44502.037735849059</v>
      </c>
      <c r="H1364" s="1">
        <f>Таблица1[[#This Row],[Плановая дата выхода из текущего статуса]]</f>
        <v>44600</v>
      </c>
      <c r="I13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97.962264150941337</v>
      </c>
    </row>
    <row r="1365" spans="1:9" hidden="1" x14ac:dyDescent="0.25">
      <c r="A1365" s="2">
        <v>5500028812</v>
      </c>
      <c r="B1365" t="s">
        <v>1511</v>
      </c>
      <c r="C1365" t="s">
        <v>5</v>
      </c>
      <c r="D1365" t="s">
        <v>540</v>
      </c>
      <c r="E1365" s="1">
        <v>44333</v>
      </c>
      <c r="F1365" s="1" t="s">
        <v>7</v>
      </c>
      <c r="I136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66" spans="1:9" x14ac:dyDescent="0.25">
      <c r="A1366" s="2">
        <v>5500028646</v>
      </c>
      <c r="B1366" t="s">
        <v>1395</v>
      </c>
      <c r="C1366" t="s">
        <v>99</v>
      </c>
      <c r="D1366" t="s">
        <v>73</v>
      </c>
      <c r="E1366" s="1">
        <v>44313</v>
      </c>
      <c r="F1366" s="1">
        <v>44560</v>
      </c>
      <c r="G1366" s="1">
        <f>Таблица1[[#This Row],[Дата регистрации ЗНИ]]+VLOOKUP(Таблица1[[#This Row],[Бизнес-решение]],'Средние сроки по БР'!$A$1:$T$203,15)</f>
        <v>44467.632258064514</v>
      </c>
      <c r="H1366" s="1">
        <f>Таблица1[[#This Row],[Плановая дата выхода из текущего статуса]]+VLOOKUP(Таблица1[[#This Row],[Бизнес-решение]],'Средние сроки по БР'!$A$1:$T$203,16)</f>
        <v>44714.632258064514</v>
      </c>
      <c r="I136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247</v>
      </c>
    </row>
    <row r="1367" spans="1:9" x14ac:dyDescent="0.25">
      <c r="A1367" s="2">
        <v>5500028648</v>
      </c>
      <c r="B1367" t="s">
        <v>1397</v>
      </c>
      <c r="C1367" t="s">
        <v>148</v>
      </c>
      <c r="D1367" t="s">
        <v>37</v>
      </c>
      <c r="E1367" s="1">
        <v>44313</v>
      </c>
      <c r="F1367" s="1">
        <v>44713</v>
      </c>
      <c r="G1367" s="1">
        <f>Таблица1[[#This Row],[Дата регистрации ЗНИ]]+VLOOKUP(Таблица1[[#This Row],[Бизнес-решение]],'Средние сроки по БР'!$A$1:$T$203,9)</f>
        <v>44562.117647058825</v>
      </c>
      <c r="H1367" s="1">
        <f>Таблица1[[#This Row],[Плановая дата выхода из текущего статуса]]+VLOOKUP(Таблица1[[#This Row],[Бизнес-решение]],'Средние сроки по БР'!$A$1:$T$203,10)</f>
        <v>44962.117647058825</v>
      </c>
      <c r="I13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400</v>
      </c>
    </row>
    <row r="1368" spans="1:9" x14ac:dyDescent="0.25">
      <c r="A1368" s="2">
        <v>5500028651</v>
      </c>
      <c r="B1368" t="s">
        <v>1399</v>
      </c>
      <c r="C1368" t="s">
        <v>148</v>
      </c>
      <c r="D1368" t="s">
        <v>140</v>
      </c>
      <c r="E1368" s="1">
        <v>44313</v>
      </c>
      <c r="F1368" s="1">
        <v>44599</v>
      </c>
      <c r="G1368" s="1">
        <f>Таблица1[[#This Row],[Дата регистрации ЗНИ]]+VLOOKUP(Таблица1[[#This Row],[Бизнес-решение]],'Средние сроки по БР'!$A$1:$T$203,9)</f>
        <v>44557.928571428572</v>
      </c>
      <c r="H1368" s="1">
        <f>Таблица1[[#This Row],[Плановая дата выхода из текущего статуса]]+VLOOKUP(Таблица1[[#This Row],[Бизнес-решение]],'Средние сроки по БР'!$A$1:$T$203,10)</f>
        <v>44843.928571428572</v>
      </c>
      <c r="I13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286</v>
      </c>
    </row>
    <row r="1369" spans="1:9" hidden="1" x14ac:dyDescent="0.25">
      <c r="A1369" s="2">
        <v>5500028818</v>
      </c>
      <c r="B1369" t="s">
        <v>1312</v>
      </c>
      <c r="C1369" t="s">
        <v>8</v>
      </c>
      <c r="D1369" t="s">
        <v>94</v>
      </c>
      <c r="E1369" s="1">
        <v>44337</v>
      </c>
      <c r="F1369" s="1" t="s">
        <v>7</v>
      </c>
      <c r="I136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70" spans="1:9" hidden="1" x14ac:dyDescent="0.25">
      <c r="A1370" s="2">
        <v>5500028819</v>
      </c>
      <c r="B1370" t="s">
        <v>1512</v>
      </c>
      <c r="C1370" t="s">
        <v>8</v>
      </c>
      <c r="D1370" t="s">
        <v>53</v>
      </c>
      <c r="E1370" s="1">
        <v>44340</v>
      </c>
      <c r="F1370" s="1" t="s">
        <v>7</v>
      </c>
      <c r="I137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71" spans="1:9" hidden="1" x14ac:dyDescent="0.25">
      <c r="A1371" s="2">
        <v>5500028820</v>
      </c>
      <c r="B1371" t="s">
        <v>1513</v>
      </c>
      <c r="C1371" t="s">
        <v>8</v>
      </c>
      <c r="D1371" t="s">
        <v>6</v>
      </c>
      <c r="E1371" s="1">
        <v>44340</v>
      </c>
      <c r="F1371" s="1" t="s">
        <v>7</v>
      </c>
      <c r="I137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72" spans="1:9" hidden="1" x14ac:dyDescent="0.25">
      <c r="A1372" s="2">
        <v>5500028821</v>
      </c>
      <c r="B1372" t="s">
        <v>1514</v>
      </c>
      <c r="C1372" t="s">
        <v>5</v>
      </c>
      <c r="D1372" t="s">
        <v>64</v>
      </c>
      <c r="E1372" s="1">
        <v>44334</v>
      </c>
      <c r="F1372" s="1" t="s">
        <v>7</v>
      </c>
      <c r="I137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73" spans="1:9" x14ac:dyDescent="0.25">
      <c r="A1373" s="2">
        <v>5500028653</v>
      </c>
      <c r="B1373" t="s">
        <v>1401</v>
      </c>
      <c r="C1373" t="s">
        <v>99</v>
      </c>
      <c r="D1373" t="s">
        <v>10</v>
      </c>
      <c r="E1373" s="1">
        <v>44313</v>
      </c>
      <c r="F1373" s="1">
        <v>44558</v>
      </c>
      <c r="G1373" s="1">
        <f>Таблица1[[#This Row],[Дата регистрации ЗНИ]]+VLOOKUP(Таблица1[[#This Row],[Бизнес-решение]],'Средние сроки по БР'!$A$1:$T$203,15)</f>
        <v>44480.209790209788</v>
      </c>
      <c r="H1373" s="1">
        <f>Таблица1[[#This Row],[Плановая дата выхода из текущего статуса]]+VLOOKUP(Таблица1[[#This Row],[Бизнес-решение]],'Средние сроки по БР'!$A$1:$T$203,16)</f>
        <v>44725.209790209788</v>
      </c>
      <c r="I13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245</v>
      </c>
    </row>
    <row r="1374" spans="1:9" x14ac:dyDescent="0.25">
      <c r="A1374" s="2">
        <v>5500028655</v>
      </c>
      <c r="B1374" t="s">
        <v>1403</v>
      </c>
      <c r="C1374" t="s">
        <v>149</v>
      </c>
      <c r="D1374" t="s">
        <v>6</v>
      </c>
      <c r="E1374" s="1">
        <v>44313</v>
      </c>
      <c r="F1374" s="1">
        <v>44558</v>
      </c>
      <c r="G1374" s="1">
        <f>Таблица1[[#This Row],[Дата регистрации ЗНИ]]+VLOOKUP(Таблица1[[#This Row],[Бизнес-решение]],'Средние сроки по БР'!$A$1:$T$203,18,1)</f>
        <v>44513.371321454484</v>
      </c>
      <c r="H1374" s="1">
        <f>Таблица1[[#This Row],[Плановая дата выхода из текущего статуса]]+VLOOKUP(Таблица1[[#This Row],[Бизнес-решение]],'Средние сроки по БР'!$A$1:$T$203,19,1)</f>
        <v>44754.371321454484</v>
      </c>
      <c r="I13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241</v>
      </c>
    </row>
    <row r="1375" spans="1:9" hidden="1" x14ac:dyDescent="0.25">
      <c r="A1375" s="2">
        <v>5500028824</v>
      </c>
      <c r="B1375" t="s">
        <v>1517</v>
      </c>
      <c r="C1375" t="s">
        <v>5</v>
      </c>
      <c r="D1375" t="s">
        <v>73</v>
      </c>
      <c r="E1375" s="1">
        <v>44334</v>
      </c>
      <c r="F1375" s="1" t="s">
        <v>7</v>
      </c>
      <c r="I137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76" spans="1:9" x14ac:dyDescent="0.25">
      <c r="A1376" s="2">
        <v>5500028656</v>
      </c>
      <c r="B1376" t="s">
        <v>1404</v>
      </c>
      <c r="C1376" t="s">
        <v>149</v>
      </c>
      <c r="D1376" t="s">
        <v>6</v>
      </c>
      <c r="E1376" s="1">
        <v>44313</v>
      </c>
      <c r="F1376" s="1">
        <v>44557</v>
      </c>
      <c r="G1376" s="1">
        <f>Таблица1[[#This Row],[Дата регистрации ЗНИ]]+VLOOKUP(Таблица1[[#This Row],[Бизнес-решение]],'Средние сроки по БР'!$A$1:$T$203,18,1)</f>
        <v>44513.371321454484</v>
      </c>
      <c r="H1376" s="1">
        <f>Таблица1[[#This Row],[Плановая дата выхода из текущего статуса]]+VLOOKUP(Таблица1[[#This Row],[Бизнес-решение]],'Средние сроки по БР'!$A$1:$T$203,19,1)</f>
        <v>44753.371321454484</v>
      </c>
      <c r="I13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240</v>
      </c>
    </row>
    <row r="1377" spans="1:9" x14ac:dyDescent="0.25">
      <c r="A1377" s="2">
        <v>5500028658</v>
      </c>
      <c r="B1377" t="s">
        <v>1406</v>
      </c>
      <c r="C1377" t="s">
        <v>149</v>
      </c>
      <c r="D1377" t="s">
        <v>140</v>
      </c>
      <c r="E1377" s="1">
        <v>44313</v>
      </c>
      <c r="F1377" s="1">
        <v>44557</v>
      </c>
      <c r="G1377" s="1">
        <f>Таблица1[[#This Row],[Дата регистрации ЗНИ]]+VLOOKUP(Таблица1[[#This Row],[Бизнес-решение]],'Средние сроки по БР'!$A$1:$T$203,18,1)</f>
        <v>44541.928571428572</v>
      </c>
      <c r="H1377" s="1">
        <f>Таблица1[[#This Row],[Плановая дата выхода из текущего статуса]]+VLOOKUP(Таблица1[[#This Row],[Бизнес-решение]],'Средние сроки по БР'!$A$1:$T$203,19,1)</f>
        <v>44781.928571428572</v>
      </c>
      <c r="I13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240</v>
      </c>
    </row>
    <row r="1378" spans="1:9" x14ac:dyDescent="0.25">
      <c r="A1378" s="2">
        <v>5500028661</v>
      </c>
      <c r="B1378" t="s">
        <v>1408</v>
      </c>
      <c r="C1378" t="s">
        <v>260</v>
      </c>
      <c r="D1378" t="s">
        <v>73</v>
      </c>
      <c r="E1378" s="1">
        <v>44314</v>
      </c>
      <c r="F1378" s="1">
        <v>44459</v>
      </c>
      <c r="G1378" s="1">
        <f>Таблица1[[#This Row],[Дата регистрации ЗНИ]]+VLOOKUP(Таблица1[[#This Row],[Бизнес-решение]],'Средние сроки по БР'!$A$1:$T$203,6)</f>
        <v>44486.632258064514</v>
      </c>
      <c r="H1378" s="1">
        <f>Таблица1[[#This Row],[Плановая дата выхода из текущего статуса]]+VLOOKUP(Таблица1[[#This Row],[Бизнес-решение]],'Средние сроки по БР'!$A$1:$T$203,7)</f>
        <v>44629.632258064514</v>
      </c>
      <c r="I13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143</v>
      </c>
    </row>
    <row r="1379" spans="1:9" x14ac:dyDescent="0.25">
      <c r="A1379" s="2">
        <v>5500028662</v>
      </c>
      <c r="B1379" t="s">
        <v>1247</v>
      </c>
      <c r="C1379" t="s">
        <v>152</v>
      </c>
      <c r="D1379" t="s">
        <v>414</v>
      </c>
      <c r="E1379" s="1">
        <v>44314</v>
      </c>
      <c r="F1379" s="1">
        <v>44529</v>
      </c>
      <c r="G1379" s="1">
        <f>Таблица1[[#This Row],[Дата регистрации ЗНИ]]+VLOOKUP(Таблица1[[#This Row],[Бизнес-решение]],'Средние сроки по БР'!$A$1:$T$203,20,1)</f>
        <v>44421.333333333336</v>
      </c>
      <c r="H1379" s="1">
        <f>Таблица1[[#This Row],[Плановая дата выхода из текущего статуса]]</f>
        <v>44529</v>
      </c>
      <c r="I13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107.66666666666424</v>
      </c>
    </row>
    <row r="1380" spans="1:9" hidden="1" x14ac:dyDescent="0.25">
      <c r="A1380" s="2">
        <v>5500028829</v>
      </c>
      <c r="B1380" t="s">
        <v>1522</v>
      </c>
      <c r="C1380" t="s">
        <v>5</v>
      </c>
      <c r="D1380" t="s">
        <v>857</v>
      </c>
      <c r="E1380" s="1">
        <v>44334</v>
      </c>
      <c r="F1380" s="1" t="s">
        <v>7</v>
      </c>
      <c r="I138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81" spans="1:9" x14ac:dyDescent="0.25">
      <c r="A1381" s="2">
        <v>5500028663</v>
      </c>
      <c r="B1381" t="s">
        <v>1252</v>
      </c>
      <c r="C1381" t="s">
        <v>148</v>
      </c>
      <c r="D1381" t="s">
        <v>13</v>
      </c>
      <c r="E1381" s="1">
        <v>44314</v>
      </c>
      <c r="F1381" s="1">
        <v>44333</v>
      </c>
      <c r="G1381" s="1">
        <f>Таблица1[[#This Row],[Дата регистрации ЗНИ]]+VLOOKUP(Таблица1[[#This Row],[Бизнес-решение]],'Средние сроки по БР'!$A$1:$T$203,9)</f>
        <v>44544.88</v>
      </c>
      <c r="H1381" s="1">
        <f>Таблица1[[#This Row],[Плановая дата выхода из текущего статуса]]+VLOOKUP(Таблица1[[#This Row],[Бизнес-решение]],'Средние сроки по БР'!$A$1:$T$203,10)</f>
        <v>44563.88</v>
      </c>
      <c r="I138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</v>
      </c>
    </row>
    <row r="1382" spans="1:9" hidden="1" x14ac:dyDescent="0.25">
      <c r="A1382" s="2">
        <v>5500028831</v>
      </c>
      <c r="B1382" t="s">
        <v>1524</v>
      </c>
      <c r="C1382" t="s">
        <v>5</v>
      </c>
      <c r="D1382" t="s">
        <v>6</v>
      </c>
      <c r="E1382" s="1">
        <v>44335</v>
      </c>
      <c r="F1382" s="1" t="s">
        <v>7</v>
      </c>
      <c r="I138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83" spans="1:9" hidden="1" x14ac:dyDescent="0.25">
      <c r="A1383" s="2">
        <v>5500028832</v>
      </c>
      <c r="B1383" t="s">
        <v>1525</v>
      </c>
      <c r="C1383" t="s">
        <v>5</v>
      </c>
      <c r="D1383" t="s">
        <v>10</v>
      </c>
      <c r="E1383" s="1">
        <v>44335</v>
      </c>
      <c r="F1383" s="1" t="s">
        <v>7</v>
      </c>
      <c r="I138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84" spans="1:9" hidden="1" x14ac:dyDescent="0.25">
      <c r="A1384" s="2">
        <v>5500028833</v>
      </c>
      <c r="B1384" t="s">
        <v>1526</v>
      </c>
      <c r="C1384" t="s">
        <v>5</v>
      </c>
      <c r="D1384" t="s">
        <v>10</v>
      </c>
      <c r="E1384" s="1">
        <v>44335</v>
      </c>
      <c r="F1384" s="1" t="s">
        <v>7</v>
      </c>
      <c r="I138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85" spans="1:9" x14ac:dyDescent="0.25">
      <c r="A1385" s="2">
        <v>5500028667</v>
      </c>
      <c r="B1385" t="s">
        <v>1412</v>
      </c>
      <c r="C1385" t="s">
        <v>99</v>
      </c>
      <c r="D1385" t="s">
        <v>73</v>
      </c>
      <c r="E1385" s="1">
        <v>44315</v>
      </c>
      <c r="F1385" s="1">
        <v>44651</v>
      </c>
      <c r="G1385" s="1">
        <f>Таблица1[[#This Row],[Дата регистрации ЗНИ]]+VLOOKUP(Таблица1[[#This Row],[Бизнес-решение]],'Средние сроки по БР'!$A$1:$T$203,15)</f>
        <v>44469.632258064514</v>
      </c>
      <c r="H1385" s="1">
        <f>Таблица1[[#This Row],[Плановая дата выхода из текущего статуса]]+VLOOKUP(Таблица1[[#This Row],[Бизнес-решение]],'Средние сроки по БР'!$A$1:$T$203,16)</f>
        <v>44805.632258064514</v>
      </c>
      <c r="I13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336</v>
      </c>
    </row>
    <row r="1386" spans="1:9" hidden="1" x14ac:dyDescent="0.25">
      <c r="A1386" s="2">
        <v>5500028835</v>
      </c>
      <c r="B1386" t="s">
        <v>1528</v>
      </c>
      <c r="C1386" t="s">
        <v>8</v>
      </c>
      <c r="D1386" t="s">
        <v>146</v>
      </c>
      <c r="E1386" s="1">
        <v>44335</v>
      </c>
      <c r="F1386" s="1" t="s">
        <v>7</v>
      </c>
      <c r="I138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87" spans="1:9" x14ac:dyDescent="0.25">
      <c r="A1387" s="2">
        <v>5500028668</v>
      </c>
      <c r="B1387" t="s">
        <v>1413</v>
      </c>
      <c r="C1387" t="s">
        <v>1414</v>
      </c>
      <c r="D1387" t="s">
        <v>73</v>
      </c>
      <c r="E1387" s="1">
        <v>44315</v>
      </c>
      <c r="F1387" s="1">
        <v>44560</v>
      </c>
      <c r="G1387" s="1">
        <f>Таблица1[[#This Row],[Дата регистрации ЗНИ]]+VLOOKUP(Таблица1[[#This Row],[Бизнес-решение]],'Средние сроки по БР'!$A$1:$T$203,9)</f>
        <v>44481.632258064514</v>
      </c>
      <c r="H1387" s="1">
        <f>Таблица1[[#This Row],[Плановая дата выхода из текущего статуса]]+VLOOKUP(Таблица1[[#This Row],[Бизнес-решение]],'Средние сроки по БР'!$A$1:$T$203,10)</f>
        <v>44726.632258064514</v>
      </c>
      <c r="I13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245</v>
      </c>
    </row>
    <row r="1388" spans="1:9" hidden="1" x14ac:dyDescent="0.25">
      <c r="A1388" s="2">
        <v>5500028837</v>
      </c>
      <c r="B1388" t="s">
        <v>1530</v>
      </c>
      <c r="C1388" t="s">
        <v>5</v>
      </c>
      <c r="D1388" t="s">
        <v>10</v>
      </c>
      <c r="E1388" s="1">
        <v>44335</v>
      </c>
      <c r="F1388" s="1" t="s">
        <v>7</v>
      </c>
      <c r="I138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89" spans="1:9" x14ac:dyDescent="0.25">
      <c r="A1389" s="2">
        <v>5500028669</v>
      </c>
      <c r="B1389" t="s">
        <v>1415</v>
      </c>
      <c r="C1389" t="s">
        <v>148</v>
      </c>
      <c r="D1389" t="s">
        <v>51</v>
      </c>
      <c r="E1389" s="1">
        <v>44316</v>
      </c>
      <c r="F1389" s="1">
        <v>44560</v>
      </c>
      <c r="G1389" s="1">
        <f>Таблица1[[#This Row],[Дата регистрации ЗНИ]]+VLOOKUP(Таблица1[[#This Row],[Бизнес-решение]],'Средние сроки по БР'!$A$1:$T$203,9)</f>
        <v>44585.333333333336</v>
      </c>
      <c r="H1389" s="1">
        <f>Таблица1[[#This Row],[Плановая дата выхода из текущего статуса]]+VLOOKUP(Таблица1[[#This Row],[Бизнес-решение]],'Средние сроки по БР'!$A$1:$T$203,10)</f>
        <v>44829.333333333336</v>
      </c>
      <c r="I13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244</v>
      </c>
    </row>
    <row r="1390" spans="1:9" hidden="1" x14ac:dyDescent="0.25">
      <c r="A1390" s="2">
        <v>5500028840</v>
      </c>
      <c r="B1390" t="s">
        <v>1532</v>
      </c>
      <c r="C1390" t="s">
        <v>5</v>
      </c>
      <c r="D1390" t="s">
        <v>128</v>
      </c>
      <c r="E1390" s="1">
        <v>44335</v>
      </c>
      <c r="F1390" s="1" t="s">
        <v>7</v>
      </c>
      <c r="I139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91" spans="1:9" x14ac:dyDescent="0.25">
      <c r="A1391" s="2">
        <v>5500028670</v>
      </c>
      <c r="B1391" t="s">
        <v>1416</v>
      </c>
      <c r="C1391" t="s">
        <v>148</v>
      </c>
      <c r="D1391" t="s">
        <v>144</v>
      </c>
      <c r="E1391" s="1">
        <v>44316</v>
      </c>
      <c r="F1391" s="1">
        <v>44554</v>
      </c>
      <c r="G1391" s="1">
        <f>Таблица1[[#This Row],[Дата регистрации ЗНИ]]+VLOOKUP(Таблица1[[#This Row],[Бизнес-решение]],'Средние сроки по БР'!$A$1:$T$203,9)</f>
        <v>44594.714285714283</v>
      </c>
      <c r="H1391" s="1">
        <f>Таблица1[[#This Row],[Плановая дата выхода из текущего статуса]]+VLOOKUP(Таблица1[[#This Row],[Бизнес-решение]],'Средние сроки по БР'!$A$1:$T$203,10)</f>
        <v>44832.714285714283</v>
      </c>
      <c r="I13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238</v>
      </c>
    </row>
    <row r="1392" spans="1:9" x14ac:dyDescent="0.25">
      <c r="A1392" s="2">
        <v>5500028672</v>
      </c>
      <c r="B1392" t="s">
        <v>1418</v>
      </c>
      <c r="C1392" t="s">
        <v>148</v>
      </c>
      <c r="D1392" t="s">
        <v>10</v>
      </c>
      <c r="E1392" s="1">
        <v>44314</v>
      </c>
      <c r="F1392" s="1">
        <v>44477</v>
      </c>
      <c r="G1392" s="1">
        <f>Таблица1[[#This Row],[Дата регистрации ЗНИ]]+VLOOKUP(Таблица1[[#This Row],[Бизнес-решение]],'Средние сроки по БР'!$A$1:$T$203,9)</f>
        <v>44493.209790209788</v>
      </c>
      <c r="H1392" s="1">
        <f>Таблица1[[#This Row],[Плановая дата выхода из текущего статуса]]+VLOOKUP(Таблица1[[#This Row],[Бизнес-решение]],'Средние сроки по БР'!$A$1:$T$203,10)</f>
        <v>44656.209790209788</v>
      </c>
      <c r="I139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163</v>
      </c>
    </row>
    <row r="1393" spans="1:9" x14ac:dyDescent="0.25">
      <c r="A1393" s="2">
        <v>5500028674</v>
      </c>
      <c r="B1393" t="s">
        <v>1420</v>
      </c>
      <c r="C1393" t="s">
        <v>148</v>
      </c>
      <c r="D1393" t="s">
        <v>239</v>
      </c>
      <c r="E1393" s="1">
        <v>44314</v>
      </c>
      <c r="F1393" s="1">
        <v>44330</v>
      </c>
      <c r="G1393" s="1">
        <f>Таблица1[[#This Row],[Дата регистрации ЗНИ]]+VLOOKUP(Таблица1[[#This Row],[Бизнес-решение]],'Средние сроки по БР'!$A$1:$T$203,9)</f>
        <v>44528.333333333336</v>
      </c>
      <c r="H1393" s="1">
        <f>Таблица1[[#This Row],[Плановая дата выхода из текущего статуса]]+VLOOKUP(Таблица1[[#This Row],[Бизнес-решение]],'Средние сроки по БР'!$A$1:$T$203,10)</f>
        <v>44544.333333333336</v>
      </c>
      <c r="I13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</v>
      </c>
    </row>
    <row r="1394" spans="1:9" x14ac:dyDescent="0.25">
      <c r="A1394" s="2">
        <v>5500028675</v>
      </c>
      <c r="B1394" t="s">
        <v>1420</v>
      </c>
      <c r="C1394" t="s">
        <v>148</v>
      </c>
      <c r="D1394" t="s">
        <v>239</v>
      </c>
      <c r="E1394" s="1">
        <v>44314</v>
      </c>
      <c r="F1394" s="1">
        <v>44330</v>
      </c>
      <c r="G1394" s="1">
        <f>Таблица1[[#This Row],[Дата регистрации ЗНИ]]+VLOOKUP(Таблица1[[#This Row],[Бизнес-решение]],'Средние сроки по БР'!$A$1:$T$203,9)</f>
        <v>44528.333333333336</v>
      </c>
      <c r="H1394" s="1">
        <f>Таблица1[[#This Row],[Плановая дата выхода из текущего статуса]]+VLOOKUP(Таблица1[[#This Row],[Бизнес-решение]],'Средние сроки по БР'!$A$1:$T$203,10)</f>
        <v>44544.333333333336</v>
      </c>
      <c r="I13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</v>
      </c>
    </row>
    <row r="1395" spans="1:9" x14ac:dyDescent="0.25">
      <c r="A1395" s="2">
        <v>5500028676</v>
      </c>
      <c r="B1395" t="s">
        <v>192</v>
      </c>
      <c r="C1395" t="s">
        <v>152</v>
      </c>
      <c r="D1395" t="s">
        <v>16</v>
      </c>
      <c r="E1395" s="1">
        <v>44314</v>
      </c>
      <c r="F1395" s="1">
        <v>44630</v>
      </c>
      <c r="G1395" s="1">
        <f>Таблица1[[#This Row],[Дата регистрации ЗНИ]]+VLOOKUP(Таблица1[[#This Row],[Бизнес-решение]],'Средние сроки по БР'!$A$1:$T$203,20,1)</f>
        <v>44457.252688172041</v>
      </c>
      <c r="H1395" s="1">
        <f>Таблица1[[#This Row],[Плановая дата выхода из текущего статуса]]</f>
        <v>44630</v>
      </c>
      <c r="I13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172.74731182795949</v>
      </c>
    </row>
    <row r="1396" spans="1:9" x14ac:dyDescent="0.25">
      <c r="A1396" s="2">
        <v>5500028681</v>
      </c>
      <c r="B1396" t="s">
        <v>1423</v>
      </c>
      <c r="C1396" t="s">
        <v>148</v>
      </c>
      <c r="D1396" t="s">
        <v>372</v>
      </c>
      <c r="E1396" s="1">
        <v>44314</v>
      </c>
      <c r="F1396" s="1">
        <v>44592</v>
      </c>
      <c r="G1396" s="1">
        <f>Таблица1[[#This Row],[Дата регистрации ЗНИ]]+VLOOKUP(Таблица1[[#This Row],[Бизнес-решение]],'Средние сроки по БР'!$A$1:$T$203,9)</f>
        <v>44497.639344262294</v>
      </c>
      <c r="H1396" s="1">
        <f>Таблица1[[#This Row],[Плановая дата выхода из текущего статуса]]+VLOOKUP(Таблица1[[#This Row],[Бизнес-решение]],'Средние сроки по БР'!$A$1:$T$203,10)</f>
        <v>44775.639344262294</v>
      </c>
      <c r="I13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278</v>
      </c>
    </row>
    <row r="1397" spans="1:9" x14ac:dyDescent="0.25">
      <c r="A1397" s="2">
        <v>5500028683</v>
      </c>
      <c r="B1397" t="s">
        <v>1425</v>
      </c>
      <c r="C1397" t="s">
        <v>148</v>
      </c>
      <c r="D1397" t="s">
        <v>13</v>
      </c>
      <c r="E1397" s="1">
        <v>44314</v>
      </c>
      <c r="F1397" s="1">
        <v>44333</v>
      </c>
      <c r="G1397" s="1">
        <f>Таблица1[[#This Row],[Дата регистрации ЗНИ]]+VLOOKUP(Таблица1[[#This Row],[Бизнес-решение]],'Средние сроки по БР'!$A$1:$T$203,9)</f>
        <v>44544.88</v>
      </c>
      <c r="H1397" s="1">
        <f>Таблица1[[#This Row],[Плановая дата выхода из текущего статуса]]+VLOOKUP(Таблица1[[#This Row],[Бизнес-решение]],'Средние сроки по БР'!$A$1:$T$203,10)</f>
        <v>44563.88</v>
      </c>
      <c r="I13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</v>
      </c>
    </row>
    <row r="1398" spans="1:9" hidden="1" x14ac:dyDescent="0.25">
      <c r="A1398" s="2">
        <v>5500028849</v>
      </c>
      <c r="B1398" t="s">
        <v>1540</v>
      </c>
      <c r="C1398" t="s">
        <v>5</v>
      </c>
      <c r="D1398" t="s">
        <v>400</v>
      </c>
      <c r="E1398" s="1">
        <v>44336</v>
      </c>
      <c r="F1398" s="1" t="s">
        <v>7</v>
      </c>
      <c r="I139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399" spans="1:9" x14ac:dyDescent="0.25">
      <c r="A1399" s="2">
        <v>5500028684</v>
      </c>
      <c r="B1399" t="s">
        <v>1426</v>
      </c>
      <c r="C1399" t="s">
        <v>148</v>
      </c>
      <c r="D1399" t="s">
        <v>13</v>
      </c>
      <c r="E1399" s="1">
        <v>44314</v>
      </c>
      <c r="F1399" s="1">
        <v>44333</v>
      </c>
      <c r="G1399" s="1">
        <f>Таблица1[[#This Row],[Дата регистрации ЗНИ]]+VLOOKUP(Таблица1[[#This Row],[Бизнес-решение]],'Средние сроки по БР'!$A$1:$T$203,9)</f>
        <v>44544.88</v>
      </c>
      <c r="H1399" s="1">
        <f>Таблица1[[#This Row],[Плановая дата выхода из текущего статуса]]+VLOOKUP(Таблица1[[#This Row],[Бизнес-решение]],'Средние сроки по БР'!$A$1:$T$203,10)</f>
        <v>44563.88</v>
      </c>
      <c r="I13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</v>
      </c>
    </row>
    <row r="1400" spans="1:9" x14ac:dyDescent="0.25">
      <c r="A1400" s="2">
        <v>5500028685</v>
      </c>
      <c r="B1400" t="s">
        <v>1427</v>
      </c>
      <c r="C1400" t="s">
        <v>399</v>
      </c>
      <c r="D1400" t="s">
        <v>1428</v>
      </c>
      <c r="E1400" s="1">
        <v>44314</v>
      </c>
      <c r="F1400" s="1">
        <v>44487</v>
      </c>
      <c r="G1400" s="1">
        <f>Таблица1[[#This Row],[Дата регистрации ЗНИ]]+VLOOKUP(Таблица1[[#This Row],[Бизнес-решение]],'Средние сроки по БР'!$A$1:$T$203,9)</f>
        <v>44537.75</v>
      </c>
      <c r="H1400" s="1">
        <f>Таблица1[[#This Row],[Плановая дата выхода из текущего статуса]]+VLOOKUP(Таблица1[[#This Row],[Бизнес-решение]],'Средние сроки по БР'!$A$1:$T$203,10)</f>
        <v>44710.75</v>
      </c>
      <c r="I14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173</v>
      </c>
    </row>
    <row r="1401" spans="1:9" x14ac:dyDescent="0.25">
      <c r="A1401" s="2">
        <v>5500028686</v>
      </c>
      <c r="B1401" t="s">
        <v>1429</v>
      </c>
      <c r="C1401" t="s">
        <v>148</v>
      </c>
      <c r="D1401" t="s">
        <v>73</v>
      </c>
      <c r="E1401" s="1">
        <v>44314</v>
      </c>
      <c r="F1401" s="1">
        <v>44561</v>
      </c>
      <c r="G1401" s="1">
        <f>Таблица1[[#This Row],[Дата регистрации ЗНИ]]+VLOOKUP(Таблица1[[#This Row],[Бизнес-решение]],'Средние сроки по БР'!$A$1:$T$203,9)</f>
        <v>44480.632258064514</v>
      </c>
      <c r="H1401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14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247</v>
      </c>
    </row>
    <row r="1402" spans="1:9" hidden="1" x14ac:dyDescent="0.25">
      <c r="A1402" s="2">
        <v>5500028853</v>
      </c>
      <c r="B1402" t="s">
        <v>1544</v>
      </c>
      <c r="C1402" t="s">
        <v>5</v>
      </c>
      <c r="D1402" t="s">
        <v>6</v>
      </c>
      <c r="E1402" s="1">
        <v>44336</v>
      </c>
      <c r="F1402" s="1" t="s">
        <v>7</v>
      </c>
      <c r="I140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03" spans="1:9" hidden="1" x14ac:dyDescent="0.25">
      <c r="A1403" s="2">
        <v>5500028854</v>
      </c>
      <c r="B1403" t="s">
        <v>1545</v>
      </c>
      <c r="C1403" t="s">
        <v>5</v>
      </c>
      <c r="D1403" t="s">
        <v>16</v>
      </c>
      <c r="E1403" s="1">
        <v>44336</v>
      </c>
      <c r="F1403" s="1" t="s">
        <v>7</v>
      </c>
      <c r="I140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04" spans="1:9" x14ac:dyDescent="0.25">
      <c r="A1404" s="2">
        <v>5500028688</v>
      </c>
      <c r="B1404" t="s">
        <v>1431</v>
      </c>
      <c r="C1404" t="s">
        <v>148</v>
      </c>
      <c r="D1404" t="s">
        <v>257</v>
      </c>
      <c r="E1404" s="1">
        <v>44314</v>
      </c>
      <c r="F1404" s="1">
        <v>44651</v>
      </c>
      <c r="G1404" s="1">
        <f>Таблица1[[#This Row],[Дата регистрации ЗНИ]]+VLOOKUP(Таблица1[[#This Row],[Бизнес-решение]],'Средние сроки по БР'!$A$1:$T$203,9)</f>
        <v>44433.595744680853</v>
      </c>
      <c r="H1404" s="1">
        <f>Таблица1[[#This Row],[Плановая дата выхода из текущего статуса]]+VLOOKUP(Таблица1[[#This Row],[Бизнес-решение]],'Средние сроки по БР'!$A$1:$T$203,10)</f>
        <v>44770.595744680853</v>
      </c>
      <c r="I140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337</v>
      </c>
    </row>
    <row r="1405" spans="1:9" x14ac:dyDescent="0.25">
      <c r="A1405" s="2">
        <v>5500028690</v>
      </c>
      <c r="B1405" t="s">
        <v>1433</v>
      </c>
      <c r="C1405" t="s">
        <v>152</v>
      </c>
      <c r="D1405" t="s">
        <v>257</v>
      </c>
      <c r="E1405" s="1">
        <v>44314</v>
      </c>
      <c r="F1405" s="1">
        <v>44601</v>
      </c>
      <c r="G1405" s="1">
        <f>Таблица1[[#This Row],[Дата регистрации ЗНИ]]+VLOOKUP(Таблица1[[#This Row],[Бизнес-решение]],'Средние сроки по БР'!$A$1:$T$203,20,1)</f>
        <v>44409.595744680853</v>
      </c>
      <c r="H1405" s="1">
        <f>Таблица1[[#This Row],[Плановая дата выхода из текущего статуса]]</f>
        <v>44601</v>
      </c>
      <c r="I14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191.40425531914661</v>
      </c>
    </row>
    <row r="1406" spans="1:9" hidden="1" x14ac:dyDescent="0.25">
      <c r="A1406" s="2">
        <v>5500028857</v>
      </c>
      <c r="B1406" t="s">
        <v>373</v>
      </c>
      <c r="C1406" t="s">
        <v>5</v>
      </c>
      <c r="D1406" t="s">
        <v>63</v>
      </c>
      <c r="E1406" s="1">
        <v>44337</v>
      </c>
      <c r="F1406" s="1" t="s">
        <v>7</v>
      </c>
      <c r="I140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07" spans="1:9" hidden="1" x14ac:dyDescent="0.25">
      <c r="A1407" s="2">
        <v>5500028858</v>
      </c>
      <c r="B1407" t="s">
        <v>1548</v>
      </c>
      <c r="C1407" t="s">
        <v>5</v>
      </c>
      <c r="D1407" t="s">
        <v>37</v>
      </c>
      <c r="E1407" s="1">
        <v>44337</v>
      </c>
      <c r="F1407" s="1" t="s">
        <v>7</v>
      </c>
      <c r="I140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08" spans="1:9" hidden="1" x14ac:dyDescent="0.25">
      <c r="A1408" s="2">
        <v>5500028859</v>
      </c>
      <c r="B1408" t="s">
        <v>469</v>
      </c>
      <c r="C1408" t="s">
        <v>8</v>
      </c>
      <c r="D1408" t="s">
        <v>470</v>
      </c>
      <c r="E1408" s="1">
        <v>44337</v>
      </c>
      <c r="F1408" s="1" t="s">
        <v>7</v>
      </c>
      <c r="I140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09" spans="1:9" x14ac:dyDescent="0.25">
      <c r="A1409" s="2">
        <v>5500028691</v>
      </c>
      <c r="B1409" t="s">
        <v>1240</v>
      </c>
      <c r="C1409" t="s">
        <v>152</v>
      </c>
      <c r="D1409" t="s">
        <v>33</v>
      </c>
      <c r="E1409" s="1">
        <v>44314</v>
      </c>
      <c r="F1409" s="1">
        <v>44627</v>
      </c>
      <c r="G1409" s="1">
        <f>Таблица1[[#This Row],[Дата регистрации ЗНИ]]+VLOOKUP(Таблица1[[#This Row],[Бизнес-решение]],'Средние сроки по БР'!$A$1:$T$203,20,1)</f>
        <v>44534.310924369747</v>
      </c>
      <c r="H1409" s="1">
        <f>Таблица1[[#This Row],[Плановая дата выхода из текущего статуса]]</f>
        <v>44627</v>
      </c>
      <c r="I14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92.689075630252773</v>
      </c>
    </row>
    <row r="1410" spans="1:9" x14ac:dyDescent="0.25">
      <c r="A1410" s="2">
        <v>5500028692</v>
      </c>
      <c r="B1410" t="s">
        <v>1434</v>
      </c>
      <c r="C1410" t="s">
        <v>152</v>
      </c>
      <c r="D1410" t="s">
        <v>257</v>
      </c>
      <c r="E1410" s="1">
        <v>44314</v>
      </c>
      <c r="F1410" s="1">
        <v>44601</v>
      </c>
      <c r="G1410" s="1">
        <f>Таблица1[[#This Row],[Дата регистрации ЗНИ]]+VLOOKUP(Таблица1[[#This Row],[Бизнес-решение]],'Средние сроки по БР'!$A$1:$T$203,20,1)</f>
        <v>44409.595744680853</v>
      </c>
      <c r="H1410" s="1">
        <f>Таблица1[[#This Row],[Плановая дата выхода из текущего статуса]]</f>
        <v>44601</v>
      </c>
      <c r="I14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191.40425531914661</v>
      </c>
    </row>
    <row r="1411" spans="1:9" x14ac:dyDescent="0.25">
      <c r="A1411" s="2">
        <v>5500028693</v>
      </c>
      <c r="B1411" t="s">
        <v>1255</v>
      </c>
      <c r="C1411" t="s">
        <v>148</v>
      </c>
      <c r="D1411" t="s">
        <v>33</v>
      </c>
      <c r="E1411" s="1">
        <v>44314</v>
      </c>
      <c r="F1411" s="1">
        <v>44651</v>
      </c>
      <c r="G1411" s="1">
        <f>Таблица1[[#This Row],[Дата регистрации ЗНИ]]+VLOOKUP(Таблица1[[#This Row],[Бизнес-решение]],'Средние сроки по БР'!$A$1:$T$203,9)</f>
        <v>44558.310924369747</v>
      </c>
      <c r="H1411" s="1">
        <f>Таблица1[[#This Row],[Плановая дата выхода из текущего статуса]]+VLOOKUP(Таблица1[[#This Row],[Бизнес-решение]],'Средние сроки по БР'!$A$1:$T$203,10)</f>
        <v>44895.310924369747</v>
      </c>
      <c r="I14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337</v>
      </c>
    </row>
    <row r="1412" spans="1:9" hidden="1" x14ac:dyDescent="0.25">
      <c r="A1412" s="2">
        <v>5500028863</v>
      </c>
      <c r="B1412" t="s">
        <v>296</v>
      </c>
      <c r="C1412" t="s">
        <v>5</v>
      </c>
      <c r="D1412" t="s">
        <v>262</v>
      </c>
      <c r="E1412" s="1">
        <v>44337</v>
      </c>
      <c r="F1412" s="1" t="s">
        <v>7</v>
      </c>
      <c r="I141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13" spans="1:9" x14ac:dyDescent="0.25">
      <c r="A1413" s="2">
        <v>5500028699</v>
      </c>
      <c r="B1413" t="s">
        <v>1437</v>
      </c>
      <c r="C1413" t="s">
        <v>99</v>
      </c>
      <c r="D1413" t="s">
        <v>400</v>
      </c>
      <c r="E1413" s="1">
        <v>44315</v>
      </c>
      <c r="F1413" s="1">
        <v>44560</v>
      </c>
      <c r="G1413" s="1">
        <f>Таблица1[[#This Row],[Дата регистрации ЗНИ]]+VLOOKUP(Таблица1[[#This Row],[Бизнес-решение]],'Средние сроки по БР'!$A$1:$T$203,15)</f>
        <v>44501.214285714283</v>
      </c>
      <c r="H1413" s="1">
        <f>Таблица1[[#This Row],[Плановая дата выхода из текущего статуса]]+VLOOKUP(Таблица1[[#This Row],[Бизнес-решение]],'Средние сроки по БР'!$A$1:$T$203,16)</f>
        <v>44746.214285714283</v>
      </c>
      <c r="I141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245</v>
      </c>
    </row>
    <row r="1414" spans="1:9" x14ac:dyDescent="0.25">
      <c r="A1414" s="2">
        <v>5500028703</v>
      </c>
      <c r="B1414" t="s">
        <v>1441</v>
      </c>
      <c r="C1414" t="s">
        <v>99</v>
      </c>
      <c r="D1414" t="s">
        <v>73</v>
      </c>
      <c r="E1414" s="1">
        <v>44315</v>
      </c>
      <c r="F1414" s="1">
        <v>44673</v>
      </c>
      <c r="G1414" s="1">
        <f>Таблица1[[#This Row],[Дата регистрации ЗНИ]]+VLOOKUP(Таблица1[[#This Row],[Бизнес-решение]],'Средние сроки по БР'!$A$1:$T$203,15)</f>
        <v>44469.632258064514</v>
      </c>
      <c r="H1414" s="1">
        <f>Таблица1[[#This Row],[Плановая дата выхода из текущего статуса]]+VLOOKUP(Таблица1[[#This Row],[Бизнес-решение]],'Средние сроки по БР'!$A$1:$T$203,16)</f>
        <v>44827.632258064514</v>
      </c>
      <c r="I141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358</v>
      </c>
    </row>
    <row r="1415" spans="1:9" x14ac:dyDescent="0.25">
      <c r="A1415" s="2">
        <v>5500028710</v>
      </c>
      <c r="B1415" t="s">
        <v>1445</v>
      </c>
      <c r="C1415" t="s">
        <v>99</v>
      </c>
      <c r="D1415" t="s">
        <v>400</v>
      </c>
      <c r="E1415" s="1">
        <v>44316</v>
      </c>
      <c r="F1415" s="1">
        <v>44750</v>
      </c>
      <c r="G1415" s="1">
        <f>Таблица1[[#This Row],[Дата регистрации ЗНИ]]+VLOOKUP(Таблица1[[#This Row],[Бизнес-решение]],'Средние сроки по БР'!$A$1:$T$203,15)</f>
        <v>44502.214285714283</v>
      </c>
      <c r="H1415" s="1">
        <f>Таблица1[[#This Row],[Плановая дата выхода из текущего статуса]]+VLOOKUP(Таблица1[[#This Row],[Бизнес-решение]],'Средние сроки по БР'!$A$1:$T$203,16)</f>
        <v>44936.214285714283</v>
      </c>
      <c r="I14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434</v>
      </c>
    </row>
    <row r="1416" spans="1:9" x14ac:dyDescent="0.25">
      <c r="A1416" s="2">
        <v>5500028711</v>
      </c>
      <c r="B1416" t="s">
        <v>1446</v>
      </c>
      <c r="C1416" t="s">
        <v>148</v>
      </c>
      <c r="D1416" t="s">
        <v>400</v>
      </c>
      <c r="E1416" s="1">
        <v>44316</v>
      </c>
      <c r="F1416" s="1">
        <v>44589</v>
      </c>
      <c r="G1416" s="1">
        <f>Таблица1[[#This Row],[Дата регистрации ЗНИ]]+VLOOKUP(Таблица1[[#This Row],[Бизнес-решение]],'Средние сроки по БР'!$A$1:$T$203,9)</f>
        <v>44514.214285714283</v>
      </c>
      <c r="H1416" s="1">
        <f>Таблица1[[#This Row],[Плановая дата выхода из текущего статуса]]+VLOOKUP(Таблица1[[#This Row],[Бизнес-решение]],'Средние сроки по БР'!$A$1:$T$203,10)</f>
        <v>44787.214285714283</v>
      </c>
      <c r="I14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273</v>
      </c>
    </row>
    <row r="1417" spans="1:9" x14ac:dyDescent="0.25">
      <c r="A1417" s="2">
        <v>5500028712</v>
      </c>
      <c r="B1417" t="s">
        <v>1447</v>
      </c>
      <c r="C1417" t="s">
        <v>152</v>
      </c>
      <c r="D1417" t="s">
        <v>49</v>
      </c>
      <c r="E1417" s="1">
        <v>44316</v>
      </c>
      <c r="F1417" s="1">
        <v>44642</v>
      </c>
      <c r="G1417" s="1">
        <f>Таблица1[[#This Row],[Дата регистрации ЗНИ]]+VLOOKUP(Таблица1[[#This Row],[Бизнес-решение]],'Средние сроки по БР'!$A$1:$T$203,20,1)</f>
        <v>44420</v>
      </c>
      <c r="H1417" s="1">
        <f>Таблица1[[#This Row],[Плановая дата выхода из текущего статуса]]</f>
        <v>44642</v>
      </c>
      <c r="I14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222</v>
      </c>
    </row>
    <row r="1418" spans="1:9" x14ac:dyDescent="0.25">
      <c r="A1418" s="2">
        <v>5500028713</v>
      </c>
      <c r="B1418" t="s">
        <v>1448</v>
      </c>
      <c r="C1418" t="s">
        <v>152</v>
      </c>
      <c r="D1418" t="s">
        <v>49</v>
      </c>
      <c r="E1418" s="1">
        <v>44316</v>
      </c>
      <c r="F1418" s="1">
        <v>44642</v>
      </c>
      <c r="G1418" s="1">
        <f>Таблица1[[#This Row],[Дата регистрации ЗНИ]]+VLOOKUP(Таблица1[[#This Row],[Бизнес-решение]],'Средние сроки по БР'!$A$1:$T$203,20,1)</f>
        <v>44420</v>
      </c>
      <c r="H1418" s="1">
        <f>Таблица1[[#This Row],[Плановая дата выхода из текущего статуса]]</f>
        <v>44642</v>
      </c>
      <c r="I14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222</v>
      </c>
    </row>
    <row r="1419" spans="1:9" x14ac:dyDescent="0.25">
      <c r="A1419" s="2">
        <v>5500028714</v>
      </c>
      <c r="B1419" t="s">
        <v>1449</v>
      </c>
      <c r="C1419" t="s">
        <v>99</v>
      </c>
      <c r="D1419" t="s">
        <v>73</v>
      </c>
      <c r="E1419" s="1">
        <v>44316</v>
      </c>
      <c r="F1419" s="1">
        <v>44530</v>
      </c>
      <c r="G1419" s="1">
        <f>Таблица1[[#This Row],[Дата регистрации ЗНИ]]+VLOOKUP(Таблица1[[#This Row],[Бизнес-решение]],'Средние сроки по БР'!$A$1:$T$203,15)</f>
        <v>44470.632258064514</v>
      </c>
      <c r="H1419" s="1">
        <f>Таблица1[[#This Row],[Плановая дата выхода из текущего статуса]]+VLOOKUP(Таблица1[[#This Row],[Бизнес-решение]],'Средние сроки по БР'!$A$1:$T$203,16)</f>
        <v>44684.632258064514</v>
      </c>
      <c r="I14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214</v>
      </c>
    </row>
    <row r="1420" spans="1:9" x14ac:dyDescent="0.25">
      <c r="A1420" s="2">
        <v>5500028715</v>
      </c>
      <c r="B1420" t="s">
        <v>1450</v>
      </c>
      <c r="C1420" t="s">
        <v>149</v>
      </c>
      <c r="D1420" t="s">
        <v>348</v>
      </c>
      <c r="E1420" s="1">
        <v>44316</v>
      </c>
      <c r="F1420" s="1">
        <v>44455</v>
      </c>
      <c r="G1420" s="1">
        <f>Таблица1[[#This Row],[Дата регистрации ЗНИ]]+VLOOKUP(Таблица1[[#This Row],[Бизнес-решение]],'Средние сроки по БР'!$A$1:$T$203,18,1)</f>
        <v>44471.4375</v>
      </c>
      <c r="H1420" s="1">
        <f>Таблица1[[#This Row],[Плановая дата выхода из текущего статуса]]+VLOOKUP(Таблица1[[#This Row],[Бизнес-решение]],'Средние сроки по БР'!$A$1:$T$203,19,1)</f>
        <v>44606.4375</v>
      </c>
      <c r="I14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135</v>
      </c>
    </row>
    <row r="1421" spans="1:9" hidden="1" x14ac:dyDescent="0.25">
      <c r="A1421" s="2">
        <v>5500028872</v>
      </c>
      <c r="B1421" t="s">
        <v>1555</v>
      </c>
      <c r="C1421" t="s">
        <v>5</v>
      </c>
      <c r="D1421" t="s">
        <v>6</v>
      </c>
      <c r="E1421" s="1">
        <v>44340</v>
      </c>
      <c r="F1421" s="1" t="s">
        <v>7</v>
      </c>
      <c r="I142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22" spans="1:9" hidden="1" x14ac:dyDescent="0.25">
      <c r="A1422" s="2">
        <v>5500028873</v>
      </c>
      <c r="B1422" t="s">
        <v>1556</v>
      </c>
      <c r="C1422" t="s">
        <v>8</v>
      </c>
      <c r="D1422" t="s">
        <v>6</v>
      </c>
      <c r="E1422" s="1">
        <v>44340</v>
      </c>
      <c r="F1422" s="1" t="s">
        <v>7</v>
      </c>
      <c r="I142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23" spans="1:9" x14ac:dyDescent="0.25">
      <c r="A1423" s="2">
        <v>5500028720</v>
      </c>
      <c r="B1423" t="s">
        <v>1452</v>
      </c>
      <c r="C1423" t="s">
        <v>99</v>
      </c>
      <c r="D1423" t="s">
        <v>73</v>
      </c>
      <c r="E1423" s="1">
        <v>44316</v>
      </c>
      <c r="F1423" s="1">
        <v>44676</v>
      </c>
      <c r="G1423" s="1">
        <f>Таблица1[[#This Row],[Дата регистрации ЗНИ]]+VLOOKUP(Таблица1[[#This Row],[Бизнес-решение]],'Средние сроки по БР'!$A$1:$T$203,15)</f>
        <v>44470.632258064514</v>
      </c>
      <c r="H1423" s="1">
        <f>Таблица1[[#This Row],[Плановая дата выхода из текущего статуса]]+VLOOKUP(Таблица1[[#This Row],[Бизнес-решение]],'Средние сроки по БР'!$A$1:$T$203,16)</f>
        <v>44830.632258064514</v>
      </c>
      <c r="I14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360</v>
      </c>
    </row>
    <row r="1424" spans="1:9" x14ac:dyDescent="0.25">
      <c r="A1424" s="2">
        <v>5500028723</v>
      </c>
      <c r="B1424" t="s">
        <v>254</v>
      </c>
      <c r="C1424" t="s">
        <v>152</v>
      </c>
      <c r="D1424" t="s">
        <v>257</v>
      </c>
      <c r="E1424" s="1">
        <v>44316</v>
      </c>
      <c r="F1424" s="1">
        <v>44575</v>
      </c>
      <c r="G1424" s="1">
        <f>Таблица1[[#This Row],[Дата регистрации ЗНИ]]+VLOOKUP(Таблица1[[#This Row],[Бизнес-решение]],'Средние сроки по БР'!$A$1:$T$203,20,1)</f>
        <v>44411.595744680853</v>
      </c>
      <c r="H1424" s="1">
        <f>Таблица1[[#This Row],[Плановая дата выхода из текущего статуса]]</f>
        <v>44575</v>
      </c>
      <c r="I14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163.40425531914661</v>
      </c>
    </row>
    <row r="1425" spans="1:9" hidden="1" x14ac:dyDescent="0.25">
      <c r="A1425" s="2">
        <v>5500028877</v>
      </c>
      <c r="B1425" t="s">
        <v>1498</v>
      </c>
      <c r="C1425" t="s">
        <v>8</v>
      </c>
      <c r="D1425" t="s">
        <v>11</v>
      </c>
      <c r="E1425" s="1">
        <v>44340</v>
      </c>
      <c r="F1425" s="1" t="s">
        <v>7</v>
      </c>
      <c r="I142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26" spans="1:9" hidden="1" x14ac:dyDescent="0.25">
      <c r="A1426" s="2">
        <v>5500028878</v>
      </c>
      <c r="B1426" t="s">
        <v>1559</v>
      </c>
      <c r="C1426" t="s">
        <v>5</v>
      </c>
      <c r="D1426" t="s">
        <v>6</v>
      </c>
      <c r="E1426" s="1">
        <v>44340</v>
      </c>
      <c r="F1426" s="1" t="s">
        <v>7</v>
      </c>
      <c r="I142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27" spans="1:9" x14ac:dyDescent="0.25">
      <c r="A1427" s="2">
        <v>5500028725</v>
      </c>
      <c r="B1427" t="s">
        <v>1454</v>
      </c>
      <c r="C1427" t="s">
        <v>99</v>
      </c>
      <c r="D1427" t="s">
        <v>73</v>
      </c>
      <c r="E1427" s="1">
        <v>44316</v>
      </c>
      <c r="F1427" s="1">
        <v>44592</v>
      </c>
      <c r="G1427" s="1">
        <f>Таблица1[[#This Row],[Дата регистрации ЗНИ]]+VLOOKUP(Таблица1[[#This Row],[Бизнес-решение]],'Средние сроки по БР'!$A$1:$T$203,15)</f>
        <v>44470.632258064514</v>
      </c>
      <c r="H1427" s="1">
        <f>Таблица1[[#This Row],[Плановая дата выхода из текущего статуса]]+VLOOKUP(Таблица1[[#This Row],[Бизнес-решение]],'Средние сроки по БР'!$A$1:$T$203,16)</f>
        <v>44746.632258064514</v>
      </c>
      <c r="I14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276</v>
      </c>
    </row>
    <row r="1428" spans="1:9" x14ac:dyDescent="0.25">
      <c r="A1428" s="2">
        <v>5500028730</v>
      </c>
      <c r="B1428" t="s">
        <v>1457</v>
      </c>
      <c r="C1428" t="s">
        <v>152</v>
      </c>
      <c r="D1428" t="s">
        <v>110</v>
      </c>
      <c r="E1428" s="1">
        <v>44316</v>
      </c>
      <c r="F1428" s="1">
        <v>44544</v>
      </c>
      <c r="G1428" s="1">
        <f>Таблица1[[#This Row],[Дата регистрации ЗНИ]]+VLOOKUP(Таблица1[[#This Row],[Бизнес-решение]],'Средние сроки по БР'!$A$1:$T$203,20,1)</f>
        <v>44469.333333333336</v>
      </c>
      <c r="H1428" s="1">
        <f>Таблица1[[#This Row],[Плановая дата выхода из текущего статуса]]</f>
        <v>44544</v>
      </c>
      <c r="I142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74.666666666664241</v>
      </c>
    </row>
    <row r="1429" spans="1:9" x14ac:dyDescent="0.25">
      <c r="A1429" s="2">
        <v>5500028731</v>
      </c>
      <c r="B1429" t="s">
        <v>1458</v>
      </c>
      <c r="C1429" t="s">
        <v>148</v>
      </c>
      <c r="D1429" t="s">
        <v>73</v>
      </c>
      <c r="E1429" s="1">
        <v>44319</v>
      </c>
      <c r="F1429" s="1">
        <v>44561</v>
      </c>
      <c r="G1429" s="1">
        <f>Таблица1[[#This Row],[Дата регистрации ЗНИ]]+VLOOKUP(Таблица1[[#This Row],[Бизнес-решение]],'Средние сроки по БР'!$A$1:$T$203,9)</f>
        <v>44485.632258064514</v>
      </c>
      <c r="H1429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14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242</v>
      </c>
    </row>
    <row r="1430" spans="1:9" x14ac:dyDescent="0.25">
      <c r="A1430" s="2">
        <v>5500028733</v>
      </c>
      <c r="B1430" t="s">
        <v>1229</v>
      </c>
      <c r="C1430" t="s">
        <v>99</v>
      </c>
      <c r="D1430" t="s">
        <v>11</v>
      </c>
      <c r="E1430" s="1">
        <v>44322</v>
      </c>
      <c r="F1430" s="1">
        <v>44624</v>
      </c>
      <c r="G1430" s="1">
        <f>Таблица1[[#This Row],[Дата регистрации ЗНИ]]+VLOOKUP(Таблица1[[#This Row],[Бизнес-решение]],'Средние сроки по БР'!$A$1:$T$203,15)</f>
        <v>44561.260563380281</v>
      </c>
      <c r="H1430" s="1">
        <f>Таблица1[[#This Row],[Плановая дата выхода из текущего статуса]]+VLOOKUP(Таблица1[[#This Row],[Бизнес-решение]],'Средние сроки по БР'!$A$1:$T$203,16)</f>
        <v>44863.260563380281</v>
      </c>
      <c r="I14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302</v>
      </c>
    </row>
    <row r="1431" spans="1:9" hidden="1" x14ac:dyDescent="0.25">
      <c r="A1431" s="2">
        <v>5500028883</v>
      </c>
      <c r="B1431" t="s">
        <v>1563</v>
      </c>
      <c r="C1431" t="s">
        <v>8</v>
      </c>
      <c r="D1431" t="s">
        <v>163</v>
      </c>
      <c r="E1431" s="1">
        <v>44340</v>
      </c>
      <c r="F1431" s="1" t="s">
        <v>7</v>
      </c>
      <c r="I143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32" spans="1:9" hidden="1" x14ac:dyDescent="0.25">
      <c r="A1432" s="2">
        <v>5500028884</v>
      </c>
      <c r="B1432" t="s">
        <v>1564</v>
      </c>
      <c r="C1432" t="s">
        <v>8</v>
      </c>
      <c r="D1432" t="s">
        <v>1565</v>
      </c>
      <c r="E1432" s="1">
        <v>44340</v>
      </c>
      <c r="F1432" s="1" t="s">
        <v>7</v>
      </c>
      <c r="I143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33" spans="1:9" x14ac:dyDescent="0.25">
      <c r="A1433" s="2">
        <v>5500028736</v>
      </c>
      <c r="B1433" t="s">
        <v>366</v>
      </c>
      <c r="C1433" t="s">
        <v>99</v>
      </c>
      <c r="D1433" t="s">
        <v>73</v>
      </c>
      <c r="E1433" s="1">
        <v>44327</v>
      </c>
      <c r="F1433" s="1">
        <v>44624</v>
      </c>
      <c r="G1433" s="1">
        <f>Таблица1[[#This Row],[Дата регистрации ЗНИ]]+VLOOKUP(Таблица1[[#This Row],[Бизнес-решение]],'Средние сроки по БР'!$A$1:$T$203,15)</f>
        <v>44481.632258064514</v>
      </c>
      <c r="H1433" s="1">
        <f>Таблица1[[#This Row],[Плановая дата выхода из текущего статуса]]+VLOOKUP(Таблица1[[#This Row],[Бизнес-решение]],'Средние сроки по БР'!$A$1:$T$203,16)</f>
        <v>44778.632258064514</v>
      </c>
      <c r="I14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297</v>
      </c>
    </row>
    <row r="1434" spans="1:9" x14ac:dyDescent="0.25">
      <c r="A1434" s="2">
        <v>5500028739</v>
      </c>
      <c r="B1434" t="s">
        <v>1464</v>
      </c>
      <c r="C1434" t="s">
        <v>148</v>
      </c>
      <c r="D1434" t="s">
        <v>620</v>
      </c>
      <c r="E1434" s="1">
        <v>44327</v>
      </c>
      <c r="F1434" s="1">
        <v>44631</v>
      </c>
      <c r="G1434" s="1">
        <f>Таблица1[[#This Row],[Дата регистрации ЗНИ]]+VLOOKUP(Таблица1[[#This Row],[Бизнес-решение]],'Средние сроки по БР'!$A$1:$T$203,9)</f>
        <v>44525.214285714283</v>
      </c>
      <c r="H1434" s="1">
        <f>Таблица1[[#This Row],[Плановая дата выхода из текущего статуса]]+VLOOKUP(Таблица1[[#This Row],[Бизнес-решение]],'Средние сроки по БР'!$A$1:$T$203,10)</f>
        <v>44829.214285714283</v>
      </c>
      <c r="I143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304</v>
      </c>
    </row>
    <row r="1435" spans="1:9" x14ac:dyDescent="0.25">
      <c r="A1435" s="2">
        <v>5500028740</v>
      </c>
      <c r="B1435" t="s">
        <v>1465</v>
      </c>
      <c r="C1435" t="s">
        <v>99</v>
      </c>
      <c r="D1435" t="s">
        <v>128</v>
      </c>
      <c r="E1435" s="1">
        <v>44327</v>
      </c>
      <c r="F1435" s="1">
        <v>44622</v>
      </c>
      <c r="G1435" s="1">
        <f>Таблица1[[#This Row],[Дата регистрации ЗНИ]]+VLOOKUP(Таблица1[[#This Row],[Бизнес-решение]],'Средние сроки по БР'!$A$1:$T$203,15)</f>
        <v>44524.021276595748</v>
      </c>
      <c r="H1435" s="1">
        <f>Таблица1[[#This Row],[Плановая дата выхода из текущего статуса]]+VLOOKUP(Таблица1[[#This Row],[Бизнес-решение]],'Средние сроки по БР'!$A$1:$T$203,16)</f>
        <v>44819.021276595748</v>
      </c>
      <c r="I14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295</v>
      </c>
    </row>
    <row r="1436" spans="1:9" x14ac:dyDescent="0.25">
      <c r="A1436" s="2">
        <v>5500028745</v>
      </c>
      <c r="B1436" t="s">
        <v>296</v>
      </c>
      <c r="C1436" t="s">
        <v>99</v>
      </c>
      <c r="D1436" t="s">
        <v>73</v>
      </c>
      <c r="E1436" s="1">
        <v>44327</v>
      </c>
      <c r="F1436" s="1">
        <v>44607</v>
      </c>
      <c r="G1436" s="1">
        <f>Таблица1[[#This Row],[Дата регистрации ЗНИ]]+VLOOKUP(Таблица1[[#This Row],[Бизнес-решение]],'Средние сроки по БР'!$A$1:$T$203,15)</f>
        <v>44481.632258064514</v>
      </c>
      <c r="H1436" s="1">
        <f>Таблица1[[#This Row],[Плановая дата выхода из текущего статуса]]+VLOOKUP(Таблица1[[#This Row],[Бизнес-решение]],'Средние сроки по БР'!$A$1:$T$203,16)</f>
        <v>44761.632258064514</v>
      </c>
      <c r="I14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280</v>
      </c>
    </row>
    <row r="1437" spans="1:9" x14ac:dyDescent="0.25">
      <c r="A1437" s="2">
        <v>5500028746</v>
      </c>
      <c r="B1437" t="s">
        <v>296</v>
      </c>
      <c r="C1437" t="s">
        <v>149</v>
      </c>
      <c r="D1437" t="s">
        <v>128</v>
      </c>
      <c r="E1437" s="1">
        <v>44327</v>
      </c>
      <c r="F1437" s="1">
        <v>44560</v>
      </c>
      <c r="G1437" s="1">
        <f>Таблица1[[#This Row],[Дата регистрации ЗНИ]]+VLOOKUP(Таблица1[[#This Row],[Бизнес-решение]],'Средние сроки по БР'!$A$1:$T$203,18,1)</f>
        <v>44520.021276595748</v>
      </c>
      <c r="H1437" s="1">
        <f>Таблица1[[#This Row],[Плановая дата выхода из текущего статуса]]+VLOOKUP(Таблица1[[#This Row],[Бизнес-решение]],'Средние сроки по БР'!$A$1:$T$203,19,1)</f>
        <v>44749.021276595748</v>
      </c>
      <c r="I143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229</v>
      </c>
    </row>
    <row r="1438" spans="1:9" x14ac:dyDescent="0.25">
      <c r="A1438" s="2">
        <v>5500028748</v>
      </c>
      <c r="B1438" t="s">
        <v>1471</v>
      </c>
      <c r="C1438" t="s">
        <v>99</v>
      </c>
      <c r="D1438" t="s">
        <v>60</v>
      </c>
      <c r="E1438" s="1">
        <v>44328</v>
      </c>
      <c r="F1438" s="1">
        <v>44620</v>
      </c>
      <c r="G1438" s="1">
        <f>Таблица1[[#This Row],[Дата регистрации ЗНИ]]+VLOOKUP(Таблица1[[#This Row],[Бизнес-решение]],'Средние сроки по БР'!$A$1:$T$203,15)</f>
        <v>44559.5</v>
      </c>
      <c r="H1438" s="1">
        <f>Таблица1[[#This Row],[Плановая дата выхода из текущего статуса]]+VLOOKUP(Таблица1[[#This Row],[Бизнес-решение]],'Средние сроки по БР'!$A$1:$T$203,16)</f>
        <v>44851.5</v>
      </c>
      <c r="I14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292</v>
      </c>
    </row>
    <row r="1439" spans="1:9" x14ac:dyDescent="0.25">
      <c r="A1439" s="2">
        <v>5500028749</v>
      </c>
      <c r="B1439" t="s">
        <v>828</v>
      </c>
      <c r="C1439" t="s">
        <v>99</v>
      </c>
      <c r="D1439" t="s">
        <v>223</v>
      </c>
      <c r="E1439" s="1">
        <v>44328</v>
      </c>
      <c r="F1439" s="1">
        <v>44560</v>
      </c>
      <c r="G1439" s="1">
        <f>Таблица1[[#This Row],[Дата регистрации ЗНИ]]+VLOOKUP(Таблица1[[#This Row],[Бизнес-решение]],'Средние сроки по БР'!$A$1:$T$203,15)</f>
        <v>44574</v>
      </c>
      <c r="H1439" s="1">
        <f>Таблица1[[#This Row],[Плановая дата выхода из текущего статуса]]+VLOOKUP(Таблица1[[#This Row],[Бизнес-решение]],'Средние сроки по БР'!$A$1:$T$203,16)</f>
        <v>44806</v>
      </c>
      <c r="I143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232</v>
      </c>
    </row>
    <row r="1440" spans="1:9" x14ac:dyDescent="0.25">
      <c r="A1440" s="2">
        <v>5500028754</v>
      </c>
      <c r="B1440" t="s">
        <v>1475</v>
      </c>
      <c r="C1440" t="s">
        <v>152</v>
      </c>
      <c r="D1440" t="s">
        <v>257</v>
      </c>
      <c r="E1440" s="1">
        <v>44327</v>
      </c>
      <c r="F1440" s="1">
        <v>44588</v>
      </c>
      <c r="G1440" s="1">
        <f>Таблица1[[#This Row],[Дата регистрации ЗНИ]]+VLOOKUP(Таблица1[[#This Row],[Бизнес-решение]],'Средние сроки по БР'!$A$1:$T$203,20,1)</f>
        <v>44422.595744680853</v>
      </c>
      <c r="H1440" s="1">
        <f>Таблица1[[#This Row],[Плановая дата выхода из текущего статуса]]</f>
        <v>44588</v>
      </c>
      <c r="I144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165.40425531914661</v>
      </c>
    </row>
    <row r="1441" spans="1:9" x14ac:dyDescent="0.25">
      <c r="A1441" s="2">
        <v>5500028755</v>
      </c>
      <c r="B1441" t="s">
        <v>1476</v>
      </c>
      <c r="C1441" t="s">
        <v>152</v>
      </c>
      <c r="D1441" t="s">
        <v>223</v>
      </c>
      <c r="E1441" s="1">
        <v>44327</v>
      </c>
      <c r="F1441" s="1">
        <v>44585</v>
      </c>
      <c r="G1441" s="1">
        <f>Таблица1[[#This Row],[Дата регистрации ЗНИ]]+VLOOKUP(Таблица1[[#This Row],[Бизнес-решение]],'Средние сроки по БР'!$A$1:$T$203,20,1)</f>
        <v>44561</v>
      </c>
      <c r="H1441" s="1">
        <f>Таблица1[[#This Row],[Плановая дата выхода из текущего статуса]]</f>
        <v>44585</v>
      </c>
      <c r="I14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</v>
      </c>
    </row>
    <row r="1442" spans="1:9" x14ac:dyDescent="0.25">
      <c r="A1442" s="2">
        <v>5500028758</v>
      </c>
      <c r="B1442" t="s">
        <v>1478</v>
      </c>
      <c r="C1442" t="s">
        <v>152</v>
      </c>
      <c r="D1442" t="s">
        <v>257</v>
      </c>
      <c r="E1442" s="1">
        <v>44328</v>
      </c>
      <c r="F1442" s="1">
        <v>44629</v>
      </c>
      <c r="G1442" s="1">
        <f>Таблица1[[#This Row],[Дата регистрации ЗНИ]]+VLOOKUP(Таблица1[[#This Row],[Бизнес-решение]],'Средние сроки по БР'!$A$1:$T$203,20,1)</f>
        <v>44423.595744680853</v>
      </c>
      <c r="H1442" s="1">
        <f>Таблица1[[#This Row],[Плановая дата выхода из текущего статуса]]</f>
        <v>44629</v>
      </c>
      <c r="I14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205.40425531914661</v>
      </c>
    </row>
    <row r="1443" spans="1:9" x14ac:dyDescent="0.25">
      <c r="A1443" s="2">
        <v>5500028760</v>
      </c>
      <c r="B1443" t="s">
        <v>1479</v>
      </c>
      <c r="C1443" t="s">
        <v>149</v>
      </c>
      <c r="D1443" t="s">
        <v>16</v>
      </c>
      <c r="E1443" s="1">
        <v>44328</v>
      </c>
      <c r="F1443" s="1">
        <v>44571</v>
      </c>
      <c r="G1443" s="1">
        <f>Таблица1[[#This Row],[Дата регистрации ЗНИ]]+VLOOKUP(Таблица1[[#This Row],[Бизнес-решение]],'Средние сроки по БР'!$A$1:$T$203,18,1)</f>
        <v>44479.252688172041</v>
      </c>
      <c r="H1443" s="1">
        <f>Таблица1[[#This Row],[Плановая дата выхода из текущего статуса]]+VLOOKUP(Таблица1[[#This Row],[Бизнес-решение]],'Средние сроки по БР'!$A$1:$T$203,19,1)</f>
        <v>44718.252688172041</v>
      </c>
      <c r="I14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239</v>
      </c>
    </row>
    <row r="1444" spans="1:9" hidden="1" x14ac:dyDescent="0.25">
      <c r="A1444" s="2">
        <v>5500028896</v>
      </c>
      <c r="B1444" t="s">
        <v>1574</v>
      </c>
      <c r="C1444" t="s">
        <v>8</v>
      </c>
      <c r="D1444" t="s">
        <v>73</v>
      </c>
      <c r="E1444" s="1">
        <v>44341</v>
      </c>
      <c r="F1444" s="1" t="s">
        <v>7</v>
      </c>
      <c r="I144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45" spans="1:9" x14ac:dyDescent="0.25">
      <c r="A1445" s="2">
        <v>5500028761</v>
      </c>
      <c r="B1445" t="s">
        <v>1480</v>
      </c>
      <c r="C1445" t="s">
        <v>99</v>
      </c>
      <c r="D1445" t="s">
        <v>73</v>
      </c>
      <c r="E1445" s="1">
        <v>44328</v>
      </c>
      <c r="F1445" s="1">
        <v>44773</v>
      </c>
      <c r="G1445" s="1">
        <f>Таблица1[[#This Row],[Дата регистрации ЗНИ]]+VLOOKUP(Таблица1[[#This Row],[Бизнес-решение]],'Средние сроки по БР'!$A$1:$T$203,15)</f>
        <v>44482.632258064514</v>
      </c>
      <c r="H1445" s="1">
        <f>Таблица1[[#This Row],[Плановая дата выхода из текущего статуса]]+VLOOKUP(Таблица1[[#This Row],[Бизнес-решение]],'Средние сроки по БР'!$A$1:$T$203,16)</f>
        <v>44927.632258064514</v>
      </c>
      <c r="I14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445</v>
      </c>
    </row>
    <row r="1446" spans="1:9" x14ac:dyDescent="0.25">
      <c r="A1446" s="2">
        <v>5500028763</v>
      </c>
      <c r="B1446" t="s">
        <v>1481</v>
      </c>
      <c r="C1446" t="s">
        <v>99</v>
      </c>
      <c r="D1446" t="s">
        <v>16</v>
      </c>
      <c r="E1446" s="1">
        <v>44328</v>
      </c>
      <c r="F1446" s="1">
        <v>44555</v>
      </c>
      <c r="G1446" s="1">
        <f>Таблица1[[#This Row],[Дата регистрации ЗНИ]]+VLOOKUP(Таблица1[[#This Row],[Бизнес-решение]],'Средние сроки по БР'!$A$1:$T$203,15)</f>
        <v>44483.252688172041</v>
      </c>
      <c r="H1446" s="1">
        <f>Таблица1[[#This Row],[Плановая дата выхода из текущего статуса]]+VLOOKUP(Таблица1[[#This Row],[Бизнес-решение]],'Средние сроки по БР'!$A$1:$T$203,16)</f>
        <v>44710.252688172041</v>
      </c>
      <c r="I14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227</v>
      </c>
    </row>
    <row r="1447" spans="1:9" x14ac:dyDescent="0.25">
      <c r="A1447" s="2">
        <v>5500028767</v>
      </c>
      <c r="B1447" t="s">
        <v>254</v>
      </c>
      <c r="C1447" t="s">
        <v>152</v>
      </c>
      <c r="D1447" t="s">
        <v>33</v>
      </c>
      <c r="E1447" s="1">
        <v>44328</v>
      </c>
      <c r="F1447" s="1">
        <v>44557</v>
      </c>
      <c r="G1447" s="1">
        <f>Таблица1[[#This Row],[Дата регистрации ЗНИ]]+VLOOKUP(Таблица1[[#This Row],[Бизнес-решение]],'Средние сроки по БР'!$A$1:$T$203,20,1)</f>
        <v>44548.310924369747</v>
      </c>
      <c r="H1447" s="1">
        <f>Таблица1[[#This Row],[Плановая дата выхода из текущего статуса]]</f>
        <v>44557</v>
      </c>
      <c r="I14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8.6890756302527734</v>
      </c>
    </row>
    <row r="1448" spans="1:9" x14ac:dyDescent="0.25">
      <c r="A1448" s="2">
        <v>5500028769</v>
      </c>
      <c r="B1448" t="s">
        <v>1483</v>
      </c>
      <c r="C1448" t="s">
        <v>184</v>
      </c>
      <c r="D1448" t="s">
        <v>73</v>
      </c>
      <c r="E1448" s="1">
        <v>44328</v>
      </c>
      <c r="F1448" s="1">
        <v>44519</v>
      </c>
      <c r="G1448" s="1">
        <f>Таблица1[[#This Row],[Дата регистрации ЗНИ]]+VLOOKUP(Таблица1[[#This Row],[Бизнес-решение]],'Средние сроки по БР'!$A$1:$T$203,10)</f>
        <v>44494.632258064514</v>
      </c>
      <c r="H1448" s="1">
        <f>Таблица1[[#This Row],[Плановая дата выхода из текущего статуса]]+VLOOKUP(Таблица1[[#This Row],[Бизнес-решение]],'Средние сроки по БР'!$A$1:$T$203,11)</f>
        <v>44680.632258064514</v>
      </c>
      <c r="I14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186</v>
      </c>
    </row>
    <row r="1449" spans="1:9" x14ac:dyDescent="0.25">
      <c r="A1449" s="2">
        <v>5500028770</v>
      </c>
      <c r="B1449" t="s">
        <v>683</v>
      </c>
      <c r="C1449" t="s">
        <v>148</v>
      </c>
      <c r="D1449" t="s">
        <v>73</v>
      </c>
      <c r="E1449" s="1">
        <v>44328</v>
      </c>
      <c r="F1449" s="1">
        <v>44561</v>
      </c>
      <c r="G1449" s="1">
        <f>Таблица1[[#This Row],[Дата регистрации ЗНИ]]+VLOOKUP(Таблица1[[#This Row],[Бизнес-решение]],'Средние сроки по БР'!$A$1:$T$203,9)</f>
        <v>44494.632258064514</v>
      </c>
      <c r="H1449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144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233</v>
      </c>
    </row>
    <row r="1450" spans="1:9" hidden="1" x14ac:dyDescent="0.25">
      <c r="A1450" s="2">
        <v>5500028902</v>
      </c>
      <c r="B1450" t="s">
        <v>1578</v>
      </c>
      <c r="C1450" t="s">
        <v>8</v>
      </c>
      <c r="D1450" t="s">
        <v>140</v>
      </c>
      <c r="E1450" s="1">
        <v>44341</v>
      </c>
      <c r="F1450" s="1" t="s">
        <v>7</v>
      </c>
      <c r="I145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51" spans="1:9" x14ac:dyDescent="0.25">
      <c r="A1451" s="2">
        <v>5500028771</v>
      </c>
      <c r="B1451" t="s">
        <v>1484</v>
      </c>
      <c r="C1451" t="s">
        <v>152</v>
      </c>
      <c r="D1451" t="s">
        <v>73</v>
      </c>
      <c r="E1451" s="1">
        <v>44328</v>
      </c>
      <c r="F1451" s="1">
        <v>44641</v>
      </c>
      <c r="G1451" s="1">
        <f>Таблица1[[#This Row],[Дата регистрации ЗНИ]]+VLOOKUP(Таблица1[[#This Row],[Бизнес-решение]],'Средние сроки по БР'!$A$1:$T$203,20,1)</f>
        <v>44470.632258064514</v>
      </c>
      <c r="H1451" s="1">
        <f>Таблица1[[#This Row],[Плановая дата выхода из текущего статуса]]</f>
        <v>44641</v>
      </c>
      <c r="I14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170.36774193548626</v>
      </c>
    </row>
    <row r="1452" spans="1:9" x14ac:dyDescent="0.25">
      <c r="A1452" s="2">
        <v>5500028772</v>
      </c>
      <c r="B1452" t="s">
        <v>1485</v>
      </c>
      <c r="C1452" t="s">
        <v>149</v>
      </c>
      <c r="D1452" t="s">
        <v>309</v>
      </c>
      <c r="E1452" s="1">
        <v>44328</v>
      </c>
      <c r="F1452" s="1">
        <v>44572</v>
      </c>
      <c r="G1452" s="1">
        <f>Таблица1[[#This Row],[Дата регистрации ЗНИ]]+VLOOKUP(Таблица1[[#This Row],[Бизнес-решение]],'Средние сроки по БР'!$A$1:$T$203,18,1)</f>
        <v>44484.666666666664</v>
      </c>
      <c r="H1452" s="1">
        <f>Таблица1[[#This Row],[Плановая дата выхода из текущего статуса]]+VLOOKUP(Таблица1[[#This Row],[Бизнес-решение]],'Средние сроки по БР'!$A$1:$T$203,19,1)</f>
        <v>44724.666666666664</v>
      </c>
      <c r="I14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240</v>
      </c>
    </row>
    <row r="1453" spans="1:9" x14ac:dyDescent="0.25">
      <c r="A1453" s="2">
        <v>5500028777</v>
      </c>
      <c r="B1453" t="s">
        <v>446</v>
      </c>
      <c r="C1453" t="s">
        <v>184</v>
      </c>
      <c r="D1453" t="s">
        <v>27</v>
      </c>
      <c r="E1453" s="1">
        <v>44333</v>
      </c>
      <c r="F1453" s="1">
        <v>44529</v>
      </c>
      <c r="G1453" s="1">
        <f>Таблица1[[#This Row],[Дата регистрации ЗНИ]]+VLOOKUP(Таблица1[[#This Row],[Бизнес-решение]],'Средние сроки по БР'!$A$1:$T$203,10)</f>
        <v>44546.037735849059</v>
      </c>
      <c r="H1453" s="1">
        <f>Таблица1[[#This Row],[Плановая дата выхода из текущего статуса]]+VLOOKUP(Таблица1[[#This Row],[Бизнес-решение]],'Средние сроки по БР'!$A$1:$T$203,11)</f>
        <v>44737.037735849059</v>
      </c>
      <c r="I14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191</v>
      </c>
    </row>
    <row r="1454" spans="1:9" x14ac:dyDescent="0.25">
      <c r="A1454" s="2">
        <v>5500028778</v>
      </c>
      <c r="B1454" t="s">
        <v>1390</v>
      </c>
      <c r="C1454" t="s">
        <v>148</v>
      </c>
      <c r="D1454" t="s">
        <v>33</v>
      </c>
      <c r="E1454" s="1">
        <v>44333</v>
      </c>
      <c r="F1454" s="1">
        <v>44620</v>
      </c>
      <c r="G1454" s="1">
        <f>Таблица1[[#This Row],[Дата регистрации ЗНИ]]+VLOOKUP(Таблица1[[#This Row],[Бизнес-решение]],'Средние сроки по БР'!$A$1:$T$203,9)</f>
        <v>44577.310924369747</v>
      </c>
      <c r="H1454" s="1">
        <f>Таблица1[[#This Row],[Плановая дата выхода из текущего статуса]]+VLOOKUP(Таблица1[[#This Row],[Бизнес-решение]],'Средние сроки по БР'!$A$1:$T$203,10)</f>
        <v>44864.310924369747</v>
      </c>
      <c r="I14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287</v>
      </c>
    </row>
    <row r="1455" spans="1:9" hidden="1" x14ac:dyDescent="0.25">
      <c r="A1455" s="2">
        <v>5500028907</v>
      </c>
      <c r="B1455" t="s">
        <v>1582</v>
      </c>
      <c r="C1455" t="s">
        <v>8</v>
      </c>
      <c r="D1455" t="s">
        <v>1583</v>
      </c>
      <c r="E1455" s="1">
        <v>44341</v>
      </c>
      <c r="F1455" s="1" t="s">
        <v>7</v>
      </c>
      <c r="I145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56" spans="1:9" hidden="1" x14ac:dyDescent="0.25">
      <c r="A1456" s="2">
        <v>5500028908</v>
      </c>
      <c r="B1456" t="s">
        <v>1584</v>
      </c>
      <c r="C1456" t="s">
        <v>8</v>
      </c>
      <c r="D1456" t="s">
        <v>329</v>
      </c>
      <c r="E1456" s="1">
        <v>44341</v>
      </c>
      <c r="F1456" s="1" t="s">
        <v>7</v>
      </c>
      <c r="I145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57" spans="1:9" x14ac:dyDescent="0.25">
      <c r="A1457" s="2">
        <v>5500028786</v>
      </c>
      <c r="B1457" t="s">
        <v>1492</v>
      </c>
      <c r="C1457" t="s">
        <v>184</v>
      </c>
      <c r="D1457" t="s">
        <v>73</v>
      </c>
      <c r="E1457" s="1">
        <v>44329</v>
      </c>
      <c r="F1457" s="1">
        <v>44539</v>
      </c>
      <c r="G1457" s="1">
        <f>Таблица1[[#This Row],[Дата регистрации ЗНИ]]+VLOOKUP(Таблица1[[#This Row],[Бизнес-решение]],'Средние сроки по БР'!$A$1:$T$203,10)</f>
        <v>44495.632258064514</v>
      </c>
      <c r="H1457" s="1">
        <f>Таблица1[[#This Row],[Плановая дата выхода из текущего статуса]]+VLOOKUP(Таблица1[[#This Row],[Бизнес-решение]],'Средние сроки по БР'!$A$1:$T$203,11)</f>
        <v>44700.632258064514</v>
      </c>
      <c r="I14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205</v>
      </c>
    </row>
    <row r="1458" spans="1:9" x14ac:dyDescent="0.25">
      <c r="A1458" s="2">
        <v>5500028787</v>
      </c>
      <c r="B1458" t="s">
        <v>840</v>
      </c>
      <c r="C1458" t="s">
        <v>184</v>
      </c>
      <c r="D1458" t="s">
        <v>73</v>
      </c>
      <c r="E1458" s="1">
        <v>44329</v>
      </c>
      <c r="F1458" s="1">
        <v>44518</v>
      </c>
      <c r="G1458" s="1">
        <f>Таблица1[[#This Row],[Дата регистрации ЗНИ]]+VLOOKUP(Таблица1[[#This Row],[Бизнес-решение]],'Средние сроки по БР'!$A$1:$T$203,10)</f>
        <v>44495.632258064514</v>
      </c>
      <c r="H1458" s="1">
        <f>Таблица1[[#This Row],[Плановая дата выхода из текущего статуса]]+VLOOKUP(Таблица1[[#This Row],[Бизнес-решение]],'Средние сроки по БР'!$A$1:$T$203,11)</f>
        <v>44679.632258064514</v>
      </c>
      <c r="I14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184</v>
      </c>
    </row>
    <row r="1459" spans="1:9" x14ac:dyDescent="0.25">
      <c r="A1459" s="2">
        <v>5500028788</v>
      </c>
      <c r="B1459" t="s">
        <v>1493</v>
      </c>
      <c r="C1459" t="s">
        <v>148</v>
      </c>
      <c r="D1459" t="s">
        <v>257</v>
      </c>
      <c r="E1459" s="1">
        <v>44330</v>
      </c>
      <c r="F1459" s="1">
        <v>44592</v>
      </c>
      <c r="G1459" s="1">
        <f>Таблица1[[#This Row],[Дата регистрации ЗНИ]]+VLOOKUP(Таблица1[[#This Row],[Бизнес-решение]],'Средние сроки по БР'!$A$1:$T$203,9)</f>
        <v>44449.595744680853</v>
      </c>
      <c r="H1459" s="1">
        <f>Таблица1[[#This Row],[Плановая дата выхода из текущего статуса]]+VLOOKUP(Таблица1[[#This Row],[Бизнес-решение]],'Средние сроки по БР'!$A$1:$T$203,10)</f>
        <v>44711.595744680853</v>
      </c>
      <c r="I145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262</v>
      </c>
    </row>
    <row r="1460" spans="1:9" hidden="1" x14ac:dyDescent="0.25">
      <c r="A1460" s="2">
        <v>5500028912</v>
      </c>
      <c r="B1460" t="s">
        <v>1588</v>
      </c>
      <c r="C1460" t="s">
        <v>8</v>
      </c>
      <c r="D1460" t="s">
        <v>28</v>
      </c>
      <c r="E1460" s="1">
        <v>44341</v>
      </c>
      <c r="F1460" s="1" t="s">
        <v>7</v>
      </c>
      <c r="I146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61" spans="1:9" x14ac:dyDescent="0.25">
      <c r="A1461" s="2">
        <v>5500028790</v>
      </c>
      <c r="B1461" t="s">
        <v>1495</v>
      </c>
      <c r="C1461" t="s">
        <v>99</v>
      </c>
      <c r="D1461" t="s">
        <v>36</v>
      </c>
      <c r="E1461" s="1">
        <v>44330</v>
      </c>
      <c r="F1461" s="1">
        <v>44635</v>
      </c>
      <c r="G1461" s="1">
        <f>Таблица1[[#This Row],[Дата регистрации ЗНИ]]+VLOOKUP(Таблица1[[#This Row],[Бизнес-решение]],'Средние сроки по БР'!$A$1:$T$203,15)</f>
        <v>44501.639344262294</v>
      </c>
      <c r="H1461" s="1">
        <f>Таблица1[[#This Row],[Плановая дата выхода из текущего статуса]]+VLOOKUP(Таблица1[[#This Row],[Бизнес-решение]],'Средние сроки по БР'!$A$1:$T$203,16)</f>
        <v>44806.639344262294</v>
      </c>
      <c r="I14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305</v>
      </c>
    </row>
    <row r="1462" spans="1:9" x14ac:dyDescent="0.25">
      <c r="A1462" s="2">
        <v>5500028791</v>
      </c>
      <c r="B1462" t="s">
        <v>1496</v>
      </c>
      <c r="C1462" t="s">
        <v>99</v>
      </c>
      <c r="D1462" t="s">
        <v>73</v>
      </c>
      <c r="E1462" s="1">
        <v>44330</v>
      </c>
      <c r="F1462" s="1">
        <v>44603</v>
      </c>
      <c r="G1462" s="1">
        <f>Таблица1[[#This Row],[Дата регистрации ЗНИ]]+VLOOKUP(Таблица1[[#This Row],[Бизнес-решение]],'Средние сроки по БР'!$A$1:$T$203,15)</f>
        <v>44484.632258064514</v>
      </c>
      <c r="H1462" s="1">
        <f>Таблица1[[#This Row],[Плановая дата выхода из текущего статуса]]+VLOOKUP(Таблица1[[#This Row],[Бизнес-решение]],'Средние сроки по БР'!$A$1:$T$203,16)</f>
        <v>44757.632258064514</v>
      </c>
      <c r="I146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273</v>
      </c>
    </row>
    <row r="1463" spans="1:9" x14ac:dyDescent="0.25">
      <c r="A1463" s="2">
        <v>5500028792</v>
      </c>
      <c r="B1463" t="s">
        <v>1495</v>
      </c>
      <c r="C1463" t="s">
        <v>99</v>
      </c>
      <c r="D1463" t="s">
        <v>16</v>
      </c>
      <c r="E1463" s="1">
        <v>44330</v>
      </c>
      <c r="F1463" s="1">
        <v>44635</v>
      </c>
      <c r="G1463" s="1">
        <f>Таблица1[[#This Row],[Дата регистрации ЗНИ]]+VLOOKUP(Таблица1[[#This Row],[Бизнес-решение]],'Средние сроки по БР'!$A$1:$T$203,15)</f>
        <v>44485.252688172041</v>
      </c>
      <c r="H1463" s="1">
        <f>Таблица1[[#This Row],[Плановая дата выхода из текущего статуса]]+VLOOKUP(Таблица1[[#This Row],[Бизнес-решение]],'Средние сроки по БР'!$A$1:$T$203,16)</f>
        <v>44790.252688172041</v>
      </c>
      <c r="I14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305</v>
      </c>
    </row>
    <row r="1464" spans="1:9" x14ac:dyDescent="0.25">
      <c r="A1464" s="2">
        <v>5500028794</v>
      </c>
      <c r="B1464" t="s">
        <v>1497</v>
      </c>
      <c r="C1464" t="s">
        <v>149</v>
      </c>
      <c r="D1464" t="s">
        <v>73</v>
      </c>
      <c r="E1464" s="1">
        <v>44330</v>
      </c>
      <c r="F1464" s="1">
        <v>44560</v>
      </c>
      <c r="G1464" s="1">
        <f>Таблица1[[#This Row],[Дата регистрации ЗНИ]]+VLOOKUP(Таблица1[[#This Row],[Бизнес-решение]],'Средние сроки по БР'!$A$1:$T$203,18,1)</f>
        <v>44480.632258064514</v>
      </c>
      <c r="H1464" s="1">
        <f>Таблица1[[#This Row],[Плановая дата выхода из текущего статуса]]+VLOOKUP(Таблица1[[#This Row],[Бизнес-решение]],'Средние сроки по БР'!$A$1:$T$203,19,1)</f>
        <v>44706.632258064514</v>
      </c>
      <c r="I14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226</v>
      </c>
    </row>
    <row r="1465" spans="1:9" hidden="1" x14ac:dyDescent="0.25">
      <c r="A1465" s="2">
        <v>5500028917</v>
      </c>
      <c r="B1465" t="s">
        <v>1594</v>
      </c>
      <c r="C1465" t="s">
        <v>8</v>
      </c>
      <c r="D1465" t="s">
        <v>1595</v>
      </c>
      <c r="E1465" s="1">
        <v>44341</v>
      </c>
      <c r="F1465" s="1" t="s">
        <v>7</v>
      </c>
      <c r="I146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66" spans="1:9" x14ac:dyDescent="0.25">
      <c r="A1466" s="2">
        <v>5500028795</v>
      </c>
      <c r="B1466" t="s">
        <v>1498</v>
      </c>
      <c r="C1466" t="s">
        <v>149</v>
      </c>
      <c r="D1466" t="s">
        <v>6</v>
      </c>
      <c r="E1466" s="1">
        <v>44330</v>
      </c>
      <c r="F1466" s="1">
        <v>44561</v>
      </c>
      <c r="G1466" s="1">
        <f>Таблица1[[#This Row],[Дата регистрации ЗНИ]]+VLOOKUP(Таблица1[[#This Row],[Бизнес-решение]],'Средние сроки по БР'!$A$1:$T$203,18,1)</f>
        <v>44530.371321454484</v>
      </c>
      <c r="H1466" s="1">
        <f>Таблица1[[#This Row],[Плановая дата выхода из текущего статуса]]+VLOOKUP(Таблица1[[#This Row],[Бизнес-решение]],'Средние сроки по БР'!$A$1:$T$203,19,1)</f>
        <v>44757.371321454484</v>
      </c>
      <c r="I146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227</v>
      </c>
    </row>
    <row r="1467" spans="1:9" x14ac:dyDescent="0.25">
      <c r="A1467" s="2">
        <v>5500028796</v>
      </c>
      <c r="B1467" t="s">
        <v>1499</v>
      </c>
      <c r="C1467" t="s">
        <v>99</v>
      </c>
      <c r="D1467" t="s">
        <v>223</v>
      </c>
      <c r="E1467" s="1">
        <v>44330</v>
      </c>
      <c r="F1467" s="1">
        <v>44560</v>
      </c>
      <c r="G1467" s="1">
        <f>Таблица1[[#This Row],[Дата регистрации ЗНИ]]+VLOOKUP(Таблица1[[#This Row],[Бизнес-решение]],'Средние сроки по БР'!$A$1:$T$203,15)</f>
        <v>44576</v>
      </c>
      <c r="H1467" s="1">
        <f>Таблица1[[#This Row],[Плановая дата выхода из текущего статуса]]+VLOOKUP(Таблица1[[#This Row],[Бизнес-решение]],'Средние сроки по БР'!$A$1:$T$203,16)</f>
        <v>44806</v>
      </c>
      <c r="I14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230</v>
      </c>
    </row>
    <row r="1468" spans="1:9" x14ac:dyDescent="0.25">
      <c r="A1468" s="2">
        <v>5500028799</v>
      </c>
      <c r="B1468" t="s">
        <v>975</v>
      </c>
      <c r="C1468" t="s">
        <v>148</v>
      </c>
      <c r="D1468" t="s">
        <v>210</v>
      </c>
      <c r="E1468" s="1">
        <v>44333</v>
      </c>
      <c r="F1468" s="1">
        <v>44386</v>
      </c>
      <c r="G1468" s="1">
        <f>Таблица1[[#This Row],[Дата регистрации ЗНИ]]+VLOOKUP(Таблица1[[#This Row],[Бизнес-решение]],'Средние сроки по БР'!$A$1:$T$203,9)</f>
        <v>44677.5</v>
      </c>
      <c r="H1468" s="1">
        <f>Таблица1[[#This Row],[Плановая дата выхода из текущего статуса]]+VLOOKUP(Таблица1[[#This Row],[Бизнес-решение]],'Средние сроки по БР'!$A$1:$T$203,10)</f>
        <v>44730.5</v>
      </c>
      <c r="I14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53</v>
      </c>
    </row>
    <row r="1469" spans="1:9" hidden="1" x14ac:dyDescent="0.25">
      <c r="A1469" s="2">
        <v>5500028921</v>
      </c>
      <c r="B1469" t="s">
        <v>1599</v>
      </c>
      <c r="C1469" t="s">
        <v>8</v>
      </c>
      <c r="D1469" t="s">
        <v>96</v>
      </c>
      <c r="E1469" s="1">
        <v>44341</v>
      </c>
      <c r="F1469" s="1" t="s">
        <v>7</v>
      </c>
      <c r="I146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70" spans="1:9" x14ac:dyDescent="0.25">
      <c r="A1470" s="2">
        <v>5500028800</v>
      </c>
      <c r="B1470" t="s">
        <v>1502</v>
      </c>
      <c r="C1470" t="s">
        <v>148</v>
      </c>
      <c r="D1470" t="s">
        <v>193</v>
      </c>
      <c r="E1470" s="1">
        <v>44333</v>
      </c>
      <c r="F1470" s="1">
        <v>44358</v>
      </c>
      <c r="G1470" s="1">
        <f>Таблица1[[#This Row],[Дата регистрации ЗНИ]]+VLOOKUP(Таблица1[[#This Row],[Бизнес-решение]],'Средние сроки по БР'!$A$1:$T$203,9)</f>
        <v>44508.666666666664</v>
      </c>
      <c r="H1470" s="1">
        <f>Таблица1[[#This Row],[Плановая дата выхода из текущего статуса]]+VLOOKUP(Таблица1[[#This Row],[Бизнес-решение]],'Средние сроки по БР'!$A$1:$T$203,10)</f>
        <v>44533.666666666664</v>
      </c>
      <c r="I14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</v>
      </c>
    </row>
    <row r="1471" spans="1:9" hidden="1" x14ac:dyDescent="0.25">
      <c r="A1471" s="2">
        <v>5500028923</v>
      </c>
      <c r="B1471" t="s">
        <v>1601</v>
      </c>
      <c r="C1471" t="s">
        <v>8</v>
      </c>
      <c r="D1471" t="s">
        <v>166</v>
      </c>
      <c r="E1471" s="1">
        <v>44341</v>
      </c>
      <c r="F1471" s="1" t="s">
        <v>7</v>
      </c>
      <c r="I147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72" spans="1:9" x14ac:dyDescent="0.25">
      <c r="A1472" s="2">
        <v>5500028801</v>
      </c>
      <c r="B1472" t="s">
        <v>1503</v>
      </c>
      <c r="C1472" t="s">
        <v>148</v>
      </c>
      <c r="D1472" t="s">
        <v>73</v>
      </c>
      <c r="E1472" s="1">
        <v>44333</v>
      </c>
      <c r="F1472" s="1">
        <v>44561</v>
      </c>
      <c r="G1472" s="1">
        <f>Таблица1[[#This Row],[Дата регистрации ЗНИ]]+VLOOKUP(Таблица1[[#This Row],[Бизнес-решение]],'Средние сроки по БР'!$A$1:$T$203,9)</f>
        <v>44499.632258064514</v>
      </c>
      <c r="H1472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14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228</v>
      </c>
    </row>
    <row r="1473" spans="1:9" x14ac:dyDescent="0.25">
      <c r="A1473" s="2">
        <v>5500028802</v>
      </c>
      <c r="B1473" t="s">
        <v>787</v>
      </c>
      <c r="C1473" t="s">
        <v>99</v>
      </c>
      <c r="D1473" t="s">
        <v>10</v>
      </c>
      <c r="E1473" s="1">
        <v>44333</v>
      </c>
      <c r="F1473" s="1">
        <v>44620</v>
      </c>
      <c r="G1473" s="1">
        <f>Таблица1[[#This Row],[Дата регистрации ЗНИ]]+VLOOKUP(Таблица1[[#This Row],[Бизнес-решение]],'Средние сроки по БР'!$A$1:$T$203,15)</f>
        <v>44500.209790209788</v>
      </c>
      <c r="H1473" s="1">
        <f>Таблица1[[#This Row],[Плановая дата выхода из текущего статуса]]+VLOOKUP(Таблица1[[#This Row],[Бизнес-решение]],'Средние сроки по БР'!$A$1:$T$203,16)</f>
        <v>44787.209790209788</v>
      </c>
      <c r="I14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287</v>
      </c>
    </row>
    <row r="1474" spans="1:9" x14ac:dyDescent="0.25">
      <c r="A1474" s="2">
        <v>5500028803</v>
      </c>
      <c r="B1474" t="s">
        <v>1504</v>
      </c>
      <c r="C1474" t="s">
        <v>148</v>
      </c>
      <c r="D1474" t="s">
        <v>73</v>
      </c>
      <c r="E1474" s="1">
        <v>44333</v>
      </c>
      <c r="F1474" s="1">
        <v>44561</v>
      </c>
      <c r="G1474" s="1">
        <f>Таблица1[[#This Row],[Дата регистрации ЗНИ]]+VLOOKUP(Таблица1[[#This Row],[Бизнес-решение]],'Средние сроки по БР'!$A$1:$T$203,9)</f>
        <v>44499.632258064514</v>
      </c>
      <c r="H1474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14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228</v>
      </c>
    </row>
    <row r="1475" spans="1:9" hidden="1" x14ac:dyDescent="0.25">
      <c r="A1475" s="2">
        <v>5500028927</v>
      </c>
      <c r="B1475" t="s">
        <v>1605</v>
      </c>
      <c r="C1475" t="s">
        <v>8</v>
      </c>
      <c r="D1475" t="s">
        <v>1606</v>
      </c>
      <c r="E1475" s="1">
        <v>44341</v>
      </c>
      <c r="F1475" s="1" t="s">
        <v>7</v>
      </c>
      <c r="I147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76" spans="1:9" x14ac:dyDescent="0.25">
      <c r="A1476" s="2">
        <v>5500028804</v>
      </c>
      <c r="B1476" t="s">
        <v>1505</v>
      </c>
      <c r="C1476" t="s">
        <v>152</v>
      </c>
      <c r="D1476" t="s">
        <v>257</v>
      </c>
      <c r="E1476" s="1">
        <v>44333</v>
      </c>
      <c r="F1476" s="1">
        <v>44600</v>
      </c>
      <c r="G1476" s="1">
        <f>Таблица1[[#This Row],[Дата регистрации ЗНИ]]+VLOOKUP(Таблица1[[#This Row],[Бизнес-решение]],'Средние сроки по БР'!$A$1:$T$203,20,1)</f>
        <v>44428.595744680853</v>
      </c>
      <c r="H1476" s="1">
        <f>Таблица1[[#This Row],[Плановая дата выхода из текущего статуса]]</f>
        <v>44600</v>
      </c>
      <c r="I14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171.40425531914661</v>
      </c>
    </row>
    <row r="1477" spans="1:9" hidden="1" x14ac:dyDescent="0.25">
      <c r="A1477" s="2">
        <v>5500028929</v>
      </c>
      <c r="B1477" t="s">
        <v>341</v>
      </c>
      <c r="C1477" t="s">
        <v>5</v>
      </c>
      <c r="D1477" t="s">
        <v>163</v>
      </c>
      <c r="E1477" s="1">
        <v>44341</v>
      </c>
      <c r="F1477" s="1" t="s">
        <v>7</v>
      </c>
      <c r="I147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78" spans="1:9" hidden="1" x14ac:dyDescent="0.25">
      <c r="A1478" s="2">
        <v>5500028930</v>
      </c>
      <c r="B1478" t="s">
        <v>1608</v>
      </c>
      <c r="C1478" t="s">
        <v>5</v>
      </c>
      <c r="D1478" t="s">
        <v>89</v>
      </c>
      <c r="E1478" s="1">
        <v>44341</v>
      </c>
      <c r="F1478" s="1" t="s">
        <v>7</v>
      </c>
      <c r="I147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79" spans="1:9" hidden="1" x14ac:dyDescent="0.25">
      <c r="A1479" s="2">
        <v>5500028931</v>
      </c>
      <c r="B1479" t="s">
        <v>1609</v>
      </c>
      <c r="C1479" t="s">
        <v>8</v>
      </c>
      <c r="D1479" t="s">
        <v>1610</v>
      </c>
      <c r="E1479" s="1">
        <v>44341</v>
      </c>
      <c r="F1479" s="1" t="s">
        <v>7</v>
      </c>
      <c r="I147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80" spans="1:9" x14ac:dyDescent="0.25">
      <c r="A1480" s="2">
        <v>5500028806</v>
      </c>
      <c r="B1480" t="s">
        <v>1507</v>
      </c>
      <c r="C1480" t="s">
        <v>99</v>
      </c>
      <c r="D1480" t="s">
        <v>6</v>
      </c>
      <c r="E1480" s="1">
        <v>44333</v>
      </c>
      <c r="F1480" s="1">
        <v>44592</v>
      </c>
      <c r="G1480" s="1">
        <f>Таблица1[[#This Row],[Дата регистрации ЗНИ]]+VLOOKUP(Таблица1[[#This Row],[Бизнес-решение]],'Средние сроки по БР'!$A$1:$T$203,15)</f>
        <v>44537.371321454484</v>
      </c>
      <c r="H1480" s="1">
        <f>Таблица1[[#This Row],[Плановая дата выхода из текущего статуса]]+VLOOKUP(Таблица1[[#This Row],[Бизнес-решение]],'Средние сроки по БР'!$A$1:$T$203,16)</f>
        <v>44796.371321454484</v>
      </c>
      <c r="I14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259</v>
      </c>
    </row>
    <row r="1481" spans="1:9" hidden="1" x14ac:dyDescent="0.25">
      <c r="A1481" s="2">
        <v>5500028933</v>
      </c>
      <c r="B1481" t="s">
        <v>1612</v>
      </c>
      <c r="C1481" t="s">
        <v>8</v>
      </c>
      <c r="D1481" t="s">
        <v>72</v>
      </c>
      <c r="E1481" s="1">
        <v>44341</v>
      </c>
      <c r="F1481" s="1" t="s">
        <v>7</v>
      </c>
      <c r="I148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82" spans="1:9" x14ac:dyDescent="0.25">
      <c r="A1482" s="2">
        <v>5500028807</v>
      </c>
      <c r="B1482" t="s">
        <v>1508</v>
      </c>
      <c r="C1482" t="s">
        <v>99</v>
      </c>
      <c r="D1482" t="s">
        <v>6</v>
      </c>
      <c r="E1482" s="1">
        <v>44333</v>
      </c>
      <c r="F1482" s="1">
        <v>44620</v>
      </c>
      <c r="G1482" s="1">
        <f>Таблица1[[#This Row],[Дата регистрации ЗНИ]]+VLOOKUP(Таблица1[[#This Row],[Бизнес-решение]],'Средние сроки по БР'!$A$1:$T$203,15)</f>
        <v>44537.371321454484</v>
      </c>
      <c r="H1482" s="1">
        <f>Таблица1[[#This Row],[Плановая дата выхода из текущего статуса]]+VLOOKUP(Таблица1[[#This Row],[Бизнес-решение]],'Средние сроки по БР'!$A$1:$T$203,16)</f>
        <v>44824.371321454484</v>
      </c>
      <c r="I148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287</v>
      </c>
    </row>
    <row r="1483" spans="1:9" x14ac:dyDescent="0.25">
      <c r="A1483" s="2">
        <v>5500028811</v>
      </c>
      <c r="B1483" t="s">
        <v>1511</v>
      </c>
      <c r="C1483" t="s">
        <v>99</v>
      </c>
      <c r="D1483" t="s">
        <v>207</v>
      </c>
      <c r="E1483" s="1">
        <v>44333</v>
      </c>
      <c r="F1483" s="1">
        <v>44554</v>
      </c>
      <c r="G1483" s="1">
        <f>Таблица1[[#This Row],[Дата регистрации ЗНИ]]+VLOOKUP(Таблица1[[#This Row],[Бизнес-решение]],'Средние сроки по БР'!$A$1:$T$203,15)</f>
        <v>44543.0625</v>
      </c>
      <c r="H1483" s="1">
        <f>Таблица1[[#This Row],[Плановая дата выхода из текущего статуса]]+VLOOKUP(Таблица1[[#This Row],[Бизнес-решение]],'Средние сроки по БР'!$A$1:$T$203,16)</f>
        <v>44764.0625</v>
      </c>
      <c r="I14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221</v>
      </c>
    </row>
    <row r="1484" spans="1:9" hidden="1" x14ac:dyDescent="0.25">
      <c r="A1484" s="2">
        <v>5500028936</v>
      </c>
      <c r="B1484" t="s">
        <v>1615</v>
      </c>
      <c r="C1484" t="s">
        <v>8</v>
      </c>
      <c r="D1484" t="s">
        <v>150</v>
      </c>
      <c r="E1484" s="1">
        <v>44341</v>
      </c>
      <c r="F1484" s="1" t="s">
        <v>7</v>
      </c>
      <c r="I148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85" spans="1:9" hidden="1" x14ac:dyDescent="0.25">
      <c r="A1485" s="2">
        <v>5500028937</v>
      </c>
      <c r="B1485" t="s">
        <v>1616</v>
      </c>
      <c r="C1485" t="s">
        <v>5</v>
      </c>
      <c r="D1485" t="s">
        <v>33</v>
      </c>
      <c r="E1485" s="1">
        <v>44341</v>
      </c>
      <c r="F1485" s="1" t="s">
        <v>7</v>
      </c>
      <c r="I148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86" spans="1:9" hidden="1" x14ac:dyDescent="0.25">
      <c r="A1486" s="2">
        <v>5500028938</v>
      </c>
      <c r="B1486" t="s">
        <v>1617</v>
      </c>
      <c r="C1486" t="s">
        <v>5</v>
      </c>
      <c r="D1486" t="s">
        <v>33</v>
      </c>
      <c r="E1486" s="1">
        <v>44342</v>
      </c>
      <c r="F1486" s="1" t="s">
        <v>7</v>
      </c>
      <c r="I148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87" spans="1:9" x14ac:dyDescent="0.25">
      <c r="A1487" s="2">
        <v>5500028815</v>
      </c>
      <c r="B1487" t="s">
        <v>1218</v>
      </c>
      <c r="C1487" t="s">
        <v>99</v>
      </c>
      <c r="D1487" t="s">
        <v>11</v>
      </c>
      <c r="E1487" s="1">
        <v>44334</v>
      </c>
      <c r="F1487" s="1">
        <v>44597</v>
      </c>
      <c r="G1487" s="1">
        <f>Таблица1[[#This Row],[Дата регистрации ЗНИ]]+VLOOKUP(Таблица1[[#This Row],[Бизнес-решение]],'Средние сроки по БР'!$A$1:$T$203,15)</f>
        <v>44573.260563380281</v>
      </c>
      <c r="H1487" s="1">
        <f>Таблица1[[#This Row],[Плановая дата выхода из текущего статуса]]+VLOOKUP(Таблица1[[#This Row],[Бизнес-решение]],'Средние сроки по БР'!$A$1:$T$203,16)</f>
        <v>44836.260563380281</v>
      </c>
      <c r="I14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263</v>
      </c>
    </row>
    <row r="1488" spans="1:9" x14ac:dyDescent="0.25">
      <c r="A1488" s="2">
        <v>5500028816</v>
      </c>
      <c r="B1488" t="s">
        <v>319</v>
      </c>
      <c r="C1488" t="s">
        <v>99</v>
      </c>
      <c r="D1488" t="s">
        <v>210</v>
      </c>
      <c r="E1488" s="1">
        <v>44337</v>
      </c>
      <c r="F1488" s="1">
        <v>44592</v>
      </c>
      <c r="G1488" s="1">
        <f>Таблица1[[#This Row],[Дата регистрации ЗНИ]]+VLOOKUP(Таблица1[[#This Row],[Бизнес-решение]],'Средние сроки по БР'!$A$1:$T$203,15)</f>
        <v>44669.5</v>
      </c>
      <c r="H1488" s="1">
        <f>Таблица1[[#This Row],[Плановая дата выхода из текущего статуса]]+VLOOKUP(Таблица1[[#This Row],[Бизнес-решение]],'Средние сроки по БР'!$A$1:$T$203,16)</f>
        <v>44924.5</v>
      </c>
      <c r="I14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255</v>
      </c>
    </row>
    <row r="1489" spans="1:9" hidden="1" x14ac:dyDescent="0.25">
      <c r="A1489" s="2">
        <v>5500028941</v>
      </c>
      <c r="B1489" t="s">
        <v>1620</v>
      </c>
      <c r="C1489" t="s">
        <v>5</v>
      </c>
      <c r="D1489" t="s">
        <v>16</v>
      </c>
      <c r="E1489" s="1">
        <v>44342</v>
      </c>
      <c r="F1489" s="1" t="s">
        <v>7</v>
      </c>
      <c r="I148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90" spans="1:9" hidden="1" x14ac:dyDescent="0.25">
      <c r="A1490" s="2">
        <v>5500028942</v>
      </c>
      <c r="B1490" t="s">
        <v>1621</v>
      </c>
      <c r="C1490" t="s">
        <v>8</v>
      </c>
      <c r="D1490" t="s">
        <v>54</v>
      </c>
      <c r="E1490" s="1">
        <v>44342</v>
      </c>
      <c r="F1490" s="1" t="s">
        <v>7</v>
      </c>
      <c r="I149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91" spans="1:9" x14ac:dyDescent="0.25">
      <c r="A1491" s="2">
        <v>5500028817</v>
      </c>
      <c r="B1491" t="s">
        <v>1312</v>
      </c>
      <c r="C1491" t="s">
        <v>152</v>
      </c>
      <c r="D1491" t="s">
        <v>16</v>
      </c>
      <c r="E1491" s="1">
        <v>44337</v>
      </c>
      <c r="F1491" s="1">
        <v>44630</v>
      </c>
      <c r="G1491" s="1">
        <f>Таблица1[[#This Row],[Дата регистрации ЗНИ]]+VLOOKUP(Таблица1[[#This Row],[Бизнес-решение]],'Средние сроки по БР'!$A$1:$T$203,20,1)</f>
        <v>44480.252688172041</v>
      </c>
      <c r="H1491" s="1">
        <f>Таблица1[[#This Row],[Плановая дата выхода из текущего статуса]]</f>
        <v>44630</v>
      </c>
      <c r="I14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149.74731182795949</v>
      </c>
    </row>
    <row r="1492" spans="1:9" x14ac:dyDescent="0.25">
      <c r="A1492" s="2">
        <v>5500028822</v>
      </c>
      <c r="B1492" t="s">
        <v>1515</v>
      </c>
      <c r="C1492" t="s">
        <v>99</v>
      </c>
      <c r="D1492" t="s">
        <v>73</v>
      </c>
      <c r="E1492" s="1">
        <v>44334</v>
      </c>
      <c r="F1492" s="1">
        <v>44595</v>
      </c>
      <c r="G1492" s="1">
        <f>Таблица1[[#This Row],[Дата регистрации ЗНИ]]+VLOOKUP(Таблица1[[#This Row],[Бизнес-решение]],'Средние сроки по БР'!$A$1:$T$203,15)</f>
        <v>44488.632258064514</v>
      </c>
      <c r="H1492" s="1">
        <f>Таблица1[[#This Row],[Плановая дата выхода из текущего статуса]]+VLOOKUP(Таблица1[[#This Row],[Бизнес-решение]],'Средние сроки по БР'!$A$1:$T$203,16)</f>
        <v>44749.632258064514</v>
      </c>
      <c r="I149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261</v>
      </c>
    </row>
    <row r="1493" spans="1:9" hidden="1" x14ac:dyDescent="0.25">
      <c r="A1493" s="2">
        <v>5500028945</v>
      </c>
      <c r="B1493" t="s">
        <v>1622</v>
      </c>
      <c r="C1493" t="s">
        <v>5</v>
      </c>
      <c r="D1493" t="s">
        <v>39</v>
      </c>
      <c r="E1493" s="1">
        <v>44342</v>
      </c>
      <c r="F1493" s="1" t="s">
        <v>7</v>
      </c>
      <c r="I149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94" spans="1:9" hidden="1" x14ac:dyDescent="0.25">
      <c r="A1494" s="2">
        <v>5500028946</v>
      </c>
      <c r="B1494" t="s">
        <v>199</v>
      </c>
      <c r="C1494" t="s">
        <v>5</v>
      </c>
      <c r="D1494" t="s">
        <v>391</v>
      </c>
      <c r="E1494" s="1">
        <v>44343</v>
      </c>
      <c r="F1494" s="1" t="s">
        <v>7</v>
      </c>
      <c r="I149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95" spans="1:9" x14ac:dyDescent="0.25">
      <c r="A1495" s="2">
        <v>5500028823</v>
      </c>
      <c r="B1495" t="s">
        <v>1516</v>
      </c>
      <c r="C1495" t="s">
        <v>152</v>
      </c>
      <c r="D1495" t="s">
        <v>18</v>
      </c>
      <c r="E1495" s="1">
        <v>44334</v>
      </c>
      <c r="F1495" s="1">
        <v>44648</v>
      </c>
      <c r="G1495" s="1">
        <f>Таблица1[[#This Row],[Дата регистрации ЗНИ]]+VLOOKUP(Таблица1[[#This Row],[Бизнес-решение]],'Средние сроки по БР'!$A$1:$T$203,20,1)</f>
        <v>44601.087087087086</v>
      </c>
      <c r="H1495" s="1">
        <f>Таблица1[[#This Row],[Плановая дата выхода из текущего статуса]]</f>
        <v>44648</v>
      </c>
      <c r="I14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46.91291291291418</v>
      </c>
    </row>
    <row r="1496" spans="1:9" hidden="1" x14ac:dyDescent="0.25">
      <c r="A1496" s="2">
        <v>5500028949</v>
      </c>
      <c r="B1496" t="s">
        <v>320</v>
      </c>
      <c r="C1496" t="s">
        <v>8</v>
      </c>
      <c r="D1496" t="s">
        <v>41</v>
      </c>
      <c r="E1496" s="1">
        <v>44343</v>
      </c>
      <c r="F1496" s="1" t="s">
        <v>7</v>
      </c>
      <c r="I149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97" spans="1:9" x14ac:dyDescent="0.25">
      <c r="A1497" s="2">
        <v>5500028825</v>
      </c>
      <c r="B1497" t="s">
        <v>1518</v>
      </c>
      <c r="C1497" t="s">
        <v>99</v>
      </c>
      <c r="D1497" t="s">
        <v>22</v>
      </c>
      <c r="E1497" s="1">
        <v>44334</v>
      </c>
      <c r="F1497" s="1">
        <v>44610</v>
      </c>
      <c r="G1497" s="1">
        <f>Таблица1[[#This Row],[Дата регистрации ЗНИ]]+VLOOKUP(Таблица1[[#This Row],[Бизнес-решение]],'Средние сроки по БР'!$A$1:$T$203,15)</f>
        <v>44538.083333333336</v>
      </c>
      <c r="H1497" s="1">
        <f>Таблица1[[#This Row],[Плановая дата выхода из текущего статуса]]+VLOOKUP(Таблица1[[#This Row],[Бизнес-решение]],'Средние сроки по БР'!$A$1:$T$203,16)</f>
        <v>44814.083333333336</v>
      </c>
      <c r="I14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276</v>
      </c>
    </row>
    <row r="1498" spans="1:9" hidden="1" x14ac:dyDescent="0.25">
      <c r="A1498" s="2">
        <v>5500028951</v>
      </c>
      <c r="B1498" t="s">
        <v>1624</v>
      </c>
      <c r="C1498" t="s">
        <v>5</v>
      </c>
      <c r="D1498" t="s">
        <v>10</v>
      </c>
      <c r="E1498" s="1">
        <v>44342</v>
      </c>
      <c r="F1498" s="1" t="s">
        <v>7</v>
      </c>
      <c r="I149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499" spans="1:9" x14ac:dyDescent="0.25">
      <c r="A1499" s="2">
        <v>5500028826</v>
      </c>
      <c r="B1499" t="s">
        <v>1519</v>
      </c>
      <c r="C1499" t="s">
        <v>148</v>
      </c>
      <c r="D1499" t="s">
        <v>73</v>
      </c>
      <c r="E1499" s="1">
        <v>44334</v>
      </c>
      <c r="F1499" s="1">
        <v>44561</v>
      </c>
      <c r="G1499" s="1">
        <f>Таблица1[[#This Row],[Дата регистрации ЗНИ]]+VLOOKUP(Таблица1[[#This Row],[Бизнес-решение]],'Средние сроки по БР'!$A$1:$T$203,9)</f>
        <v>44500.632258064514</v>
      </c>
      <c r="H1499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14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227</v>
      </c>
    </row>
    <row r="1500" spans="1:9" x14ac:dyDescent="0.25">
      <c r="A1500" s="2">
        <v>5500028827</v>
      </c>
      <c r="B1500" t="s">
        <v>1520</v>
      </c>
      <c r="C1500" t="s">
        <v>152</v>
      </c>
      <c r="D1500" t="s">
        <v>857</v>
      </c>
      <c r="E1500" s="1">
        <v>44334</v>
      </c>
      <c r="F1500" s="1">
        <v>44497</v>
      </c>
      <c r="G1500" s="1">
        <f>Таблица1[[#This Row],[Дата регистрации ЗНИ]]+VLOOKUP(Таблица1[[#This Row],[Бизнес-решение]],'Средние сроки по БР'!$A$1:$T$203,20,0)</f>
        <v>44414</v>
      </c>
      <c r="H1500" s="1">
        <f>Таблица1[[#This Row],[Плановая дата выхода из текущего статуса]]</f>
        <v>44497</v>
      </c>
      <c r="I15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83</v>
      </c>
    </row>
    <row r="1501" spans="1:9" x14ac:dyDescent="0.25">
      <c r="A1501" s="2">
        <v>5500028828</v>
      </c>
      <c r="B1501" t="s">
        <v>1521</v>
      </c>
      <c r="C1501" t="s">
        <v>152</v>
      </c>
      <c r="D1501" t="s">
        <v>857</v>
      </c>
      <c r="E1501" s="1">
        <v>44334</v>
      </c>
      <c r="F1501" s="1">
        <v>44497</v>
      </c>
      <c r="G1501" s="1">
        <f>Таблица1[[#This Row],[Дата регистрации ЗНИ]]+VLOOKUP(Таблица1[[#This Row],[Бизнес-решение]],'Средние сроки по БР'!$A$1:$T$203,20,0)</f>
        <v>44414</v>
      </c>
      <c r="H1501" s="1">
        <f>Таблица1[[#This Row],[Плановая дата выхода из текущего статуса]]</f>
        <v>44497</v>
      </c>
      <c r="I15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83</v>
      </c>
    </row>
    <row r="1502" spans="1:9" hidden="1" x14ac:dyDescent="0.25">
      <c r="A1502" s="2">
        <v>5500028955</v>
      </c>
      <c r="B1502" t="s">
        <v>1628</v>
      </c>
      <c r="C1502" t="s">
        <v>5</v>
      </c>
      <c r="D1502" t="s">
        <v>129</v>
      </c>
      <c r="E1502" s="1">
        <v>44342</v>
      </c>
      <c r="F1502" s="1" t="s">
        <v>7</v>
      </c>
      <c r="I150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03" spans="1:9" x14ac:dyDescent="0.25">
      <c r="A1503" s="2">
        <v>5500028830</v>
      </c>
      <c r="B1503" t="s">
        <v>1523</v>
      </c>
      <c r="C1503" t="s">
        <v>152</v>
      </c>
      <c r="D1503" t="s">
        <v>857</v>
      </c>
      <c r="E1503" s="1">
        <v>44334</v>
      </c>
      <c r="F1503" s="1">
        <v>44581</v>
      </c>
      <c r="G1503" s="1">
        <f>Таблица1[[#This Row],[Дата регистрации ЗНИ]]+VLOOKUP(Таблица1[[#This Row],[Бизнес-решение]],'Средние сроки по БР'!$A$1:$T$203,20,0)</f>
        <v>44414</v>
      </c>
      <c r="H1503" s="1">
        <f>Таблица1[[#This Row],[Плановая дата выхода из текущего статуса]]</f>
        <v>44581</v>
      </c>
      <c r="I150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167</v>
      </c>
    </row>
    <row r="1504" spans="1:9" x14ac:dyDescent="0.25">
      <c r="A1504" s="2">
        <v>5500028834</v>
      </c>
      <c r="B1504" t="s">
        <v>1527</v>
      </c>
      <c r="C1504" t="s">
        <v>99</v>
      </c>
      <c r="D1504" t="s">
        <v>6</v>
      </c>
      <c r="E1504" s="1">
        <v>44335</v>
      </c>
      <c r="F1504" s="1">
        <v>44608</v>
      </c>
      <c r="G1504" s="1">
        <f>Таблица1[[#This Row],[Дата регистрации ЗНИ]]+VLOOKUP(Таблица1[[#This Row],[Бизнес-решение]],'Средние сроки по БР'!$A$1:$T$203,15)</f>
        <v>44539.371321454484</v>
      </c>
      <c r="H1504" s="1">
        <f>Таблица1[[#This Row],[Плановая дата выхода из текущего статуса]]+VLOOKUP(Таблица1[[#This Row],[Бизнес-решение]],'Средние сроки по БР'!$A$1:$T$203,16)</f>
        <v>44812.371321454484</v>
      </c>
      <c r="I150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273</v>
      </c>
    </row>
    <row r="1505" spans="1:9" x14ac:dyDescent="0.25">
      <c r="A1505" s="2">
        <v>5500028836</v>
      </c>
      <c r="B1505" t="s">
        <v>1529</v>
      </c>
      <c r="C1505" t="s">
        <v>148</v>
      </c>
      <c r="D1505" t="s">
        <v>146</v>
      </c>
      <c r="E1505" s="1">
        <v>44335</v>
      </c>
      <c r="F1505" s="1">
        <v>44561</v>
      </c>
      <c r="G1505" s="1">
        <f>Таблица1[[#This Row],[Дата регистрации ЗНИ]]+VLOOKUP(Таблица1[[#This Row],[Бизнес-решение]],'Средние сроки по БР'!$A$1:$T$203,9)</f>
        <v>44504.0625</v>
      </c>
      <c r="H1505" s="1">
        <f>Таблица1[[#This Row],[Плановая дата выхода из текущего статуса]]+VLOOKUP(Таблица1[[#This Row],[Бизнес-решение]],'Средние сроки по БР'!$A$1:$T$203,10)</f>
        <v>44730.0625</v>
      </c>
      <c r="I15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226</v>
      </c>
    </row>
    <row r="1506" spans="1:9" x14ac:dyDescent="0.25">
      <c r="A1506" s="2">
        <v>5500028838</v>
      </c>
      <c r="B1506" t="s">
        <v>1531</v>
      </c>
      <c r="C1506" t="s">
        <v>99</v>
      </c>
      <c r="D1506" t="s">
        <v>11</v>
      </c>
      <c r="E1506" s="1">
        <v>44335</v>
      </c>
      <c r="F1506" s="1">
        <v>44610</v>
      </c>
      <c r="G1506" s="1">
        <f>Таблица1[[#This Row],[Дата регистрации ЗНИ]]+VLOOKUP(Таблица1[[#This Row],[Бизнес-решение]],'Средние сроки по БР'!$A$1:$T$203,15)</f>
        <v>44574.260563380281</v>
      </c>
      <c r="H1506" s="1">
        <f>Таблица1[[#This Row],[Плановая дата выхода из текущего статуса]]+VLOOKUP(Таблица1[[#This Row],[Бизнес-решение]],'Средние сроки по БР'!$A$1:$T$203,16)</f>
        <v>44849.260563380281</v>
      </c>
      <c r="I15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275</v>
      </c>
    </row>
    <row r="1507" spans="1:9" x14ac:dyDescent="0.25">
      <c r="A1507" s="2">
        <v>5500028841</v>
      </c>
      <c r="B1507" t="s">
        <v>1533</v>
      </c>
      <c r="C1507" t="s">
        <v>114</v>
      </c>
      <c r="D1507" t="s">
        <v>227</v>
      </c>
      <c r="E1507" s="1">
        <v>44335</v>
      </c>
      <c r="F1507" s="1">
        <v>44557</v>
      </c>
      <c r="G1507" s="1">
        <f>Таблица1[[#This Row],[Дата регистрации ЗНИ]]+VLOOKUP(Таблица1[[#This Row],[Бизнес-решение]],'Средние сроки по БР'!$A$1:$T$203,11)</f>
        <v>44470.666666666664</v>
      </c>
      <c r="H1507" s="1">
        <f>Таблица1[[#This Row],[Плановая дата выхода из текущего статуса]]+VLOOKUP(Таблица1[[#This Row],[Бизнес-решение]],'Средние сроки по БР'!$A$1:$T$203,12)</f>
        <v>44690.666666666664</v>
      </c>
      <c r="I15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220</v>
      </c>
    </row>
    <row r="1508" spans="1:9" x14ac:dyDescent="0.25">
      <c r="A1508" s="2">
        <v>5500028842</v>
      </c>
      <c r="B1508" t="s">
        <v>1534</v>
      </c>
      <c r="C1508" t="s">
        <v>152</v>
      </c>
      <c r="D1508" t="s">
        <v>89</v>
      </c>
      <c r="E1508" s="1">
        <v>44335</v>
      </c>
      <c r="F1508" s="1">
        <v>44649</v>
      </c>
      <c r="G1508" s="1">
        <f>Таблица1[[#This Row],[Дата регистрации ЗНИ]]+VLOOKUP(Таблица1[[#This Row],[Бизнес-решение]],'Средние сроки по БР'!$A$1:$T$203,20,1)</f>
        <v>44545.68</v>
      </c>
      <c r="H1508" s="1">
        <f>Таблица1[[#This Row],[Плановая дата выхода из текущего статуса]]</f>
        <v>44649</v>
      </c>
      <c r="I15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103.31999999999971</v>
      </c>
    </row>
    <row r="1509" spans="1:9" x14ac:dyDescent="0.25">
      <c r="A1509" s="2">
        <v>5500028844</v>
      </c>
      <c r="B1509" t="s">
        <v>1535</v>
      </c>
      <c r="C1509" t="s">
        <v>184</v>
      </c>
      <c r="D1509" t="s">
        <v>150</v>
      </c>
      <c r="E1509" s="1">
        <v>44336</v>
      </c>
      <c r="F1509" s="1">
        <v>44480</v>
      </c>
      <c r="G1509" s="1">
        <f>Таблица1[[#This Row],[Дата регистрации ЗНИ]]+VLOOKUP(Таблица1[[#This Row],[Бизнес-решение]],'Средние сроки по БР'!$A$1:$T$203,10)</f>
        <v>44475.0625</v>
      </c>
      <c r="H1509" s="1">
        <f>Таблица1[[#This Row],[Плановая дата выхода из текущего статуса]]+VLOOKUP(Таблица1[[#This Row],[Бизнес-решение]],'Средние сроки по БР'!$A$1:$T$203,11)</f>
        <v>44614.0625</v>
      </c>
      <c r="I15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139</v>
      </c>
    </row>
    <row r="1510" spans="1:9" hidden="1" x14ac:dyDescent="0.25">
      <c r="A1510" s="2">
        <v>5500028964</v>
      </c>
      <c r="B1510" t="s">
        <v>188</v>
      </c>
      <c r="C1510" t="s">
        <v>8</v>
      </c>
      <c r="D1510" t="s">
        <v>63</v>
      </c>
      <c r="E1510" s="1">
        <v>44342</v>
      </c>
      <c r="F1510" s="1" t="s">
        <v>7</v>
      </c>
      <c r="I151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11" spans="1:9" x14ac:dyDescent="0.25">
      <c r="A1511" s="2">
        <v>5500028848</v>
      </c>
      <c r="B1511" t="s">
        <v>1539</v>
      </c>
      <c r="C1511" t="s">
        <v>148</v>
      </c>
      <c r="D1511" t="s">
        <v>73</v>
      </c>
      <c r="E1511" s="1">
        <v>44336</v>
      </c>
      <c r="F1511" s="1">
        <v>44561</v>
      </c>
      <c r="G1511" s="1">
        <f>Таблица1[[#This Row],[Дата регистрации ЗНИ]]+VLOOKUP(Таблица1[[#This Row],[Бизнес-решение]],'Средние сроки по БР'!$A$1:$T$203,9)</f>
        <v>44502.632258064514</v>
      </c>
      <c r="H1511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15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225</v>
      </c>
    </row>
    <row r="1512" spans="1:9" x14ac:dyDescent="0.25">
      <c r="A1512" s="2">
        <v>5500028852</v>
      </c>
      <c r="B1512" t="s">
        <v>1543</v>
      </c>
      <c r="C1512" t="s">
        <v>152</v>
      </c>
      <c r="D1512" t="s">
        <v>140</v>
      </c>
      <c r="E1512" s="1">
        <v>44336</v>
      </c>
      <c r="F1512" s="1">
        <v>44561</v>
      </c>
      <c r="G1512" s="1">
        <f>Таблица1[[#This Row],[Дата регистрации ЗНИ]]+VLOOKUP(Таблица1[[#This Row],[Бизнес-решение]],'Средние сроки по БР'!$A$1:$T$203,20,1)</f>
        <v>44556.928571428572</v>
      </c>
      <c r="H1512" s="1">
        <f>Таблица1[[#This Row],[Плановая дата выхода из текущего статуса]]</f>
        <v>44561</v>
      </c>
      <c r="I151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4.071428571427532</v>
      </c>
    </row>
    <row r="1513" spans="1:9" hidden="1" x14ac:dyDescent="0.25">
      <c r="A1513" s="2">
        <v>5500028972</v>
      </c>
      <c r="B1513" t="s">
        <v>1637</v>
      </c>
      <c r="C1513" t="s">
        <v>8</v>
      </c>
      <c r="D1513" t="s">
        <v>73</v>
      </c>
      <c r="E1513" s="1">
        <v>44344</v>
      </c>
      <c r="F1513" s="1" t="s">
        <v>7</v>
      </c>
      <c r="I151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14" spans="1:9" hidden="1" x14ac:dyDescent="0.25">
      <c r="A1514" s="2">
        <v>5500028973</v>
      </c>
      <c r="B1514" t="s">
        <v>1638</v>
      </c>
      <c r="C1514" t="s">
        <v>8</v>
      </c>
      <c r="D1514" t="s">
        <v>16</v>
      </c>
      <c r="E1514" s="1">
        <v>44344</v>
      </c>
      <c r="F1514" s="1" t="s">
        <v>7</v>
      </c>
      <c r="I151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15" spans="1:9" x14ac:dyDescent="0.25">
      <c r="A1515" s="2">
        <v>5500028855</v>
      </c>
      <c r="B1515" t="s">
        <v>1546</v>
      </c>
      <c r="C1515" t="s">
        <v>152</v>
      </c>
      <c r="D1515" t="s">
        <v>1547</v>
      </c>
      <c r="E1515" s="1">
        <v>44336</v>
      </c>
      <c r="F1515" s="1">
        <v>44644</v>
      </c>
      <c r="G1515" s="1">
        <f>Таблица1[[#This Row],[Дата регистрации ЗНИ]]+VLOOKUP(Таблица1[[#This Row],[Бизнес-решение]],'Средние сроки по БР'!$A$1:$T$203,20,1)</f>
        <v>44424.5</v>
      </c>
      <c r="H1515" s="1">
        <f>Таблица1[[#This Row],[Плановая дата выхода из текущего статуса]]</f>
        <v>44644</v>
      </c>
      <c r="I15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219.5</v>
      </c>
    </row>
    <row r="1516" spans="1:9" x14ac:dyDescent="0.25">
      <c r="A1516" s="2">
        <v>5500028856</v>
      </c>
      <c r="B1516" t="s">
        <v>1532</v>
      </c>
      <c r="C1516" t="s">
        <v>152</v>
      </c>
      <c r="D1516" t="s">
        <v>73</v>
      </c>
      <c r="E1516" s="1">
        <v>44337</v>
      </c>
      <c r="F1516" s="1">
        <v>44518</v>
      </c>
      <c r="G1516" s="1">
        <f>Таблица1[[#This Row],[Дата регистрации ЗНИ]]+VLOOKUP(Таблица1[[#This Row],[Бизнес-решение]],'Средние сроки по БР'!$A$1:$T$203,20,1)</f>
        <v>44479.632258064514</v>
      </c>
      <c r="H1516" s="1">
        <f>Таблица1[[#This Row],[Плановая дата выхода из текущего статуса]]</f>
        <v>44518</v>
      </c>
      <c r="I15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38.367741935486265</v>
      </c>
    </row>
    <row r="1517" spans="1:9" x14ac:dyDescent="0.25">
      <c r="A1517" s="2">
        <v>5500028860</v>
      </c>
      <c r="B1517" t="s">
        <v>1549</v>
      </c>
      <c r="C1517" t="s">
        <v>448</v>
      </c>
      <c r="D1517" t="s">
        <v>323</v>
      </c>
      <c r="E1517" s="1">
        <v>44337</v>
      </c>
      <c r="F1517" s="1">
        <v>44371</v>
      </c>
      <c r="G1517" s="1">
        <f>Таблица1[[#This Row],[Дата регистрации ЗНИ]]+VLOOKUP(Таблица1[[#This Row],[Бизнес-решение]],'Средние сроки по БР'!$A$1:$U$203,7,1)</f>
        <v>44577.5</v>
      </c>
      <c r="H1517" s="1">
        <f>Таблица1[[#This Row],[Плановая дата выхода из текущего статуса]]+VLOOKUP(Таблица1[[#This Row],[Бизнес-решение]],'Средние сроки по БР'!$A$1:$T$203,8)</f>
        <v>44609.5</v>
      </c>
      <c r="I15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</v>
      </c>
    </row>
    <row r="1518" spans="1:9" hidden="1" x14ac:dyDescent="0.25">
      <c r="A1518" s="2">
        <v>5500028977</v>
      </c>
      <c r="B1518" t="s">
        <v>1640</v>
      </c>
      <c r="C1518" t="s">
        <v>5</v>
      </c>
      <c r="D1518" t="s">
        <v>37</v>
      </c>
      <c r="E1518" s="1">
        <v>44344</v>
      </c>
      <c r="F1518" s="1" t="s">
        <v>7</v>
      </c>
      <c r="I151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19" spans="1:9" hidden="1" x14ac:dyDescent="0.25">
      <c r="A1519" s="2">
        <v>5500028978</v>
      </c>
      <c r="B1519" t="s">
        <v>1641</v>
      </c>
      <c r="C1519" t="s">
        <v>8</v>
      </c>
      <c r="D1519" t="s">
        <v>11</v>
      </c>
      <c r="E1519" s="1">
        <v>44344</v>
      </c>
      <c r="F1519" s="1" t="s">
        <v>7</v>
      </c>
      <c r="I151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20" spans="1:9" hidden="1" x14ac:dyDescent="0.25">
      <c r="A1520" s="2">
        <v>5500028979</v>
      </c>
      <c r="B1520" t="s">
        <v>1642</v>
      </c>
      <c r="C1520" t="s">
        <v>5</v>
      </c>
      <c r="D1520" t="s">
        <v>63</v>
      </c>
      <c r="E1520" s="1">
        <v>44344</v>
      </c>
      <c r="F1520" s="1" t="s">
        <v>7</v>
      </c>
      <c r="I152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21" spans="1:9" hidden="1" x14ac:dyDescent="0.25">
      <c r="A1521" s="2">
        <v>5500028981</v>
      </c>
      <c r="B1521" t="s">
        <v>1643</v>
      </c>
      <c r="C1521" t="s">
        <v>5</v>
      </c>
      <c r="D1521" t="s">
        <v>10</v>
      </c>
      <c r="E1521" s="1">
        <v>44347</v>
      </c>
      <c r="F1521" s="1" t="s">
        <v>7</v>
      </c>
      <c r="I152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22" spans="1:9" hidden="1" x14ac:dyDescent="0.25">
      <c r="A1522" s="2">
        <v>5500028983</v>
      </c>
      <c r="B1522" t="s">
        <v>1644</v>
      </c>
      <c r="C1522" t="s">
        <v>5</v>
      </c>
      <c r="D1522" t="s">
        <v>18</v>
      </c>
      <c r="E1522" s="1">
        <v>44347</v>
      </c>
      <c r="F1522" s="1" t="s">
        <v>7</v>
      </c>
      <c r="I152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23" spans="1:9" hidden="1" x14ac:dyDescent="0.25">
      <c r="A1523" s="2">
        <v>5500028991</v>
      </c>
      <c r="B1523" t="s">
        <v>107</v>
      </c>
      <c r="C1523" t="s">
        <v>5</v>
      </c>
      <c r="D1523" t="s">
        <v>10</v>
      </c>
      <c r="E1523" s="1">
        <v>44347</v>
      </c>
      <c r="F1523" s="1" t="s">
        <v>7</v>
      </c>
      <c r="I152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24" spans="1:9" hidden="1" x14ac:dyDescent="0.25">
      <c r="A1524" s="2">
        <v>5500028992</v>
      </c>
      <c r="B1524" t="s">
        <v>107</v>
      </c>
      <c r="C1524" t="s">
        <v>8</v>
      </c>
      <c r="D1524" t="s">
        <v>6</v>
      </c>
      <c r="E1524" s="1">
        <v>44347</v>
      </c>
      <c r="F1524" s="1" t="s">
        <v>7</v>
      </c>
      <c r="I152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25" spans="1:9" x14ac:dyDescent="0.25">
      <c r="A1525" s="2">
        <v>5500028861</v>
      </c>
      <c r="B1525" t="s">
        <v>1550</v>
      </c>
      <c r="C1525" t="s">
        <v>148</v>
      </c>
      <c r="D1525" t="s">
        <v>372</v>
      </c>
      <c r="E1525" s="1">
        <v>44337</v>
      </c>
      <c r="F1525" s="1">
        <v>44592</v>
      </c>
      <c r="G1525" s="1">
        <f>Таблица1[[#This Row],[Дата регистрации ЗНИ]]+VLOOKUP(Таблица1[[#This Row],[Бизнес-решение]],'Средние сроки по БР'!$A$1:$T$203,9)</f>
        <v>44520.639344262294</v>
      </c>
      <c r="H1525" s="1">
        <f>Таблица1[[#This Row],[Плановая дата выхода из текущего статуса]]+VLOOKUP(Таблица1[[#This Row],[Бизнес-решение]],'Средние сроки по БР'!$A$1:$T$203,10)</f>
        <v>44775.639344262294</v>
      </c>
      <c r="I15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255</v>
      </c>
    </row>
    <row r="1526" spans="1:9" hidden="1" x14ac:dyDescent="0.25">
      <c r="A1526" s="2">
        <v>5500028994</v>
      </c>
      <c r="B1526" t="s">
        <v>1646</v>
      </c>
      <c r="C1526" t="s">
        <v>5</v>
      </c>
      <c r="D1526" t="s">
        <v>73</v>
      </c>
      <c r="E1526" s="1">
        <v>44347</v>
      </c>
      <c r="F1526" s="1" t="s">
        <v>7</v>
      </c>
      <c r="I152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27" spans="1:9" hidden="1" x14ac:dyDescent="0.25">
      <c r="A1527" s="2">
        <v>5500028995</v>
      </c>
      <c r="B1527" t="s">
        <v>1647</v>
      </c>
      <c r="C1527" t="s">
        <v>5</v>
      </c>
      <c r="D1527" t="s">
        <v>73</v>
      </c>
      <c r="E1527" s="1">
        <v>44347</v>
      </c>
      <c r="F1527" s="1" t="s">
        <v>7</v>
      </c>
      <c r="I152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28" spans="1:9" hidden="1" x14ac:dyDescent="0.25">
      <c r="A1528" s="2">
        <v>5500028996</v>
      </c>
      <c r="B1528" t="s">
        <v>1648</v>
      </c>
      <c r="C1528" t="s">
        <v>5</v>
      </c>
      <c r="D1528" t="s">
        <v>10</v>
      </c>
      <c r="E1528" s="1">
        <v>44347</v>
      </c>
      <c r="F1528" s="1" t="s">
        <v>7</v>
      </c>
      <c r="I152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29" spans="1:9" hidden="1" x14ac:dyDescent="0.25">
      <c r="A1529" s="2">
        <v>5500028997</v>
      </c>
      <c r="B1529" t="s">
        <v>1649</v>
      </c>
      <c r="C1529" t="s">
        <v>8</v>
      </c>
      <c r="D1529" t="s">
        <v>6</v>
      </c>
      <c r="E1529" s="1">
        <v>44347</v>
      </c>
      <c r="F1529" s="1" t="s">
        <v>7</v>
      </c>
      <c r="I152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30" spans="1:9" hidden="1" x14ac:dyDescent="0.25">
      <c r="A1530" s="2">
        <v>5500028998</v>
      </c>
      <c r="B1530" t="s">
        <v>1649</v>
      </c>
      <c r="C1530" t="s">
        <v>5</v>
      </c>
      <c r="D1530" t="s">
        <v>6</v>
      </c>
      <c r="E1530" s="1">
        <v>44347</v>
      </c>
      <c r="F1530" s="1" t="s">
        <v>7</v>
      </c>
      <c r="I153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31" spans="1:9" x14ac:dyDescent="0.25">
      <c r="A1531" s="2">
        <v>5500028862</v>
      </c>
      <c r="B1531" t="s">
        <v>296</v>
      </c>
      <c r="C1531" t="s">
        <v>152</v>
      </c>
      <c r="D1531" t="s">
        <v>262</v>
      </c>
      <c r="E1531" s="1">
        <v>44337</v>
      </c>
      <c r="F1531" s="1">
        <v>44650</v>
      </c>
      <c r="G1531" s="1">
        <f>Таблица1[[#This Row],[Дата регистрации ЗНИ]]+VLOOKUP(Таблица1[[#This Row],[Бизнес-решение]],'Средние сроки по БР'!$A$1:$T$203,20,1)</f>
        <v>44482.0625</v>
      </c>
      <c r="H1531" s="1">
        <f>Таблица1[[#This Row],[Плановая дата выхода из текущего статуса]]</f>
        <v>44650</v>
      </c>
      <c r="I15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167.9375</v>
      </c>
    </row>
    <row r="1532" spans="1:9" hidden="1" x14ac:dyDescent="0.25">
      <c r="A1532" s="2">
        <v>5500029000</v>
      </c>
      <c r="B1532" t="s">
        <v>1650</v>
      </c>
      <c r="C1532" t="s">
        <v>5</v>
      </c>
      <c r="D1532" t="s">
        <v>10</v>
      </c>
      <c r="E1532" s="1">
        <v>44347</v>
      </c>
      <c r="F1532" s="1" t="s">
        <v>7</v>
      </c>
      <c r="I153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33" spans="1:9" x14ac:dyDescent="0.25">
      <c r="A1533" s="2">
        <v>5500028864</v>
      </c>
      <c r="B1533" t="s">
        <v>1551</v>
      </c>
      <c r="C1533" t="s">
        <v>99</v>
      </c>
      <c r="D1533" t="s">
        <v>6</v>
      </c>
      <c r="E1533" s="1">
        <v>44337</v>
      </c>
      <c r="F1533" s="1">
        <v>44680</v>
      </c>
      <c r="G1533" s="1">
        <f>Таблица1[[#This Row],[Дата регистрации ЗНИ]]+VLOOKUP(Таблица1[[#This Row],[Бизнес-решение]],'Средние сроки по БР'!$A$1:$T$203,15)</f>
        <v>44541.371321454484</v>
      </c>
      <c r="H1533" s="1">
        <f>Таблица1[[#This Row],[Плановая дата выхода из текущего статуса]]+VLOOKUP(Таблица1[[#This Row],[Бизнес-решение]],'Средние сроки по БР'!$A$1:$T$203,16)</f>
        <v>44884.371321454484</v>
      </c>
      <c r="I15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343</v>
      </c>
    </row>
    <row r="1534" spans="1:9" hidden="1" x14ac:dyDescent="0.25">
      <c r="A1534" s="2">
        <v>5500029002</v>
      </c>
      <c r="B1534" t="s">
        <v>346</v>
      </c>
      <c r="C1534" t="s">
        <v>5</v>
      </c>
      <c r="D1534" t="s">
        <v>68</v>
      </c>
      <c r="E1534" s="1">
        <v>44347</v>
      </c>
      <c r="F1534" s="1" t="s">
        <v>7</v>
      </c>
      <c r="I153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35" spans="1:9" hidden="1" x14ac:dyDescent="0.25">
      <c r="A1535" s="2">
        <v>5500029003</v>
      </c>
      <c r="B1535" t="s">
        <v>1307</v>
      </c>
      <c r="C1535" t="s">
        <v>5</v>
      </c>
      <c r="D1535" t="s">
        <v>382</v>
      </c>
      <c r="E1535" s="1">
        <v>44347</v>
      </c>
      <c r="F1535" s="1" t="s">
        <v>7</v>
      </c>
      <c r="I153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36" spans="1:9" x14ac:dyDescent="0.25">
      <c r="A1536" s="2">
        <v>5500028865</v>
      </c>
      <c r="B1536" t="s">
        <v>1423</v>
      </c>
      <c r="C1536" t="s">
        <v>148</v>
      </c>
      <c r="D1536" t="s">
        <v>33</v>
      </c>
      <c r="E1536" s="1">
        <v>44337</v>
      </c>
      <c r="F1536" s="1">
        <v>44631</v>
      </c>
      <c r="G1536" s="1">
        <f>Таблица1[[#This Row],[Дата регистрации ЗНИ]]+VLOOKUP(Таблица1[[#This Row],[Бизнес-решение]],'Средние сроки по БР'!$A$1:$T$203,9)</f>
        <v>44581.310924369747</v>
      </c>
      <c r="H1536" s="1">
        <f>Таблица1[[#This Row],[Плановая дата выхода из текущего статуса]]+VLOOKUP(Таблица1[[#This Row],[Бизнес-решение]],'Средние сроки по БР'!$A$1:$T$203,10)</f>
        <v>44875.310924369747</v>
      </c>
      <c r="I15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294</v>
      </c>
    </row>
    <row r="1537" spans="1:9" hidden="1" x14ac:dyDescent="0.25">
      <c r="A1537" s="2">
        <v>5500029012</v>
      </c>
      <c r="B1537" t="s">
        <v>1652</v>
      </c>
      <c r="C1537" t="s">
        <v>8</v>
      </c>
      <c r="D1537" t="s">
        <v>197</v>
      </c>
      <c r="E1537" s="1">
        <v>44347</v>
      </c>
      <c r="F1537" s="1" t="s">
        <v>7</v>
      </c>
      <c r="I153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38" spans="1:9" x14ac:dyDescent="0.25">
      <c r="A1538" s="2">
        <v>5500028866</v>
      </c>
      <c r="B1538" t="s">
        <v>1552</v>
      </c>
      <c r="C1538" t="s">
        <v>114</v>
      </c>
      <c r="D1538" t="s">
        <v>18</v>
      </c>
      <c r="E1538" s="1">
        <v>44340</v>
      </c>
      <c r="F1538" s="1">
        <v>44560</v>
      </c>
      <c r="G1538" s="1">
        <f>Таблица1[[#This Row],[Дата регистрации ЗНИ]]+VLOOKUP(Таблица1[[#This Row],[Бизнес-решение]],'Средние сроки по БР'!$A$1:$T$203,11)</f>
        <v>44626.087087087086</v>
      </c>
      <c r="H1538" s="1">
        <f>Таблица1[[#This Row],[Плановая дата выхода из текущего статуса]]+VLOOKUP(Таблица1[[#This Row],[Бизнес-решение]],'Средние сроки по БР'!$A$1:$T$203,12)</f>
        <v>44844.087087087086</v>
      </c>
      <c r="I15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218</v>
      </c>
    </row>
    <row r="1539" spans="1:9" x14ac:dyDescent="0.25">
      <c r="A1539" s="2">
        <v>5500028867</v>
      </c>
      <c r="B1539" t="s">
        <v>1553</v>
      </c>
      <c r="C1539" t="s">
        <v>99</v>
      </c>
      <c r="D1539" t="s">
        <v>129</v>
      </c>
      <c r="E1539" s="1">
        <v>44340</v>
      </c>
      <c r="F1539" s="1">
        <v>44592</v>
      </c>
      <c r="G1539" s="1">
        <f>Таблица1[[#This Row],[Дата регистрации ЗНИ]]+VLOOKUP(Таблица1[[#This Row],[Бизнес-решение]],'Средние сроки по БР'!$A$1:$T$203,15)</f>
        <v>44584.285714285717</v>
      </c>
      <c r="H1539" s="1">
        <f>Таблица1[[#This Row],[Плановая дата выхода из текущего статуса]]+VLOOKUP(Таблица1[[#This Row],[Бизнес-решение]],'Средние сроки по БР'!$A$1:$T$203,16)</f>
        <v>44836.285714285717</v>
      </c>
      <c r="I153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252</v>
      </c>
    </row>
    <row r="1540" spans="1:9" x14ac:dyDescent="0.25">
      <c r="A1540" s="2">
        <v>5500028868</v>
      </c>
      <c r="B1540" t="s">
        <v>1550</v>
      </c>
      <c r="C1540" t="s">
        <v>148</v>
      </c>
      <c r="D1540" t="s">
        <v>33</v>
      </c>
      <c r="E1540" s="1">
        <v>44340</v>
      </c>
      <c r="F1540" s="1">
        <v>44592</v>
      </c>
      <c r="G1540" s="1">
        <f>Таблица1[[#This Row],[Дата регистрации ЗНИ]]+VLOOKUP(Таблица1[[#This Row],[Бизнес-решение]],'Средние сроки по БР'!$A$1:$T$203,9)</f>
        <v>44584.310924369747</v>
      </c>
      <c r="H1540" s="1">
        <f>Таблица1[[#This Row],[Плановая дата выхода из текущего статуса]]+VLOOKUP(Таблица1[[#This Row],[Бизнес-решение]],'Средние сроки по БР'!$A$1:$T$203,10)</f>
        <v>44836.310924369747</v>
      </c>
      <c r="I154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252</v>
      </c>
    </row>
    <row r="1541" spans="1:9" x14ac:dyDescent="0.25">
      <c r="A1541" s="2">
        <v>5500028869</v>
      </c>
      <c r="B1541" t="s">
        <v>1550</v>
      </c>
      <c r="C1541" t="s">
        <v>148</v>
      </c>
      <c r="D1541" t="s">
        <v>11</v>
      </c>
      <c r="E1541" s="1">
        <v>44340</v>
      </c>
      <c r="F1541" s="1">
        <v>44592</v>
      </c>
      <c r="G1541" s="1">
        <f>Таблица1[[#This Row],[Дата регистрации ЗНИ]]+VLOOKUP(Таблица1[[#This Row],[Бизнес-решение]],'Средние сроки по БР'!$A$1:$T$203,9)</f>
        <v>44591.260563380281</v>
      </c>
      <c r="H1541" s="1">
        <f>Таблица1[[#This Row],[Плановая дата выхода из текущего статуса]]+VLOOKUP(Таблица1[[#This Row],[Бизнес-решение]],'Средние сроки по БР'!$A$1:$T$203,10)</f>
        <v>44843.260563380281</v>
      </c>
      <c r="I15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252</v>
      </c>
    </row>
    <row r="1542" spans="1:9" hidden="1" x14ac:dyDescent="0.25">
      <c r="A1542" s="2">
        <v>5500029024</v>
      </c>
      <c r="B1542" t="s">
        <v>1657</v>
      </c>
      <c r="C1542" t="s">
        <v>5</v>
      </c>
      <c r="D1542" t="s">
        <v>163</v>
      </c>
      <c r="E1542" s="1">
        <v>44348</v>
      </c>
      <c r="F1542" s="1" t="s">
        <v>7</v>
      </c>
      <c r="I154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43" spans="1:9" hidden="1" x14ac:dyDescent="0.25">
      <c r="A1543" s="2">
        <v>5500029025</v>
      </c>
      <c r="B1543" t="s">
        <v>281</v>
      </c>
      <c r="C1543" t="s">
        <v>5</v>
      </c>
      <c r="D1543" t="s">
        <v>150</v>
      </c>
      <c r="E1543" s="1">
        <v>44348</v>
      </c>
      <c r="F1543" s="1" t="s">
        <v>7</v>
      </c>
      <c r="I154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44" spans="1:9" hidden="1" x14ac:dyDescent="0.25">
      <c r="A1544" s="2">
        <v>5500029026</v>
      </c>
      <c r="B1544" t="s">
        <v>683</v>
      </c>
      <c r="C1544" t="s">
        <v>8</v>
      </c>
      <c r="D1544" t="s">
        <v>73</v>
      </c>
      <c r="E1544" s="1">
        <v>44348</v>
      </c>
      <c r="F1544" s="1" t="s">
        <v>7</v>
      </c>
      <c r="I154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45" spans="1:9" x14ac:dyDescent="0.25">
      <c r="A1545" s="2">
        <v>5500028871</v>
      </c>
      <c r="B1545" t="s">
        <v>1554</v>
      </c>
      <c r="C1545" t="s">
        <v>184</v>
      </c>
      <c r="D1545" t="s">
        <v>6</v>
      </c>
      <c r="E1545" s="1">
        <v>44340</v>
      </c>
      <c r="F1545" s="1">
        <v>44529</v>
      </c>
      <c r="G1545" s="1">
        <f>Таблица1[[#This Row],[Дата регистрации ЗНИ]]+VLOOKUP(Таблица1[[#This Row],[Бизнес-решение]],'Средние сроки по БР'!$A$1:$T$203,10)</f>
        <v>44556.371321454484</v>
      </c>
      <c r="H1545" s="1">
        <f>Таблица1[[#This Row],[Плановая дата выхода из текущего статуса]]+VLOOKUP(Таблица1[[#This Row],[Бизнес-решение]],'Средние сроки по БР'!$A$1:$T$203,11)</f>
        <v>44740.371321454484</v>
      </c>
      <c r="I15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184</v>
      </c>
    </row>
    <row r="1546" spans="1:9" x14ac:dyDescent="0.25">
      <c r="A1546" s="2">
        <v>5500028874</v>
      </c>
      <c r="B1546" t="s">
        <v>1557</v>
      </c>
      <c r="C1546" t="s">
        <v>184</v>
      </c>
      <c r="D1546" t="s">
        <v>11</v>
      </c>
      <c r="E1546" s="1">
        <v>44340</v>
      </c>
      <c r="F1546" s="1">
        <v>44505</v>
      </c>
      <c r="G1546" s="1">
        <f>Таблица1[[#This Row],[Дата регистрации ЗНИ]]+VLOOKUP(Таблица1[[#This Row],[Бизнес-решение]],'Средние сроки по БР'!$A$1:$T$203,10)</f>
        <v>44591.260563380281</v>
      </c>
      <c r="H1546" s="1">
        <f>Таблица1[[#This Row],[Плановая дата выхода из текущего статуса]]+VLOOKUP(Таблица1[[#This Row],[Бизнес-решение]],'Средние сроки по БР'!$A$1:$T$203,11)</f>
        <v>44751.260563380281</v>
      </c>
      <c r="I15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160</v>
      </c>
    </row>
    <row r="1547" spans="1:9" x14ac:dyDescent="0.25">
      <c r="A1547" s="2">
        <v>5500028875</v>
      </c>
      <c r="B1547" t="s">
        <v>1558</v>
      </c>
      <c r="C1547" t="s">
        <v>99</v>
      </c>
      <c r="D1547" t="s">
        <v>16</v>
      </c>
      <c r="E1547" s="1">
        <v>44340</v>
      </c>
      <c r="F1547" s="1">
        <v>44515</v>
      </c>
      <c r="G1547" s="1">
        <f>Таблица1[[#This Row],[Дата регистрации ЗНИ]]+VLOOKUP(Таблица1[[#This Row],[Бизнес-решение]],'Средние сроки по БР'!$A$1:$T$203,15)</f>
        <v>44495.252688172041</v>
      </c>
      <c r="H1547" s="1">
        <f>Таблица1[[#This Row],[Плановая дата выхода из текущего статуса]]+VLOOKUP(Таблица1[[#This Row],[Бизнес-решение]],'Средние сроки по БР'!$A$1:$T$203,16)</f>
        <v>44670.252688172041</v>
      </c>
      <c r="I15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175</v>
      </c>
    </row>
    <row r="1548" spans="1:9" hidden="1" x14ac:dyDescent="0.25">
      <c r="A1548" s="2">
        <v>5500029034</v>
      </c>
      <c r="B1548" t="s">
        <v>1659</v>
      </c>
      <c r="C1548" t="s">
        <v>8</v>
      </c>
      <c r="D1548" t="s">
        <v>16</v>
      </c>
      <c r="E1548" s="1">
        <v>44348</v>
      </c>
      <c r="F1548" s="1" t="s">
        <v>7</v>
      </c>
      <c r="I154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49" spans="1:9" hidden="1" x14ac:dyDescent="0.25">
      <c r="A1549" s="2">
        <v>5500029035</v>
      </c>
      <c r="B1549" t="s">
        <v>1660</v>
      </c>
      <c r="C1549" t="s">
        <v>5</v>
      </c>
      <c r="D1549" t="s">
        <v>73</v>
      </c>
      <c r="E1549" s="1">
        <v>44348</v>
      </c>
      <c r="F1549" s="1" t="s">
        <v>7</v>
      </c>
      <c r="I154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50" spans="1:9" hidden="1" x14ac:dyDescent="0.25">
      <c r="A1550" s="2">
        <v>5500029036</v>
      </c>
      <c r="B1550" t="s">
        <v>1661</v>
      </c>
      <c r="C1550" t="s">
        <v>5</v>
      </c>
      <c r="D1550" t="s">
        <v>73</v>
      </c>
      <c r="E1550" s="1">
        <v>44348</v>
      </c>
      <c r="F1550" s="1" t="s">
        <v>7</v>
      </c>
      <c r="I155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51" spans="1:9" hidden="1" x14ac:dyDescent="0.25">
      <c r="A1551" s="2">
        <v>5500029037</v>
      </c>
      <c r="B1551" t="s">
        <v>1662</v>
      </c>
      <c r="C1551" t="s">
        <v>5</v>
      </c>
      <c r="D1551" t="s">
        <v>73</v>
      </c>
      <c r="E1551" s="1">
        <v>44348</v>
      </c>
      <c r="F1551" s="1" t="s">
        <v>7</v>
      </c>
      <c r="I155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52" spans="1:9" x14ac:dyDescent="0.25">
      <c r="A1552" s="2">
        <v>5500028879</v>
      </c>
      <c r="B1552" t="s">
        <v>1560</v>
      </c>
      <c r="C1552" t="s">
        <v>148</v>
      </c>
      <c r="D1552" t="s">
        <v>329</v>
      </c>
      <c r="E1552" s="1">
        <v>44340</v>
      </c>
      <c r="F1552" s="1">
        <v>44630</v>
      </c>
      <c r="G1552" s="1">
        <f>Таблица1[[#This Row],[Дата регистрации ЗНИ]]+VLOOKUP(Таблица1[[#This Row],[Бизнес-решение]],'Средние сроки по БР'!$A$1:$T$203,9)</f>
        <v>44550.571428571428</v>
      </c>
      <c r="H1552" s="1">
        <f>Таблица1[[#This Row],[Плановая дата выхода из текущего статуса]]+VLOOKUP(Таблица1[[#This Row],[Бизнес-решение]],'Средние сроки по БР'!$A$1:$T$203,10)</f>
        <v>44840.571428571428</v>
      </c>
      <c r="I15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290</v>
      </c>
    </row>
    <row r="1553" spans="1:9" x14ac:dyDescent="0.25">
      <c r="A1553" s="2">
        <v>5500028880</v>
      </c>
      <c r="B1553" t="s">
        <v>1449</v>
      </c>
      <c r="C1553" t="s">
        <v>99</v>
      </c>
      <c r="D1553" t="s">
        <v>33</v>
      </c>
      <c r="E1553" s="1">
        <v>44342</v>
      </c>
      <c r="F1553" s="1">
        <v>44530</v>
      </c>
      <c r="G1553" s="1">
        <f>Таблица1[[#This Row],[Дата регистрации ЗНИ]]+VLOOKUP(Таблица1[[#This Row],[Бизнес-решение]],'Средние сроки по БР'!$A$1:$T$203,15)</f>
        <v>44574.310924369747</v>
      </c>
      <c r="H1553" s="1">
        <f>Таблица1[[#This Row],[Плановая дата выхода из текущего статуса]]+VLOOKUP(Таблица1[[#This Row],[Бизнес-решение]],'Средние сроки по БР'!$A$1:$T$203,16)</f>
        <v>44762.310924369747</v>
      </c>
      <c r="I15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188</v>
      </c>
    </row>
    <row r="1554" spans="1:9" x14ac:dyDescent="0.25">
      <c r="A1554" s="2">
        <v>5500028881</v>
      </c>
      <c r="B1554" t="s">
        <v>1561</v>
      </c>
      <c r="C1554" t="s">
        <v>148</v>
      </c>
      <c r="D1554" t="s">
        <v>121</v>
      </c>
      <c r="E1554" s="1">
        <v>44340</v>
      </c>
      <c r="F1554" s="1">
        <v>44412</v>
      </c>
      <c r="G1554" s="1">
        <f>Таблица1[[#This Row],[Дата регистрации ЗНИ]]+VLOOKUP(Таблица1[[#This Row],[Бизнес-решение]],'Средние сроки по БР'!$A$1:$T$203,9)</f>
        <v>44693.5</v>
      </c>
      <c r="H1554" s="1">
        <f>Таблица1[[#This Row],[Плановая дата выхода из текущего статуса]]+VLOOKUP(Таблица1[[#This Row],[Бизнес-решение]],'Средние сроки по БР'!$A$1:$T$203,10)</f>
        <v>44765.5</v>
      </c>
      <c r="I15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72</v>
      </c>
    </row>
    <row r="1555" spans="1:9" x14ac:dyDescent="0.25">
      <c r="A1555" s="2">
        <v>5500028882</v>
      </c>
      <c r="B1555" t="s">
        <v>1562</v>
      </c>
      <c r="C1555" t="s">
        <v>307</v>
      </c>
      <c r="D1555" t="s">
        <v>181</v>
      </c>
      <c r="E1555" s="1">
        <v>44340</v>
      </c>
      <c r="F1555" s="1">
        <v>44519</v>
      </c>
      <c r="G1555" s="1">
        <f>Таблица1[[#This Row],[Дата регистрации ЗНИ]]+VLOOKUP(Таблица1[[#This Row],[Бизнес-решение]],'Средние сроки по БР'!$A$1:$T$203,9)</f>
        <v>44554.333333333336</v>
      </c>
      <c r="H1555" s="1">
        <f>Таблица1[[#This Row],[Плановая дата выхода из текущего статуса]]+VLOOKUP(Таблица1[[#This Row],[Бизнес-решение]],'Средние сроки по БР'!$A$1:$T$203,10)</f>
        <v>44733.333333333336</v>
      </c>
      <c r="I15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179</v>
      </c>
    </row>
    <row r="1556" spans="1:9" hidden="1" x14ac:dyDescent="0.25">
      <c r="A1556" s="2">
        <v>5500029042</v>
      </c>
      <c r="B1556" t="s">
        <v>1667</v>
      </c>
      <c r="C1556" t="s">
        <v>8</v>
      </c>
      <c r="D1556" t="s">
        <v>49</v>
      </c>
      <c r="E1556" s="1">
        <v>44348</v>
      </c>
      <c r="F1556" s="1" t="s">
        <v>7</v>
      </c>
      <c r="I155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57" spans="1:9" hidden="1" x14ac:dyDescent="0.25">
      <c r="A1557" s="2">
        <v>5500029043</v>
      </c>
      <c r="B1557" t="s">
        <v>1668</v>
      </c>
      <c r="C1557" t="s">
        <v>5</v>
      </c>
      <c r="D1557" t="s">
        <v>6</v>
      </c>
      <c r="E1557" s="1">
        <v>44348</v>
      </c>
      <c r="F1557" s="1" t="s">
        <v>7</v>
      </c>
      <c r="I155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58" spans="1:9" x14ac:dyDescent="0.25">
      <c r="A1558" s="2">
        <v>5500028885</v>
      </c>
      <c r="B1558" t="s">
        <v>1566</v>
      </c>
      <c r="C1558" t="s">
        <v>99</v>
      </c>
      <c r="D1558" t="s">
        <v>29</v>
      </c>
      <c r="E1558" s="1">
        <v>44340</v>
      </c>
      <c r="F1558" s="1">
        <v>44556</v>
      </c>
      <c r="G1558" s="1">
        <f>Таблица1[[#This Row],[Дата регистрации ЗНИ]]+VLOOKUP(Таблица1[[#This Row],[Бизнес-решение]],'Средние сроки по БР'!$A$1:$T$203,15)</f>
        <v>44571.6</v>
      </c>
      <c r="H1558" s="1">
        <f>Таблица1[[#This Row],[Плановая дата выхода из текущего статуса]]+VLOOKUP(Таблица1[[#This Row],[Бизнес-решение]],'Средние сроки по БР'!$A$1:$T$203,16)</f>
        <v>44787.6</v>
      </c>
      <c r="I15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216</v>
      </c>
    </row>
    <row r="1559" spans="1:9" x14ac:dyDescent="0.25">
      <c r="A1559" s="2">
        <v>5500028886</v>
      </c>
      <c r="B1559" t="s">
        <v>1567</v>
      </c>
      <c r="C1559" t="s">
        <v>148</v>
      </c>
      <c r="D1559" t="s">
        <v>132</v>
      </c>
      <c r="E1559" s="1">
        <v>44340</v>
      </c>
      <c r="F1559" s="1">
        <v>44575</v>
      </c>
      <c r="G1559" s="1">
        <f>Таблица1[[#This Row],[Дата регистрации ЗНИ]]+VLOOKUP(Таблица1[[#This Row],[Бизнес-решение]],'Средние сроки по БР'!$A$1:$T$203,9)</f>
        <v>44684.5</v>
      </c>
      <c r="H1559" s="1">
        <f>Таблица1[[#This Row],[Плановая дата выхода из текущего статуса]]+VLOOKUP(Таблица1[[#This Row],[Бизнес-решение]],'Средние сроки по БР'!$A$1:$T$203,10)</f>
        <v>44919.5</v>
      </c>
      <c r="I155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235</v>
      </c>
    </row>
    <row r="1560" spans="1:9" hidden="1" x14ac:dyDescent="0.25">
      <c r="A1560" s="2">
        <v>5500029046</v>
      </c>
      <c r="B1560" t="s">
        <v>1671</v>
      </c>
      <c r="C1560" t="s">
        <v>5</v>
      </c>
      <c r="D1560" t="s">
        <v>27</v>
      </c>
      <c r="E1560" s="1">
        <v>44348</v>
      </c>
      <c r="F1560" s="1" t="s">
        <v>7</v>
      </c>
      <c r="I156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61" spans="1:9" hidden="1" x14ac:dyDescent="0.25">
      <c r="A1561" s="2">
        <v>5500029047</v>
      </c>
      <c r="B1561" t="s">
        <v>1672</v>
      </c>
      <c r="C1561" t="s">
        <v>5</v>
      </c>
      <c r="D1561" t="s">
        <v>27</v>
      </c>
      <c r="E1561" s="1">
        <v>44348</v>
      </c>
      <c r="F1561" s="1" t="s">
        <v>7</v>
      </c>
      <c r="I156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62" spans="1:9" hidden="1" x14ac:dyDescent="0.25">
      <c r="A1562" s="2">
        <v>5500029048</v>
      </c>
      <c r="B1562" t="s">
        <v>299</v>
      </c>
      <c r="C1562" t="s">
        <v>5</v>
      </c>
      <c r="D1562" t="s">
        <v>400</v>
      </c>
      <c r="E1562" s="1">
        <v>44348</v>
      </c>
      <c r="F1562" s="1" t="s">
        <v>7</v>
      </c>
      <c r="I156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63" spans="1:9" x14ac:dyDescent="0.25">
      <c r="A1563" s="2">
        <v>5500028887</v>
      </c>
      <c r="B1563" t="s">
        <v>1568</v>
      </c>
      <c r="C1563" t="s">
        <v>148</v>
      </c>
      <c r="D1563" t="s">
        <v>80</v>
      </c>
      <c r="E1563" s="1">
        <v>44340</v>
      </c>
      <c r="F1563" s="1">
        <v>44589</v>
      </c>
      <c r="G1563" s="1">
        <f>Таблица1[[#This Row],[Дата регистрации ЗНИ]]+VLOOKUP(Таблица1[[#This Row],[Бизнес-решение]],'Средние сроки по БР'!$A$1:$T$203,9)</f>
        <v>44523.727272727272</v>
      </c>
      <c r="H1563" s="1">
        <f>Таблица1[[#This Row],[Плановая дата выхода из текущего статуса]]+VLOOKUP(Таблица1[[#This Row],[Бизнес-решение]],'Средние сроки по БР'!$A$1:$T$203,10)</f>
        <v>44772.727272727272</v>
      </c>
      <c r="I15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249</v>
      </c>
    </row>
    <row r="1564" spans="1:9" x14ac:dyDescent="0.25">
      <c r="A1564" s="2">
        <v>5500028888</v>
      </c>
      <c r="B1564" t="s">
        <v>1569</v>
      </c>
      <c r="C1564" t="s">
        <v>148</v>
      </c>
      <c r="D1564" t="s">
        <v>22</v>
      </c>
      <c r="E1564" s="1">
        <v>44340</v>
      </c>
      <c r="F1564" s="1">
        <v>44575</v>
      </c>
      <c r="G1564" s="1">
        <f>Таблица1[[#This Row],[Дата регистрации ЗНИ]]+VLOOKUP(Таблица1[[#This Row],[Бизнес-решение]],'Средние сроки по БР'!$A$1:$T$203,9)</f>
        <v>44556.083333333336</v>
      </c>
      <c r="H1564" s="1">
        <f>Таблица1[[#This Row],[Плановая дата выхода из текущего статуса]]+VLOOKUP(Таблица1[[#This Row],[Бизнес-решение]],'Средние сроки по БР'!$A$1:$T$203,10)</f>
        <v>44791.083333333336</v>
      </c>
      <c r="I15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235</v>
      </c>
    </row>
    <row r="1565" spans="1:9" x14ac:dyDescent="0.25">
      <c r="A1565" s="2">
        <v>5500028889</v>
      </c>
      <c r="B1565" t="s">
        <v>1570</v>
      </c>
      <c r="C1565" t="s">
        <v>228</v>
      </c>
      <c r="D1565" t="s">
        <v>210</v>
      </c>
      <c r="E1565" s="1">
        <v>44340</v>
      </c>
      <c r="F1565" s="1">
        <v>44543</v>
      </c>
      <c r="G1565" s="1">
        <f>Таблица1[[#This Row],[Дата регистрации ЗНИ]]+VLOOKUP(Таблица1[[#This Row],[Бизнес-решение]],'Средние сроки по БР'!$A$1:$T$203,9)</f>
        <v>44684.5</v>
      </c>
      <c r="H1565" s="1">
        <f>Таблица1[[#This Row],[Плановая дата выхода из текущего статуса]]+VLOOKUP(Таблица1[[#This Row],[Бизнес-решение]],'Средние сроки по БР'!$A$1:$T$203,10)</f>
        <v>44887.5</v>
      </c>
      <c r="I15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203</v>
      </c>
    </row>
    <row r="1566" spans="1:9" hidden="1" x14ac:dyDescent="0.25">
      <c r="A1566" s="2">
        <v>5500029053</v>
      </c>
      <c r="B1566" t="s">
        <v>1676</v>
      </c>
      <c r="C1566" t="s">
        <v>8</v>
      </c>
      <c r="D1566" t="s">
        <v>27</v>
      </c>
      <c r="E1566" s="1">
        <v>44348</v>
      </c>
      <c r="F1566" s="1" t="s">
        <v>7</v>
      </c>
      <c r="I156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67" spans="1:9" x14ac:dyDescent="0.25">
      <c r="A1567" s="2">
        <v>5500028890</v>
      </c>
      <c r="B1567" t="s">
        <v>1571</v>
      </c>
      <c r="C1567" t="s">
        <v>307</v>
      </c>
      <c r="D1567" t="s">
        <v>181</v>
      </c>
      <c r="E1567" s="1">
        <v>44340</v>
      </c>
      <c r="F1567" s="1">
        <v>44519</v>
      </c>
      <c r="G1567" s="1">
        <f>Таблица1[[#This Row],[Дата регистрации ЗНИ]]+VLOOKUP(Таблица1[[#This Row],[Бизнес-решение]],'Средние сроки по БР'!$A$1:$T$203,9)</f>
        <v>44554.333333333336</v>
      </c>
      <c r="H1567" s="1">
        <f>Таблица1[[#This Row],[Плановая дата выхода из текущего статуса]]+VLOOKUP(Таблица1[[#This Row],[Бизнес-решение]],'Средние сроки по БР'!$A$1:$T$203,10)</f>
        <v>44733.333333333336</v>
      </c>
      <c r="I15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179</v>
      </c>
    </row>
    <row r="1568" spans="1:9" x14ac:dyDescent="0.25">
      <c r="A1568" s="2">
        <v>5500028891</v>
      </c>
      <c r="B1568" t="s">
        <v>1572</v>
      </c>
      <c r="C1568" t="s">
        <v>361</v>
      </c>
      <c r="D1568" t="s">
        <v>15</v>
      </c>
      <c r="E1568" s="1">
        <v>44340</v>
      </c>
      <c r="F1568" s="1">
        <v>44561</v>
      </c>
      <c r="G1568" s="1">
        <f>Таблица1[[#This Row],[Дата регистрации ЗНИ]]+VLOOKUP(Таблица1[[#This Row],[Бизнес-решение]],'Средние сроки по БР'!$A$1:$T$203,9)</f>
        <v>44724.5</v>
      </c>
      <c r="H1568" s="1">
        <f>Таблица1[[#This Row],[Плановая дата выхода из текущего статуса]]+VLOOKUP(Таблица1[[#This Row],[Бизнес-решение]],'Средние сроки по БР'!$A$1:$T$203,10)</f>
        <v>44945.5</v>
      </c>
      <c r="I15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221</v>
      </c>
    </row>
    <row r="1569" spans="1:9" hidden="1" x14ac:dyDescent="0.25">
      <c r="A1569" s="2">
        <v>5500029063</v>
      </c>
      <c r="B1569" t="s">
        <v>1678</v>
      </c>
      <c r="C1569" t="s">
        <v>5</v>
      </c>
      <c r="D1569" t="s">
        <v>33</v>
      </c>
      <c r="E1569" s="1">
        <v>44349</v>
      </c>
      <c r="F1569" s="1" t="s">
        <v>7</v>
      </c>
      <c r="I156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70" spans="1:9" x14ac:dyDescent="0.25">
      <c r="A1570" s="2">
        <v>5500028892</v>
      </c>
      <c r="B1570" t="s">
        <v>1572</v>
      </c>
      <c r="C1570" t="s">
        <v>361</v>
      </c>
      <c r="D1570" t="s">
        <v>75</v>
      </c>
      <c r="E1570" s="1">
        <v>44340</v>
      </c>
      <c r="F1570" s="1">
        <v>44561</v>
      </c>
      <c r="G1570" s="1">
        <f>Таблица1[[#This Row],[Дата регистрации ЗНИ]]+VLOOKUP(Таблица1[[#This Row],[Бизнес-решение]],'Средние сроки по БР'!$A$1:$T$203,9)</f>
        <v>44724.5</v>
      </c>
      <c r="H1570" s="1">
        <f>Таблица1[[#This Row],[Плановая дата выхода из текущего статуса]]+VLOOKUP(Таблица1[[#This Row],[Бизнес-решение]],'Средние сроки по БР'!$A$1:$T$203,10)</f>
        <v>44945.5</v>
      </c>
      <c r="I15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221</v>
      </c>
    </row>
    <row r="1571" spans="1:9" x14ac:dyDescent="0.25">
      <c r="A1571" s="2">
        <v>5500028893</v>
      </c>
      <c r="B1571" t="s">
        <v>1572</v>
      </c>
      <c r="C1571" t="s">
        <v>361</v>
      </c>
      <c r="D1571" t="s">
        <v>1573</v>
      </c>
      <c r="E1571" s="1">
        <v>44340</v>
      </c>
      <c r="F1571" s="1">
        <v>44561</v>
      </c>
      <c r="G1571" s="1">
        <f>Таблица1[[#This Row],[Дата регистрации ЗНИ]]+VLOOKUP(Таблица1[[#This Row],[Бизнес-решение]],'Средние сроки по БР'!$A$1:$T$203,9)</f>
        <v>44724.5</v>
      </c>
      <c r="H1571" s="1">
        <f>Таблица1[[#This Row],[Плановая дата выхода из текущего статуса]]+VLOOKUP(Таблица1[[#This Row],[Бизнес-решение]],'Средние сроки по БР'!$A$1:$T$203,10)</f>
        <v>44945.5</v>
      </c>
      <c r="I15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221</v>
      </c>
    </row>
    <row r="1572" spans="1:9" x14ac:dyDescent="0.25">
      <c r="A1572" s="2">
        <v>5500028894</v>
      </c>
      <c r="B1572" t="s">
        <v>1572</v>
      </c>
      <c r="C1572" t="s">
        <v>361</v>
      </c>
      <c r="D1572" t="s">
        <v>54</v>
      </c>
      <c r="E1572" s="1">
        <v>44340</v>
      </c>
      <c r="F1572" s="1">
        <v>44561</v>
      </c>
      <c r="G1572" s="1">
        <f>Таблица1[[#This Row],[Дата регистрации ЗНИ]]+VLOOKUP(Таблица1[[#This Row],[Бизнес-решение]],'Средние сроки по БР'!$A$1:$T$203,9)</f>
        <v>44531.423076923078</v>
      </c>
      <c r="H1572" s="1">
        <f>Таблица1[[#This Row],[Плановая дата выхода из текущего статуса]]+VLOOKUP(Таблица1[[#This Row],[Бизнес-решение]],'Средние сроки по БР'!$A$1:$T$203,10)</f>
        <v>44752.423076923078</v>
      </c>
      <c r="I15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221</v>
      </c>
    </row>
    <row r="1573" spans="1:9" x14ac:dyDescent="0.25">
      <c r="A1573" s="2">
        <v>5500028895</v>
      </c>
      <c r="B1573" t="s">
        <v>447</v>
      </c>
      <c r="C1573" t="s">
        <v>241</v>
      </c>
      <c r="D1573" t="s">
        <v>39</v>
      </c>
      <c r="E1573" s="1">
        <v>44341</v>
      </c>
      <c r="F1573" s="1">
        <v>44560</v>
      </c>
      <c r="G1573" s="1">
        <f>Таблица1[[#This Row],[Дата регистрации ЗНИ]]+VLOOKUP(Таблица1[[#This Row],[Бизнес-решение]],'Средние сроки по БР'!$A$1:$T$203,9)</f>
        <v>44587.274391873827</v>
      </c>
      <c r="H1573" s="1">
        <f>Таблица1[[#This Row],[Плановая дата выхода из текущего статуса]]+VLOOKUP(Таблица1[[#This Row],[Бизнес-решение]],'Средние сроки по БР'!$A$1:$T$203,10)</f>
        <v>44806.274391873827</v>
      </c>
      <c r="I15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219</v>
      </c>
    </row>
    <row r="1574" spans="1:9" x14ac:dyDescent="0.25">
      <c r="A1574" s="2">
        <v>5500028897</v>
      </c>
      <c r="B1574" t="s">
        <v>1575</v>
      </c>
      <c r="C1574" t="s">
        <v>148</v>
      </c>
      <c r="D1574" t="s">
        <v>102</v>
      </c>
      <c r="E1574" s="1">
        <v>44341</v>
      </c>
      <c r="F1574" s="1">
        <v>44415</v>
      </c>
      <c r="G1574" s="1">
        <f>Таблица1[[#This Row],[Дата регистрации ЗНИ]]+VLOOKUP(Таблица1[[#This Row],[Бизнес-решение]],'Средние сроки по БР'!$A$1:$T$203,9)</f>
        <v>44504.833333333336</v>
      </c>
      <c r="H1574" s="1">
        <f>Таблица1[[#This Row],[Плановая дата выхода из текущего статуса]]+VLOOKUP(Таблица1[[#This Row],[Бизнес-решение]],'Средние сроки по БР'!$A$1:$T$203,10)</f>
        <v>44578.833333333336</v>
      </c>
      <c r="I15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74</v>
      </c>
    </row>
    <row r="1575" spans="1:9" hidden="1" x14ac:dyDescent="0.25">
      <c r="A1575" s="2">
        <v>5500029069</v>
      </c>
      <c r="B1575" t="s">
        <v>1682</v>
      </c>
      <c r="C1575" t="s">
        <v>5</v>
      </c>
      <c r="D1575" t="s">
        <v>63</v>
      </c>
      <c r="E1575" s="1">
        <v>44349</v>
      </c>
      <c r="F1575" s="1" t="s">
        <v>7</v>
      </c>
      <c r="I157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76" spans="1:9" hidden="1" x14ac:dyDescent="0.25">
      <c r="A1576" s="2">
        <v>5500029070</v>
      </c>
      <c r="B1576" t="s">
        <v>723</v>
      </c>
      <c r="C1576" t="s">
        <v>5</v>
      </c>
      <c r="D1576" t="s">
        <v>73</v>
      </c>
      <c r="E1576" s="1">
        <v>44349</v>
      </c>
      <c r="F1576" s="1" t="s">
        <v>7</v>
      </c>
      <c r="I157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77" spans="1:9" hidden="1" x14ac:dyDescent="0.25">
      <c r="A1577" s="2">
        <v>5500029071</v>
      </c>
      <c r="B1577" t="s">
        <v>1683</v>
      </c>
      <c r="C1577" t="s">
        <v>5</v>
      </c>
      <c r="D1577" t="s">
        <v>73</v>
      </c>
      <c r="E1577" s="1">
        <v>44349</v>
      </c>
      <c r="F1577" s="1" t="s">
        <v>7</v>
      </c>
      <c r="I157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78" spans="1:9" x14ac:dyDescent="0.25">
      <c r="A1578" s="2">
        <v>5500028898</v>
      </c>
      <c r="B1578" t="s">
        <v>1576</v>
      </c>
      <c r="C1578" t="s">
        <v>148</v>
      </c>
      <c r="D1578" t="s">
        <v>6</v>
      </c>
      <c r="E1578" s="1">
        <v>44341</v>
      </c>
      <c r="F1578" s="1">
        <v>44681</v>
      </c>
      <c r="G1578" s="1">
        <f>Таблица1[[#This Row],[Дата регистрации ЗНИ]]+VLOOKUP(Таблица1[[#This Row],[Бизнес-решение]],'Средние сроки по БР'!$A$1:$T$203,9)</f>
        <v>44557.371321454484</v>
      </c>
      <c r="H1578" s="1">
        <f>Таблица1[[#This Row],[Плановая дата выхода из текущего статуса]]+VLOOKUP(Таблица1[[#This Row],[Бизнес-решение]],'Средние сроки по БР'!$A$1:$T$203,10)</f>
        <v>44897.371321454484</v>
      </c>
      <c r="I15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340</v>
      </c>
    </row>
    <row r="1579" spans="1:9" x14ac:dyDescent="0.25">
      <c r="A1579" s="2">
        <v>5500028899</v>
      </c>
      <c r="B1579" t="s">
        <v>1577</v>
      </c>
      <c r="C1579" t="s">
        <v>99</v>
      </c>
      <c r="D1579" t="s">
        <v>10</v>
      </c>
      <c r="E1579" s="1">
        <v>44341</v>
      </c>
      <c r="F1579" s="1">
        <v>44577</v>
      </c>
      <c r="G1579" s="1">
        <f>Таблица1[[#This Row],[Дата регистрации ЗНИ]]+VLOOKUP(Таблица1[[#This Row],[Бизнес-решение]],'Средние сроки по БР'!$A$1:$T$203,15)</f>
        <v>44508.209790209788</v>
      </c>
      <c r="H1579" s="1">
        <f>Таблица1[[#This Row],[Плановая дата выхода из текущего статуса]]+VLOOKUP(Таблица1[[#This Row],[Бизнес-решение]],'Средние сроки по БР'!$A$1:$T$203,16)</f>
        <v>44744.209790209788</v>
      </c>
      <c r="I15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236</v>
      </c>
    </row>
    <row r="1580" spans="1:9" x14ac:dyDescent="0.25">
      <c r="A1580" s="2">
        <v>5500028900</v>
      </c>
      <c r="B1580" t="s">
        <v>418</v>
      </c>
      <c r="C1580" t="s">
        <v>148</v>
      </c>
      <c r="D1580" t="s">
        <v>46</v>
      </c>
      <c r="E1580" s="1">
        <v>44341</v>
      </c>
      <c r="F1580" s="1">
        <v>44576</v>
      </c>
      <c r="G1580" s="1">
        <f>Таблица1[[#This Row],[Дата регистрации ЗНИ]]+VLOOKUP(Таблица1[[#This Row],[Бизнес-решение]],'Средние сроки по БР'!$A$1:$T$203,9)</f>
        <v>44510.7</v>
      </c>
      <c r="H1580" s="1">
        <f>Таблица1[[#This Row],[Плановая дата выхода из текущего статуса]]+VLOOKUP(Таблица1[[#This Row],[Бизнес-решение]],'Средние сроки по БР'!$A$1:$T$203,10)</f>
        <v>44745.7</v>
      </c>
      <c r="I15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235</v>
      </c>
    </row>
    <row r="1581" spans="1:9" hidden="1" x14ac:dyDescent="0.25">
      <c r="A1581" s="2">
        <v>5500029091</v>
      </c>
      <c r="B1581" t="s">
        <v>1686</v>
      </c>
      <c r="C1581" t="s">
        <v>8</v>
      </c>
      <c r="D1581" t="s">
        <v>73</v>
      </c>
      <c r="E1581" s="1">
        <v>44350</v>
      </c>
      <c r="F1581" s="1" t="s">
        <v>7</v>
      </c>
      <c r="I158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82" spans="1:9" hidden="1" x14ac:dyDescent="0.25">
      <c r="A1582" s="2">
        <v>5500029092</v>
      </c>
      <c r="B1582" t="s">
        <v>1687</v>
      </c>
      <c r="C1582" t="s">
        <v>5</v>
      </c>
      <c r="D1582" t="s">
        <v>16</v>
      </c>
      <c r="E1582" s="1">
        <v>44350</v>
      </c>
      <c r="F1582" s="1" t="s">
        <v>7</v>
      </c>
      <c r="I158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83" spans="1:9" hidden="1" x14ac:dyDescent="0.25">
      <c r="A1583" s="2">
        <v>5500029093</v>
      </c>
      <c r="B1583" t="s">
        <v>1688</v>
      </c>
      <c r="C1583" t="s">
        <v>5</v>
      </c>
      <c r="D1583" t="s">
        <v>64</v>
      </c>
      <c r="E1583" s="1">
        <v>44350</v>
      </c>
      <c r="F1583" s="1" t="s">
        <v>7</v>
      </c>
      <c r="I158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84" spans="1:9" hidden="1" x14ac:dyDescent="0.25">
      <c r="A1584" s="2">
        <v>5500029094</v>
      </c>
      <c r="B1584" t="s">
        <v>1689</v>
      </c>
      <c r="C1584" t="s">
        <v>8</v>
      </c>
      <c r="D1584" t="s">
        <v>329</v>
      </c>
      <c r="E1584" s="1">
        <v>44351</v>
      </c>
      <c r="F1584" s="1" t="s">
        <v>7</v>
      </c>
      <c r="I158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85" spans="1:9" x14ac:dyDescent="0.25">
      <c r="A1585" s="2">
        <v>5500028901</v>
      </c>
      <c r="B1585" t="s">
        <v>418</v>
      </c>
      <c r="C1585" t="s">
        <v>148</v>
      </c>
      <c r="D1585" t="s">
        <v>16</v>
      </c>
      <c r="E1585" s="1">
        <v>44341</v>
      </c>
      <c r="F1585" s="1">
        <v>44574</v>
      </c>
      <c r="G1585" s="1">
        <f>Таблица1[[#This Row],[Дата регистрации ЗНИ]]+VLOOKUP(Таблица1[[#This Row],[Бизнес-решение]],'Средние сроки по БР'!$A$1:$T$203,9)</f>
        <v>44508.252688172041</v>
      </c>
      <c r="H1585" s="1">
        <f>Таблица1[[#This Row],[Плановая дата выхода из текущего статуса]]+VLOOKUP(Таблица1[[#This Row],[Бизнес-решение]],'Средние сроки по БР'!$A$1:$T$203,10)</f>
        <v>44741.252688172041</v>
      </c>
      <c r="I15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233</v>
      </c>
    </row>
    <row r="1586" spans="1:9" x14ac:dyDescent="0.25">
      <c r="A1586" s="2">
        <v>5500028903</v>
      </c>
      <c r="B1586" t="s">
        <v>1579</v>
      </c>
      <c r="C1586" t="s">
        <v>241</v>
      </c>
      <c r="D1586" t="s">
        <v>39</v>
      </c>
      <c r="E1586" s="1">
        <v>44341</v>
      </c>
      <c r="F1586" s="1">
        <v>44550</v>
      </c>
      <c r="G1586" s="1">
        <f>Таблица1[[#This Row],[Дата регистрации ЗНИ]]+VLOOKUP(Таблица1[[#This Row],[Бизнес-решение]],'Средние сроки по БР'!$A$1:$T$203,9)</f>
        <v>44587.274391873827</v>
      </c>
      <c r="H1586" s="1">
        <f>Таблица1[[#This Row],[Плановая дата выхода из текущего статуса]]+VLOOKUP(Таблица1[[#This Row],[Бизнес-решение]],'Средние сроки по БР'!$A$1:$T$203,10)</f>
        <v>44796.274391873827</v>
      </c>
      <c r="I158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209</v>
      </c>
    </row>
    <row r="1587" spans="1:9" x14ac:dyDescent="0.25">
      <c r="A1587" s="2">
        <v>5500028904</v>
      </c>
      <c r="B1587" t="s">
        <v>1580</v>
      </c>
      <c r="C1587" t="s">
        <v>148</v>
      </c>
      <c r="D1587" t="s">
        <v>73</v>
      </c>
      <c r="E1587" s="1">
        <v>44341</v>
      </c>
      <c r="F1587" s="1">
        <v>44561</v>
      </c>
      <c r="G1587" s="1">
        <f>Таблица1[[#This Row],[Дата регистрации ЗНИ]]+VLOOKUP(Таблица1[[#This Row],[Бизнес-решение]],'Средние сроки по БР'!$A$1:$T$203,9)</f>
        <v>44507.632258064514</v>
      </c>
      <c r="H1587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15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220</v>
      </c>
    </row>
    <row r="1588" spans="1:9" x14ac:dyDescent="0.25">
      <c r="A1588" s="2">
        <v>5500028905</v>
      </c>
      <c r="B1588" t="s">
        <v>1572</v>
      </c>
      <c r="C1588" t="s">
        <v>361</v>
      </c>
      <c r="D1588" t="s">
        <v>305</v>
      </c>
      <c r="E1588" s="1">
        <v>44341</v>
      </c>
      <c r="F1588" s="1">
        <v>44561</v>
      </c>
      <c r="G1588" s="1">
        <f>Таблица1[[#This Row],[Дата регистрации ЗНИ]]+VLOOKUP(Таблица1[[#This Row],[Бизнес-решение]],'Средние сроки по БР'!$A$1:$T$203,9)</f>
        <v>44488</v>
      </c>
      <c r="H1588" s="1">
        <f>Таблица1[[#This Row],[Плановая дата выхода из текущего статуса]]+VLOOKUP(Таблица1[[#This Row],[Бизнес-решение]],'Средние сроки по БР'!$A$1:$T$203,10)</f>
        <v>44708</v>
      </c>
      <c r="I15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220</v>
      </c>
    </row>
    <row r="1589" spans="1:9" x14ac:dyDescent="0.25">
      <c r="A1589" s="2">
        <v>5500028906</v>
      </c>
      <c r="B1589" t="s">
        <v>1581</v>
      </c>
      <c r="C1589" t="s">
        <v>114</v>
      </c>
      <c r="D1589" t="s">
        <v>168</v>
      </c>
      <c r="E1589" s="1">
        <v>44341</v>
      </c>
      <c r="F1589" s="1">
        <v>44539</v>
      </c>
      <c r="G1589" s="1">
        <f>Таблица1[[#This Row],[Дата регистрации ЗНИ]]+VLOOKUP(Таблица1[[#This Row],[Бизнес-решение]],'Средние сроки по БР'!$A$1:$T$203,11)</f>
        <v>44537.375</v>
      </c>
      <c r="H1589" s="1">
        <f>Таблица1[[#This Row],[Плановая дата выхода из текущего статуса]]+VLOOKUP(Таблица1[[#This Row],[Бизнес-решение]],'Средние сроки по БР'!$A$1:$T$203,12)</f>
        <v>44733.375</v>
      </c>
      <c r="I15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196</v>
      </c>
    </row>
    <row r="1590" spans="1:9" x14ac:dyDescent="0.25">
      <c r="A1590" s="2">
        <v>5500028909</v>
      </c>
      <c r="B1590" t="s">
        <v>1585</v>
      </c>
      <c r="C1590" t="s">
        <v>260</v>
      </c>
      <c r="D1590" t="s">
        <v>329</v>
      </c>
      <c r="E1590" s="1">
        <v>44341</v>
      </c>
      <c r="F1590" s="1">
        <v>44382</v>
      </c>
      <c r="G1590" s="1">
        <f>Таблица1[[#This Row],[Дата регистрации ЗНИ]]+VLOOKUP(Таблица1[[#This Row],[Бизнес-решение]],'Средние сроки по БР'!$A$1:$T$203,6)</f>
        <v>44557.571428571428</v>
      </c>
      <c r="H1590" s="1">
        <f>Таблица1[[#This Row],[Плановая дата выхода из текущего статуса]]+VLOOKUP(Таблица1[[#This Row],[Бизнес-решение]],'Средние сроки по БР'!$A$1:$T$203,7)</f>
        <v>44596.571428571428</v>
      </c>
      <c r="I15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39</v>
      </c>
    </row>
    <row r="1591" spans="1:9" hidden="1" x14ac:dyDescent="0.25">
      <c r="A1591" s="2">
        <v>5500029104</v>
      </c>
      <c r="B1591" t="s">
        <v>1696</v>
      </c>
      <c r="C1591" t="s">
        <v>8</v>
      </c>
      <c r="D1591" t="s">
        <v>6</v>
      </c>
      <c r="E1591" s="1">
        <v>44350</v>
      </c>
      <c r="F1591" s="1" t="s">
        <v>7</v>
      </c>
      <c r="I159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92" spans="1:9" hidden="1" x14ac:dyDescent="0.25">
      <c r="A1592" s="2">
        <v>5500029105</v>
      </c>
      <c r="B1592" t="s">
        <v>1697</v>
      </c>
      <c r="C1592" t="s">
        <v>5</v>
      </c>
      <c r="D1592" t="s">
        <v>22</v>
      </c>
      <c r="E1592" s="1">
        <v>44350</v>
      </c>
      <c r="F1592" s="1" t="s">
        <v>7</v>
      </c>
      <c r="I159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93" spans="1:9" hidden="1" x14ac:dyDescent="0.25">
      <c r="A1593" s="2">
        <v>5500029107</v>
      </c>
      <c r="B1593" t="s">
        <v>1698</v>
      </c>
      <c r="C1593" t="s">
        <v>5</v>
      </c>
      <c r="D1593" t="s">
        <v>73</v>
      </c>
      <c r="E1593" s="1">
        <v>44350</v>
      </c>
      <c r="F1593" s="1" t="s">
        <v>7</v>
      </c>
      <c r="I159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94" spans="1:9" x14ac:dyDescent="0.25">
      <c r="A1594" s="2">
        <v>5500028910</v>
      </c>
      <c r="B1594" t="s">
        <v>1586</v>
      </c>
      <c r="C1594" t="s">
        <v>241</v>
      </c>
      <c r="D1594" t="s">
        <v>235</v>
      </c>
      <c r="E1594" s="1">
        <v>44341</v>
      </c>
      <c r="F1594" s="1">
        <v>44546</v>
      </c>
      <c r="G1594" s="1">
        <f>Таблица1[[#This Row],[Дата регистрации ЗНИ]]+VLOOKUP(Таблица1[[#This Row],[Бизнес-решение]],'Средние сроки по БР'!$A$1:$T$203,9)</f>
        <v>44543.857142857145</v>
      </c>
      <c r="H1594" s="1">
        <f>Таблица1[[#This Row],[Плановая дата выхода из текущего статуса]]+VLOOKUP(Таблица1[[#This Row],[Бизнес-решение]],'Средние сроки по БР'!$A$1:$T$203,10)</f>
        <v>44748.857142857145</v>
      </c>
      <c r="I15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205</v>
      </c>
    </row>
    <row r="1595" spans="1:9" hidden="1" x14ac:dyDescent="0.25">
      <c r="A1595" s="2">
        <v>5500029109</v>
      </c>
      <c r="B1595" t="s">
        <v>496</v>
      </c>
      <c r="C1595" t="s">
        <v>5</v>
      </c>
      <c r="D1595" t="s">
        <v>150</v>
      </c>
      <c r="E1595" s="1">
        <v>44350</v>
      </c>
      <c r="F1595" s="1" t="s">
        <v>7</v>
      </c>
      <c r="I159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596" spans="1:9" x14ac:dyDescent="0.25">
      <c r="A1596" s="2">
        <v>5500028911</v>
      </c>
      <c r="B1596" t="s">
        <v>1587</v>
      </c>
      <c r="C1596" t="s">
        <v>148</v>
      </c>
      <c r="D1596" t="s">
        <v>22</v>
      </c>
      <c r="E1596" s="1">
        <v>44341</v>
      </c>
      <c r="F1596" s="1">
        <v>44589</v>
      </c>
      <c r="G1596" s="1">
        <f>Таблица1[[#This Row],[Дата регистрации ЗНИ]]+VLOOKUP(Таблица1[[#This Row],[Бизнес-решение]],'Средние сроки по БР'!$A$1:$T$203,9)</f>
        <v>44557.083333333336</v>
      </c>
      <c r="H1596" s="1">
        <f>Таблица1[[#This Row],[Плановая дата выхода из текущего статуса]]+VLOOKUP(Таблица1[[#This Row],[Бизнес-решение]],'Средние сроки по БР'!$A$1:$T$203,10)</f>
        <v>44805.083333333336</v>
      </c>
      <c r="I15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248</v>
      </c>
    </row>
    <row r="1597" spans="1:9" x14ac:dyDescent="0.25">
      <c r="A1597" s="2">
        <v>5500028913</v>
      </c>
      <c r="B1597" t="s">
        <v>1589</v>
      </c>
      <c r="C1597" t="s">
        <v>184</v>
      </c>
      <c r="D1597" t="s">
        <v>219</v>
      </c>
      <c r="E1597" s="1">
        <v>44341</v>
      </c>
      <c r="F1597" s="1">
        <v>44545</v>
      </c>
      <c r="G1597" s="1">
        <f>Таблица1[[#This Row],[Дата регистрации ЗНИ]]+VLOOKUP(Таблица1[[#This Row],[Бизнес-решение]],'Средние сроки по БР'!$A$1:$T$203,10)</f>
        <v>44583.875</v>
      </c>
      <c r="H1597" s="1">
        <f>Таблица1[[#This Row],[Плановая дата выхода из текущего статуса]]+VLOOKUP(Таблица1[[#This Row],[Бизнес-решение]],'Средние сроки по БР'!$A$1:$T$203,11)</f>
        <v>44782.875</v>
      </c>
      <c r="I15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199</v>
      </c>
    </row>
    <row r="1598" spans="1:9" x14ac:dyDescent="0.25">
      <c r="A1598" s="2">
        <v>5500028914</v>
      </c>
      <c r="B1598" t="s">
        <v>1590</v>
      </c>
      <c r="C1598" t="s">
        <v>99</v>
      </c>
      <c r="D1598" t="s">
        <v>55</v>
      </c>
      <c r="E1598" s="1">
        <v>44341</v>
      </c>
      <c r="F1598" s="1">
        <v>44527</v>
      </c>
      <c r="G1598" s="1">
        <f>Таблица1[[#This Row],[Дата регистрации ЗНИ]]+VLOOKUP(Таблица1[[#This Row],[Бизнес-решение]],'Средние сроки по БР'!$A$1:$T$203,15)</f>
        <v>44525</v>
      </c>
      <c r="H1598" s="1">
        <f>Таблица1[[#This Row],[Плановая дата выхода из текущего статуса]]+VLOOKUP(Таблица1[[#This Row],[Бизнес-решение]],'Средние сроки по БР'!$A$1:$T$203,16)</f>
        <v>44711</v>
      </c>
      <c r="I15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186</v>
      </c>
    </row>
    <row r="1599" spans="1:9" x14ac:dyDescent="0.25">
      <c r="A1599" s="2">
        <v>5500028915</v>
      </c>
      <c r="B1599" t="s">
        <v>1591</v>
      </c>
      <c r="C1599" t="s">
        <v>401</v>
      </c>
      <c r="D1599" t="s">
        <v>153</v>
      </c>
      <c r="E1599" s="1">
        <v>44341</v>
      </c>
      <c r="F1599" s="1">
        <v>44559</v>
      </c>
      <c r="G1599" s="1">
        <f>Таблица1[[#This Row],[Дата регистрации ЗНИ]]+VLOOKUP(Таблица1[[#This Row],[Бизнес-решение]],'Средние сроки по БР'!$A$1:$T$203,16)</f>
        <v>44469.666666666664</v>
      </c>
      <c r="H1599" s="1">
        <f>Таблица1[[#This Row],[Плановая дата выхода из текущего статуса]]+VLOOKUP(Таблица1[[#This Row],[Бизнес-решение]],'Средние сроки по БР'!$A$1:$T$203,17)</f>
        <v>44685.666666666664</v>
      </c>
      <c r="I15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216</v>
      </c>
    </row>
    <row r="1600" spans="1:9" x14ac:dyDescent="0.25">
      <c r="A1600" s="2">
        <v>5500028916</v>
      </c>
      <c r="B1600" t="s">
        <v>1592</v>
      </c>
      <c r="C1600" t="s">
        <v>184</v>
      </c>
      <c r="D1600" t="s">
        <v>1593</v>
      </c>
      <c r="E1600" s="1">
        <v>44341</v>
      </c>
      <c r="F1600" s="1">
        <v>44560</v>
      </c>
      <c r="G1600" s="1">
        <f>Таблица1[[#This Row],[Дата регистрации ЗНИ]]+VLOOKUP(Таблица1[[#This Row],[Бизнес-решение]],'Средние сроки по БР'!$A$1:$T$203,10)</f>
        <v>44613</v>
      </c>
      <c r="H1600" s="1">
        <f>Таблица1[[#This Row],[Плановая дата выхода из текущего статуса]]+VLOOKUP(Таблица1[[#This Row],[Бизнес-решение]],'Средние сроки по БР'!$A$1:$T$203,11)</f>
        <v>44827</v>
      </c>
      <c r="I16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214</v>
      </c>
    </row>
    <row r="1601" spans="1:9" hidden="1" x14ac:dyDescent="0.25">
      <c r="A1601" s="2">
        <v>5500029115</v>
      </c>
      <c r="B1601" t="s">
        <v>1704</v>
      </c>
      <c r="C1601" t="s">
        <v>5</v>
      </c>
      <c r="D1601" t="s">
        <v>16</v>
      </c>
      <c r="E1601" s="1">
        <v>44351</v>
      </c>
      <c r="F1601" s="1" t="s">
        <v>7</v>
      </c>
      <c r="I160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02" spans="1:9" hidden="1" x14ac:dyDescent="0.25">
      <c r="A1602" s="2">
        <v>5500029117</v>
      </c>
      <c r="B1602" t="s">
        <v>1705</v>
      </c>
      <c r="C1602" t="s">
        <v>5</v>
      </c>
      <c r="D1602" t="s">
        <v>16</v>
      </c>
      <c r="E1602" s="1">
        <v>44351</v>
      </c>
      <c r="F1602" s="1" t="s">
        <v>7</v>
      </c>
      <c r="I160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03" spans="1:9" hidden="1" x14ac:dyDescent="0.25">
      <c r="A1603" s="2">
        <v>5500029118</v>
      </c>
      <c r="B1603" t="s">
        <v>199</v>
      </c>
      <c r="C1603" t="s">
        <v>5</v>
      </c>
      <c r="D1603" t="s">
        <v>391</v>
      </c>
      <c r="E1603" s="1">
        <v>44351</v>
      </c>
      <c r="F1603" s="1" t="s">
        <v>7</v>
      </c>
      <c r="I160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04" spans="1:9" x14ac:dyDescent="0.25">
      <c r="A1604" s="2">
        <v>5500028918</v>
      </c>
      <c r="B1604" t="s">
        <v>1596</v>
      </c>
      <c r="C1604" t="s">
        <v>399</v>
      </c>
      <c r="D1604" t="s">
        <v>249</v>
      </c>
      <c r="E1604" s="1">
        <v>44341</v>
      </c>
      <c r="F1604" s="1">
        <v>44560</v>
      </c>
      <c r="G1604" s="1">
        <f>Таблица1[[#This Row],[Дата регистрации ЗНИ]]+VLOOKUP(Таблица1[[#This Row],[Бизнес-решение]],'Средние сроки по БР'!$A$1:$T$203,9)</f>
        <v>44489.153846153844</v>
      </c>
      <c r="H1604" s="1">
        <f>Таблица1[[#This Row],[Плановая дата выхода из текущего статуса]]+VLOOKUP(Таблица1[[#This Row],[Бизнес-решение]],'Средние сроки по БР'!$A$1:$T$203,10)</f>
        <v>44708.153846153844</v>
      </c>
      <c r="I160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219</v>
      </c>
    </row>
    <row r="1605" spans="1:9" x14ac:dyDescent="0.25">
      <c r="A1605" s="2">
        <v>5500028919</v>
      </c>
      <c r="B1605" t="s">
        <v>1597</v>
      </c>
      <c r="C1605" t="s">
        <v>260</v>
      </c>
      <c r="D1605" t="s">
        <v>23</v>
      </c>
      <c r="E1605" s="1">
        <v>44341</v>
      </c>
      <c r="F1605" s="1">
        <v>44538</v>
      </c>
      <c r="G1605" s="1">
        <f>Таблица1[[#This Row],[Дата регистрации ЗНИ]]+VLOOKUP(Таблица1[[#This Row],[Бизнес-решение]],'Средние сроки по БР'!$A$1:$T$203,6)</f>
        <v>44547.9375</v>
      </c>
      <c r="H1605" s="1">
        <f>Таблица1[[#This Row],[Плановая дата выхода из текущего статуса]]+VLOOKUP(Таблица1[[#This Row],[Бизнес-решение]],'Средние сроки по БР'!$A$1:$T$203,7)</f>
        <v>44742.9375</v>
      </c>
      <c r="I16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195</v>
      </c>
    </row>
    <row r="1606" spans="1:9" x14ac:dyDescent="0.25">
      <c r="A1606" s="2">
        <v>5500028920</v>
      </c>
      <c r="B1606" t="s">
        <v>1598</v>
      </c>
      <c r="C1606" t="s">
        <v>184</v>
      </c>
      <c r="D1606" t="s">
        <v>147</v>
      </c>
      <c r="E1606" s="1">
        <v>44341</v>
      </c>
      <c r="F1606" s="1">
        <v>44525</v>
      </c>
      <c r="G1606" s="1">
        <f>Таблица1[[#This Row],[Дата регистрации ЗНИ]]+VLOOKUP(Таблица1[[#This Row],[Бизнес-решение]],'Средние сроки по БР'!$A$1:$T$203,10)</f>
        <v>44488.125</v>
      </c>
      <c r="H1606" s="1">
        <f>Таблица1[[#This Row],[Плановая дата выхода из текущего статуса]]+VLOOKUP(Таблица1[[#This Row],[Бизнес-решение]],'Средние сроки по БР'!$A$1:$T$203,11)</f>
        <v>44667.125</v>
      </c>
      <c r="I16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179</v>
      </c>
    </row>
    <row r="1607" spans="1:9" x14ac:dyDescent="0.25">
      <c r="A1607" s="2">
        <v>5500028922</v>
      </c>
      <c r="B1607" t="s">
        <v>1600</v>
      </c>
      <c r="C1607" t="s">
        <v>148</v>
      </c>
      <c r="D1607" t="s">
        <v>22</v>
      </c>
      <c r="E1607" s="1">
        <v>44341</v>
      </c>
      <c r="F1607" s="1">
        <v>44589</v>
      </c>
      <c r="G1607" s="1">
        <f>Таблица1[[#This Row],[Дата регистрации ЗНИ]]+VLOOKUP(Таблица1[[#This Row],[Бизнес-решение]],'Средние сроки по БР'!$A$1:$T$203,9)</f>
        <v>44557.083333333336</v>
      </c>
      <c r="H1607" s="1">
        <f>Таблица1[[#This Row],[Плановая дата выхода из текущего статуса]]+VLOOKUP(Таблица1[[#This Row],[Бизнес-решение]],'Средние сроки по БР'!$A$1:$T$203,10)</f>
        <v>44805.083333333336</v>
      </c>
      <c r="I16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248</v>
      </c>
    </row>
    <row r="1608" spans="1:9" x14ac:dyDescent="0.25">
      <c r="A1608" s="2">
        <v>5500028924</v>
      </c>
      <c r="B1608" t="s">
        <v>1602</v>
      </c>
      <c r="C1608" t="s">
        <v>148</v>
      </c>
      <c r="D1608" t="s">
        <v>1603</v>
      </c>
      <c r="E1608" s="1">
        <v>44341</v>
      </c>
      <c r="F1608" s="1">
        <v>44503</v>
      </c>
      <c r="G1608" s="1">
        <f>Таблица1[[#This Row],[Дата регистрации ЗНИ]]+VLOOKUP(Таблица1[[#This Row],[Бизнес-решение]],'Средние сроки по БР'!$A$1:$T$203,9)</f>
        <v>44508.5</v>
      </c>
      <c r="H1608" s="1">
        <f>Таблица1[[#This Row],[Плановая дата выхода из текущего статуса]]+VLOOKUP(Таблица1[[#This Row],[Бизнес-решение]],'Средние сроки по БР'!$A$1:$T$203,10)</f>
        <v>44670.5</v>
      </c>
      <c r="I16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162</v>
      </c>
    </row>
    <row r="1609" spans="1:9" x14ac:dyDescent="0.25">
      <c r="A1609" s="2">
        <v>5500028925</v>
      </c>
      <c r="B1609" t="s">
        <v>1596</v>
      </c>
      <c r="C1609" t="s">
        <v>228</v>
      </c>
      <c r="D1609" t="s">
        <v>249</v>
      </c>
      <c r="E1609" s="1">
        <v>44341</v>
      </c>
      <c r="F1609" s="1">
        <v>44560</v>
      </c>
      <c r="G1609" s="1">
        <f>Таблица1[[#This Row],[Дата регистрации ЗНИ]]+VLOOKUP(Таблица1[[#This Row],[Бизнес-решение]],'Средние сроки по БР'!$A$1:$T$203,9)</f>
        <v>44489.153846153844</v>
      </c>
      <c r="H1609" s="1">
        <f>Таблица1[[#This Row],[Плановая дата выхода из текущего статуса]]+VLOOKUP(Таблица1[[#This Row],[Бизнес-решение]],'Средние сроки по БР'!$A$1:$T$203,10)</f>
        <v>44708.153846153844</v>
      </c>
      <c r="I16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219</v>
      </c>
    </row>
    <row r="1610" spans="1:9" x14ac:dyDescent="0.25">
      <c r="A1610" s="2">
        <v>5500028926</v>
      </c>
      <c r="B1610" t="s">
        <v>1604</v>
      </c>
      <c r="C1610" t="s">
        <v>148</v>
      </c>
      <c r="D1610" t="s">
        <v>181</v>
      </c>
      <c r="E1610" s="1">
        <v>44341</v>
      </c>
      <c r="F1610" s="1">
        <v>44561</v>
      </c>
      <c r="G1610" s="1">
        <f>Таблица1[[#This Row],[Дата регистрации ЗНИ]]+VLOOKUP(Таблица1[[#This Row],[Бизнес-решение]],'Средние сроки по БР'!$A$1:$T$203,9)</f>
        <v>44555.333333333336</v>
      </c>
      <c r="H1610" s="1">
        <f>Таблица1[[#This Row],[Плановая дата выхода из текущего статуса]]+VLOOKUP(Таблица1[[#This Row],[Бизнес-решение]],'Средние сроки по БР'!$A$1:$T$203,10)</f>
        <v>44775.333333333336</v>
      </c>
      <c r="I16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220</v>
      </c>
    </row>
    <row r="1611" spans="1:9" x14ac:dyDescent="0.25">
      <c r="A1611" s="2">
        <v>5500028928</v>
      </c>
      <c r="B1611" t="s">
        <v>1607</v>
      </c>
      <c r="C1611" t="s">
        <v>148</v>
      </c>
      <c r="D1611" t="s">
        <v>371</v>
      </c>
      <c r="E1611" s="1">
        <v>44341</v>
      </c>
      <c r="F1611" s="1">
        <v>44526</v>
      </c>
      <c r="G1611" s="1">
        <f>Таблица1[[#This Row],[Дата регистрации ЗНИ]]+VLOOKUP(Таблица1[[#This Row],[Бизнес-решение]],'Средние сроки по БР'!$A$1:$T$203,9)</f>
        <v>44513.8</v>
      </c>
      <c r="H1611" s="1">
        <f>Таблица1[[#This Row],[Плановая дата выхода из текущего статуса]]+VLOOKUP(Таблица1[[#This Row],[Бизнес-решение]],'Средние сроки по БР'!$A$1:$T$203,10)</f>
        <v>44698.8</v>
      </c>
      <c r="I16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185</v>
      </c>
    </row>
    <row r="1612" spans="1:9" x14ac:dyDescent="0.25">
      <c r="A1612" s="2">
        <v>5500028932</v>
      </c>
      <c r="B1612" t="s">
        <v>1611</v>
      </c>
      <c r="C1612" t="s">
        <v>297</v>
      </c>
      <c r="D1612" t="s">
        <v>58</v>
      </c>
      <c r="E1612" s="1">
        <v>44341</v>
      </c>
      <c r="F1612" s="1">
        <v>44557</v>
      </c>
      <c r="G1612" s="1">
        <f>Таблица1[[#This Row],[Дата регистрации ЗНИ]]+VLOOKUP(Таблица1[[#This Row],[Бизнес-решение]],'Средние сроки по БР'!$A$1:$T$203,13)</f>
        <v>44458.666666666664</v>
      </c>
      <c r="H1612" s="1">
        <f>Таблица1[[#This Row],[Плановая дата выхода из текущего статуса]]+VLOOKUP(Таблица1[[#This Row],[Бизнес-решение]],'Средние сроки по БР'!$A$1:$T$203,14)</f>
        <v>44672.666666666664</v>
      </c>
      <c r="I161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214</v>
      </c>
    </row>
    <row r="1613" spans="1:9" hidden="1" x14ac:dyDescent="0.25">
      <c r="A1613" s="2">
        <v>5500029128</v>
      </c>
      <c r="B1613" t="s">
        <v>1715</v>
      </c>
      <c r="C1613" t="s">
        <v>5</v>
      </c>
      <c r="D1613" t="s">
        <v>16</v>
      </c>
      <c r="E1613" s="1">
        <v>44351</v>
      </c>
      <c r="F1613" s="1" t="s">
        <v>7</v>
      </c>
      <c r="I161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14" spans="1:9" x14ac:dyDescent="0.25">
      <c r="A1614" s="2">
        <v>5500028934</v>
      </c>
      <c r="B1614" t="s">
        <v>1613</v>
      </c>
      <c r="C1614" t="s">
        <v>307</v>
      </c>
      <c r="D1614" t="s">
        <v>101</v>
      </c>
      <c r="E1614" s="1">
        <v>44341</v>
      </c>
      <c r="F1614" s="1">
        <v>44466</v>
      </c>
      <c r="G1614" s="1">
        <f>Таблица1[[#This Row],[Дата регистрации ЗНИ]]+VLOOKUP(Таблица1[[#This Row],[Бизнес-решение]],'Средние сроки по БР'!$A$1:$T$203,9)</f>
        <v>44578.8</v>
      </c>
      <c r="H1614" s="1">
        <f>Таблица1[[#This Row],[Плановая дата выхода из текущего статуса]]+VLOOKUP(Таблица1[[#This Row],[Бизнес-решение]],'Средние сроки по БР'!$A$1:$T$203,10)</f>
        <v>44703.8</v>
      </c>
      <c r="I161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125</v>
      </c>
    </row>
    <row r="1615" spans="1:9" x14ac:dyDescent="0.25">
      <c r="A1615" s="2">
        <v>5500028935</v>
      </c>
      <c r="B1615" t="s">
        <v>1614</v>
      </c>
      <c r="C1615" t="s">
        <v>148</v>
      </c>
      <c r="D1615" t="s">
        <v>37</v>
      </c>
      <c r="E1615" s="1">
        <v>44341</v>
      </c>
      <c r="F1615" s="1">
        <v>44713</v>
      </c>
      <c r="G1615" s="1">
        <f>Таблица1[[#This Row],[Дата регистрации ЗНИ]]+VLOOKUP(Таблица1[[#This Row],[Бизнес-решение]],'Средние сроки по БР'!$A$1:$T$203,9)</f>
        <v>44590.117647058825</v>
      </c>
      <c r="H1615" s="1">
        <f>Таблица1[[#This Row],[Плановая дата выхода из текущего статуса]]+VLOOKUP(Таблица1[[#This Row],[Бизнес-решение]],'Средние сроки по БР'!$A$1:$T$203,10)</f>
        <v>44962.117647058825</v>
      </c>
      <c r="I16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372</v>
      </c>
    </row>
    <row r="1616" spans="1:9" x14ac:dyDescent="0.25">
      <c r="A1616" s="2">
        <v>5500028939</v>
      </c>
      <c r="B1616" t="s">
        <v>1618</v>
      </c>
      <c r="C1616" t="s">
        <v>152</v>
      </c>
      <c r="D1616" t="s">
        <v>257</v>
      </c>
      <c r="E1616" s="1">
        <v>44342</v>
      </c>
      <c r="F1616" s="1">
        <v>44601</v>
      </c>
      <c r="G1616" s="1">
        <f>Таблица1[[#This Row],[Дата регистрации ЗНИ]]+VLOOKUP(Таблица1[[#This Row],[Бизнес-решение]],'Средние сроки по БР'!$A$1:$T$203,20,1)</f>
        <v>44437.595744680853</v>
      </c>
      <c r="H1616" s="1">
        <f>Таблица1[[#This Row],[Плановая дата выхода из текущего статуса]]</f>
        <v>44601</v>
      </c>
      <c r="I16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163.40425531914661</v>
      </c>
    </row>
    <row r="1617" spans="1:9" x14ac:dyDescent="0.25">
      <c r="A1617" s="2">
        <v>5500028940</v>
      </c>
      <c r="B1617" t="s">
        <v>1619</v>
      </c>
      <c r="C1617" t="s">
        <v>148</v>
      </c>
      <c r="D1617" t="s">
        <v>10</v>
      </c>
      <c r="E1617" s="1">
        <v>44342</v>
      </c>
      <c r="F1617" s="1">
        <v>44620</v>
      </c>
      <c r="G1617" s="1">
        <f>Таблица1[[#This Row],[Дата регистрации ЗНИ]]+VLOOKUP(Таблица1[[#This Row],[Бизнес-решение]],'Средние сроки по БР'!$A$1:$T$203,9)</f>
        <v>44521.209790209788</v>
      </c>
      <c r="H1617" s="1">
        <f>Таблица1[[#This Row],[Плановая дата выхода из текущего статуса]]+VLOOKUP(Таблица1[[#This Row],[Бизнес-решение]],'Средние сроки по БР'!$A$1:$T$203,10)</f>
        <v>44799.209790209788</v>
      </c>
      <c r="I16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278</v>
      </c>
    </row>
    <row r="1618" spans="1:9" x14ac:dyDescent="0.25">
      <c r="A1618" s="2">
        <v>5500028944</v>
      </c>
      <c r="B1618" t="s">
        <v>1540</v>
      </c>
      <c r="C1618" t="s">
        <v>152</v>
      </c>
      <c r="D1618" t="s">
        <v>73</v>
      </c>
      <c r="E1618" s="1">
        <v>44342</v>
      </c>
      <c r="F1618" s="1">
        <v>44518</v>
      </c>
      <c r="G1618" s="1">
        <f>Таблица1[[#This Row],[Дата регистрации ЗНИ]]+VLOOKUP(Таблица1[[#This Row],[Бизнес-решение]],'Средние сроки по БР'!$A$1:$T$203,20,1)</f>
        <v>44484.632258064514</v>
      </c>
      <c r="H1618" s="1">
        <f>Таблица1[[#This Row],[Плановая дата выхода из текущего статуса]]</f>
        <v>44518</v>
      </c>
      <c r="I16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33.367741935486265</v>
      </c>
    </row>
    <row r="1619" spans="1:9" x14ac:dyDescent="0.25">
      <c r="A1619" s="2">
        <v>5500028947</v>
      </c>
      <c r="B1619" t="s">
        <v>293</v>
      </c>
      <c r="C1619" t="s">
        <v>325</v>
      </c>
      <c r="D1619" t="s">
        <v>54</v>
      </c>
      <c r="E1619" s="1">
        <v>44343</v>
      </c>
      <c r="F1619" s="1">
        <v>44379</v>
      </c>
      <c r="G1619" s="1">
        <f>Таблица1[[#This Row],[Дата регистрации ЗНИ]]+VLOOKUP(Таблица1[[#This Row],[Бизнес-решение]],'Средние сроки по БР'!$A$1:$T$203,13)</f>
        <v>44525.423076923078</v>
      </c>
      <c r="H1619" s="1">
        <f>Таблица1[[#This Row],[Плановая дата выхода из текущего статуса]]+VLOOKUP(Таблица1[[#This Row],[Бизнес-решение]],'Средние сроки по БР'!$A$1:$T$203,14)</f>
        <v>44559.423076923078</v>
      </c>
      <c r="I16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</v>
      </c>
    </row>
    <row r="1620" spans="1:9" x14ac:dyDescent="0.25">
      <c r="A1620" s="2">
        <v>5500028950</v>
      </c>
      <c r="B1620" t="s">
        <v>1623</v>
      </c>
      <c r="C1620" t="s">
        <v>184</v>
      </c>
      <c r="D1620" t="s">
        <v>372</v>
      </c>
      <c r="E1620" s="1">
        <v>44343</v>
      </c>
      <c r="F1620" s="1">
        <v>44558</v>
      </c>
      <c r="G1620" s="1">
        <f>Таблица1[[#This Row],[Дата регистрации ЗНИ]]+VLOOKUP(Таблица1[[#This Row],[Бизнес-решение]],'Средние сроки по БР'!$A$1:$T$203,10)</f>
        <v>44526.639344262294</v>
      </c>
      <c r="H1620" s="1">
        <f>Таблица1[[#This Row],[Плановая дата выхода из текущего статуса]]+VLOOKUP(Таблица1[[#This Row],[Бизнес-решение]],'Средние сроки по БР'!$A$1:$T$203,11)</f>
        <v>44736.639344262294</v>
      </c>
      <c r="I16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210</v>
      </c>
    </row>
    <row r="1621" spans="1:9" hidden="1" x14ac:dyDescent="0.25">
      <c r="A1621" s="2">
        <v>5500029145</v>
      </c>
      <c r="B1621" t="s">
        <v>1722</v>
      </c>
      <c r="C1621" t="s">
        <v>8</v>
      </c>
      <c r="D1621" t="s">
        <v>73</v>
      </c>
      <c r="E1621" s="1">
        <v>44354</v>
      </c>
      <c r="F1621" s="1" t="s">
        <v>7</v>
      </c>
      <c r="I162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22" spans="1:9" hidden="1" x14ac:dyDescent="0.25">
      <c r="A1622" s="2">
        <v>5500029146</v>
      </c>
      <c r="B1622" t="s">
        <v>1723</v>
      </c>
      <c r="C1622" t="s">
        <v>5</v>
      </c>
      <c r="D1622" t="s">
        <v>16</v>
      </c>
      <c r="E1622" s="1">
        <v>44354</v>
      </c>
      <c r="F1622" s="1" t="s">
        <v>7</v>
      </c>
      <c r="I162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23" spans="1:9" x14ac:dyDescent="0.25">
      <c r="A1623" s="2">
        <v>5500028953</v>
      </c>
      <c r="B1623" t="s">
        <v>1626</v>
      </c>
      <c r="C1623" t="s">
        <v>204</v>
      </c>
      <c r="D1623" t="s">
        <v>39</v>
      </c>
      <c r="E1623" s="1">
        <v>44342</v>
      </c>
      <c r="F1623" s="1">
        <v>44574</v>
      </c>
      <c r="G1623" s="1">
        <f>Таблица1[[#This Row],[Дата регистрации ЗНИ]]+VLOOKUP(Таблица1[[#This Row],[Бизнес-решение]],'Средние сроки по БР'!$A$1:$T$203,19,1)</f>
        <v>44568.274391873827</v>
      </c>
      <c r="H1623" s="1">
        <f>Таблица1[[#This Row],[Плановая дата выхода из текущего статуса]]+VLOOKUP(Таблица1[[#This Row],[Бизнес-решение]],'Средние сроки по БР'!$A$1:$T$203,20,1)</f>
        <v>44796.274391873827</v>
      </c>
      <c r="I16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228</v>
      </c>
    </row>
    <row r="1624" spans="1:9" x14ac:dyDescent="0.25">
      <c r="A1624" s="2">
        <v>5500028954</v>
      </c>
      <c r="B1624" t="s">
        <v>1627</v>
      </c>
      <c r="C1624" t="s">
        <v>381</v>
      </c>
      <c r="D1624" t="s">
        <v>6</v>
      </c>
      <c r="E1624" s="1">
        <v>44342</v>
      </c>
      <c r="F1624" s="1">
        <v>44558</v>
      </c>
      <c r="G1624" s="1">
        <f>Таблица1[[#This Row],[Дата регистрации ЗНИ]]+VLOOKUP(Таблица1[[#This Row],[Бизнес-решение]],'Средние сроки по БР'!$A$1:$T$203,14)</f>
        <v>44547.371321454484</v>
      </c>
      <c r="H1624" s="1">
        <f>Таблица1[[#This Row],[Плановая дата выхода из текущего статуса]]+VLOOKUP(Таблица1[[#This Row],[Бизнес-решение]],'Средние сроки по БР'!$A$1:$T$203,15)</f>
        <v>44762.371321454484</v>
      </c>
      <c r="I16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215</v>
      </c>
    </row>
    <row r="1625" spans="1:9" hidden="1" x14ac:dyDescent="0.25">
      <c r="A1625" s="2">
        <v>5500029149</v>
      </c>
      <c r="B1625" t="s">
        <v>1724</v>
      </c>
      <c r="C1625" t="s">
        <v>8</v>
      </c>
      <c r="D1625" t="s">
        <v>136</v>
      </c>
      <c r="E1625" s="1">
        <v>44354</v>
      </c>
      <c r="F1625" s="1" t="s">
        <v>7</v>
      </c>
      <c r="I162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26" spans="1:9" x14ac:dyDescent="0.25">
      <c r="A1626" s="2">
        <v>5500028956</v>
      </c>
      <c r="B1626" t="s">
        <v>1629</v>
      </c>
      <c r="C1626" t="s">
        <v>148</v>
      </c>
      <c r="D1626" t="s">
        <v>158</v>
      </c>
      <c r="E1626" s="1">
        <v>44342</v>
      </c>
      <c r="F1626" s="1">
        <v>44592</v>
      </c>
      <c r="G1626" s="1">
        <f>Таблица1[[#This Row],[Дата регистрации ЗНИ]]+VLOOKUP(Таблица1[[#This Row],[Бизнес-решение]],'Средние сроки по БР'!$A$1:$T$203,9)</f>
        <v>44665.166666666664</v>
      </c>
      <c r="H1626" s="1">
        <f>Таблица1[[#This Row],[Плановая дата выхода из текущего статуса]]+VLOOKUP(Таблица1[[#This Row],[Бизнес-решение]],'Средние сроки по БР'!$A$1:$T$203,10)</f>
        <v>44915.166666666664</v>
      </c>
      <c r="I162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250</v>
      </c>
    </row>
    <row r="1627" spans="1:9" x14ac:dyDescent="0.25">
      <c r="A1627" s="2">
        <v>5500028957</v>
      </c>
      <c r="B1627" t="s">
        <v>1630</v>
      </c>
      <c r="C1627" t="s">
        <v>148</v>
      </c>
      <c r="D1627" t="s">
        <v>94</v>
      </c>
      <c r="E1627" s="1">
        <v>44342</v>
      </c>
      <c r="F1627" s="1">
        <v>44576</v>
      </c>
      <c r="G1627" s="1">
        <f>Таблица1[[#This Row],[Дата регистрации ЗНИ]]+VLOOKUP(Таблица1[[#This Row],[Бизнес-решение]],'Средние сроки по БР'!$A$1:$T$203,9)</f>
        <v>44494.567567567567</v>
      </c>
      <c r="H1627" s="1">
        <f>Таблица1[[#This Row],[Плановая дата выхода из текущего статуса]]+VLOOKUP(Таблица1[[#This Row],[Бизнес-решение]],'Средние сроки по БР'!$A$1:$T$203,10)</f>
        <v>44728.567567567567</v>
      </c>
      <c r="I16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234</v>
      </c>
    </row>
    <row r="1628" spans="1:9" hidden="1" x14ac:dyDescent="0.25">
      <c r="A1628" s="2">
        <v>5500029153</v>
      </c>
      <c r="B1628" t="s">
        <v>1727</v>
      </c>
      <c r="C1628" t="s">
        <v>8</v>
      </c>
      <c r="D1628" t="s">
        <v>257</v>
      </c>
      <c r="E1628" s="1">
        <v>44354</v>
      </c>
      <c r="F1628" s="1" t="s">
        <v>7</v>
      </c>
      <c r="I162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29" spans="1:9" hidden="1" x14ac:dyDescent="0.25">
      <c r="A1629" s="2">
        <v>5500029154</v>
      </c>
      <c r="B1629" t="s">
        <v>199</v>
      </c>
      <c r="C1629" t="s">
        <v>5</v>
      </c>
      <c r="D1629" t="s">
        <v>452</v>
      </c>
      <c r="E1629" s="1">
        <v>44354</v>
      </c>
      <c r="F1629" s="1" t="s">
        <v>7</v>
      </c>
      <c r="I162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30" spans="1:9" x14ac:dyDescent="0.25">
      <c r="A1630" s="2">
        <v>5500028958</v>
      </c>
      <c r="B1630" t="s">
        <v>1631</v>
      </c>
      <c r="C1630" t="s">
        <v>184</v>
      </c>
      <c r="D1630" t="s">
        <v>475</v>
      </c>
      <c r="E1630" s="1">
        <v>44342</v>
      </c>
      <c r="F1630" s="1">
        <v>44482</v>
      </c>
      <c r="G1630" s="1">
        <f>Таблица1[[#This Row],[Дата регистрации ЗНИ]]+VLOOKUP(Таблица1[[#This Row],[Бизнес-решение]],'Средние сроки по БР'!$A$1:$T$203,10)</f>
        <v>44540.214285714283</v>
      </c>
      <c r="H1630" s="1">
        <f>Таблица1[[#This Row],[Плановая дата выхода из текущего статуса]]+VLOOKUP(Таблица1[[#This Row],[Бизнес-решение]],'Средние сроки по БР'!$A$1:$T$203,11)</f>
        <v>44675.214285714283</v>
      </c>
      <c r="I16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135</v>
      </c>
    </row>
    <row r="1631" spans="1:9" hidden="1" x14ac:dyDescent="0.25">
      <c r="A1631" s="2">
        <v>5500029156</v>
      </c>
      <c r="B1631" t="s">
        <v>199</v>
      </c>
      <c r="C1631" t="s">
        <v>5</v>
      </c>
      <c r="D1631" t="s">
        <v>479</v>
      </c>
      <c r="E1631" s="1">
        <v>44354</v>
      </c>
      <c r="F1631" s="1" t="s">
        <v>7</v>
      </c>
      <c r="I163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32" spans="1:9" hidden="1" x14ac:dyDescent="0.25">
      <c r="A1632" s="2">
        <v>5500029157</v>
      </c>
      <c r="B1632" t="s">
        <v>1011</v>
      </c>
      <c r="C1632" t="s">
        <v>5</v>
      </c>
      <c r="D1632" t="s">
        <v>17</v>
      </c>
      <c r="E1632" s="1">
        <v>44354</v>
      </c>
      <c r="F1632" s="1" t="s">
        <v>7</v>
      </c>
      <c r="I163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33" spans="1:9" hidden="1" x14ac:dyDescent="0.25">
      <c r="A1633" s="2">
        <v>5500029158</v>
      </c>
      <c r="B1633" t="s">
        <v>1728</v>
      </c>
      <c r="C1633" t="s">
        <v>5</v>
      </c>
      <c r="D1633" t="s">
        <v>1729</v>
      </c>
      <c r="E1633" s="1">
        <v>44354</v>
      </c>
      <c r="F1633" s="1" t="s">
        <v>7</v>
      </c>
      <c r="I163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34" spans="1:9" hidden="1" x14ac:dyDescent="0.25">
      <c r="A1634" s="2">
        <v>5500029159</v>
      </c>
      <c r="B1634" t="s">
        <v>199</v>
      </c>
      <c r="C1634" t="s">
        <v>5</v>
      </c>
      <c r="D1634" t="s">
        <v>200</v>
      </c>
      <c r="E1634" s="1">
        <v>44354</v>
      </c>
      <c r="F1634" s="1" t="s">
        <v>7</v>
      </c>
      <c r="I163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35" spans="1:9" hidden="1" x14ac:dyDescent="0.25">
      <c r="A1635" s="2">
        <v>5500029160</v>
      </c>
      <c r="B1635" t="s">
        <v>1728</v>
      </c>
      <c r="C1635" t="s">
        <v>5</v>
      </c>
      <c r="D1635" t="s">
        <v>1729</v>
      </c>
      <c r="E1635" s="1">
        <v>44354</v>
      </c>
      <c r="F1635" s="1" t="s">
        <v>7</v>
      </c>
      <c r="I163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36" spans="1:9" hidden="1" x14ac:dyDescent="0.25">
      <c r="A1636" s="2">
        <v>5500029161</v>
      </c>
      <c r="B1636" t="s">
        <v>199</v>
      </c>
      <c r="C1636" t="s">
        <v>5</v>
      </c>
      <c r="D1636" t="s">
        <v>200</v>
      </c>
      <c r="E1636" s="1">
        <v>44354</v>
      </c>
      <c r="F1636" s="1" t="s">
        <v>7</v>
      </c>
      <c r="I163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37" spans="1:9" hidden="1" x14ac:dyDescent="0.25">
      <c r="A1637" s="2">
        <v>5500029162</v>
      </c>
      <c r="B1637" t="s">
        <v>1728</v>
      </c>
      <c r="C1637" t="s">
        <v>5</v>
      </c>
      <c r="D1637" t="s">
        <v>1729</v>
      </c>
      <c r="E1637" s="1">
        <v>44354</v>
      </c>
      <c r="F1637" s="1" t="s">
        <v>7</v>
      </c>
      <c r="I163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38" spans="1:9" hidden="1" x14ac:dyDescent="0.25">
      <c r="A1638" s="2">
        <v>5500029163</v>
      </c>
      <c r="B1638" t="s">
        <v>199</v>
      </c>
      <c r="C1638" t="s">
        <v>5</v>
      </c>
      <c r="D1638" t="s">
        <v>200</v>
      </c>
      <c r="E1638" s="1">
        <v>44354</v>
      </c>
      <c r="F1638" s="1" t="s">
        <v>7</v>
      </c>
      <c r="I163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39" spans="1:9" hidden="1" x14ac:dyDescent="0.25">
      <c r="A1639" s="2">
        <v>5500029164</v>
      </c>
      <c r="B1639" t="s">
        <v>1730</v>
      </c>
      <c r="C1639" t="s">
        <v>5</v>
      </c>
      <c r="D1639" t="s">
        <v>175</v>
      </c>
      <c r="E1639" s="1">
        <v>44354</v>
      </c>
      <c r="F1639" s="1" t="s">
        <v>7</v>
      </c>
      <c r="I163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40" spans="1:9" hidden="1" x14ac:dyDescent="0.25">
      <c r="A1640" s="2">
        <v>5500029165</v>
      </c>
      <c r="B1640" t="s">
        <v>1730</v>
      </c>
      <c r="C1640" t="s">
        <v>5</v>
      </c>
      <c r="D1640" t="s">
        <v>175</v>
      </c>
      <c r="E1640" s="1">
        <v>44354</v>
      </c>
      <c r="F1640" s="1" t="s">
        <v>7</v>
      </c>
      <c r="I164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41" spans="1:9" hidden="1" x14ac:dyDescent="0.25">
      <c r="A1641" s="2">
        <v>5500029166</v>
      </c>
      <c r="B1641" t="s">
        <v>1061</v>
      </c>
      <c r="C1641" t="s">
        <v>5</v>
      </c>
      <c r="D1641" t="s">
        <v>1062</v>
      </c>
      <c r="E1641" s="1">
        <v>44354</v>
      </c>
      <c r="F1641" s="1" t="s">
        <v>7</v>
      </c>
      <c r="I164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42" spans="1:9" hidden="1" x14ac:dyDescent="0.25">
      <c r="A1642" s="2">
        <v>5500029167</v>
      </c>
      <c r="B1642" t="s">
        <v>1728</v>
      </c>
      <c r="C1642" t="s">
        <v>5</v>
      </c>
      <c r="D1642" t="s">
        <v>1729</v>
      </c>
      <c r="E1642" s="1">
        <v>44354</v>
      </c>
      <c r="F1642" s="1" t="s">
        <v>7</v>
      </c>
      <c r="I164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43" spans="1:9" hidden="1" x14ac:dyDescent="0.25">
      <c r="A1643" s="2">
        <v>5500029169</v>
      </c>
      <c r="B1643" t="s">
        <v>1731</v>
      </c>
      <c r="C1643" t="s">
        <v>5</v>
      </c>
      <c r="D1643" t="s">
        <v>1732</v>
      </c>
      <c r="E1643" s="1">
        <v>44354</v>
      </c>
      <c r="F1643" s="1" t="s">
        <v>7</v>
      </c>
      <c r="I164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44" spans="1:9" hidden="1" x14ac:dyDescent="0.25">
      <c r="A1644" s="2">
        <v>5500029170</v>
      </c>
      <c r="B1644" t="s">
        <v>1731</v>
      </c>
      <c r="C1644" t="s">
        <v>5</v>
      </c>
      <c r="D1644" t="s">
        <v>1732</v>
      </c>
      <c r="E1644" s="1">
        <v>44354</v>
      </c>
      <c r="F1644" s="1" t="s">
        <v>7</v>
      </c>
      <c r="I164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45" spans="1:9" x14ac:dyDescent="0.25">
      <c r="A1645" s="2">
        <v>5500028959</v>
      </c>
      <c r="B1645" t="s">
        <v>1632</v>
      </c>
      <c r="C1645" t="s">
        <v>148</v>
      </c>
      <c r="D1645" t="s">
        <v>37</v>
      </c>
      <c r="E1645" s="1">
        <v>44342</v>
      </c>
      <c r="F1645" s="1">
        <v>44390</v>
      </c>
      <c r="G1645" s="1">
        <f>Таблица1[[#This Row],[Дата регистрации ЗНИ]]+VLOOKUP(Таблица1[[#This Row],[Бизнес-решение]],'Средние сроки по БР'!$A$1:$T$203,9)</f>
        <v>44591.117647058825</v>
      </c>
      <c r="H1645" s="1">
        <f>Таблица1[[#This Row],[Плановая дата выхода из текущего статуса]]+VLOOKUP(Таблица1[[#This Row],[Бизнес-решение]],'Средние сроки по БР'!$A$1:$T$203,10)</f>
        <v>44639.117647058825</v>
      </c>
      <c r="I16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48</v>
      </c>
    </row>
    <row r="1646" spans="1:9" x14ac:dyDescent="0.25">
      <c r="A1646" s="2">
        <v>5500028960</v>
      </c>
      <c r="B1646" t="s">
        <v>1633</v>
      </c>
      <c r="C1646" t="s">
        <v>99</v>
      </c>
      <c r="D1646" t="s">
        <v>73</v>
      </c>
      <c r="E1646" s="1">
        <v>44342</v>
      </c>
      <c r="F1646" s="1">
        <v>44560</v>
      </c>
      <c r="G1646" s="1">
        <f>Таблица1[[#This Row],[Дата регистрации ЗНИ]]+VLOOKUP(Таблица1[[#This Row],[Бизнес-решение]],'Средние сроки по БР'!$A$1:$T$203,15)</f>
        <v>44496.632258064514</v>
      </c>
      <c r="H1646" s="1">
        <f>Таблица1[[#This Row],[Плановая дата выхода из текущего статуса]]+VLOOKUP(Таблица1[[#This Row],[Бизнес-решение]],'Средние сроки по БР'!$A$1:$T$203,16)</f>
        <v>44714.632258064514</v>
      </c>
      <c r="I16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218</v>
      </c>
    </row>
    <row r="1647" spans="1:9" hidden="1" x14ac:dyDescent="0.25">
      <c r="A1647" s="2">
        <v>5500029173</v>
      </c>
      <c r="B1647" t="s">
        <v>1735</v>
      </c>
      <c r="C1647" t="s">
        <v>5</v>
      </c>
      <c r="D1647" t="s">
        <v>63</v>
      </c>
      <c r="E1647" s="1">
        <v>44354</v>
      </c>
      <c r="F1647" s="1" t="s">
        <v>7</v>
      </c>
      <c r="I164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48" spans="1:9" hidden="1" x14ac:dyDescent="0.25">
      <c r="A1648" s="2">
        <v>5500029174</v>
      </c>
      <c r="B1648" t="s">
        <v>1736</v>
      </c>
      <c r="C1648" t="s">
        <v>5</v>
      </c>
      <c r="D1648" t="s">
        <v>63</v>
      </c>
      <c r="E1648" s="1">
        <v>44354</v>
      </c>
      <c r="F1648" s="1" t="s">
        <v>7</v>
      </c>
      <c r="I164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49" spans="1:9" hidden="1" x14ac:dyDescent="0.25">
      <c r="A1649" s="2">
        <v>5500029175</v>
      </c>
      <c r="B1649" t="s">
        <v>1737</v>
      </c>
      <c r="C1649" t="s">
        <v>5</v>
      </c>
      <c r="D1649" t="s">
        <v>63</v>
      </c>
      <c r="E1649" s="1">
        <v>44354</v>
      </c>
      <c r="F1649" s="1" t="s">
        <v>7</v>
      </c>
      <c r="I164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50" spans="1:9" hidden="1" x14ac:dyDescent="0.25">
      <c r="A1650" s="2">
        <v>5500029176</v>
      </c>
      <c r="B1650" t="s">
        <v>873</v>
      </c>
      <c r="C1650" t="s">
        <v>5</v>
      </c>
      <c r="D1650" t="s">
        <v>63</v>
      </c>
      <c r="E1650" s="1">
        <v>44354</v>
      </c>
      <c r="F1650" s="1" t="s">
        <v>7</v>
      </c>
      <c r="I165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51" spans="1:9" x14ac:dyDescent="0.25">
      <c r="A1651" s="2">
        <v>5500028961</v>
      </c>
      <c r="B1651" t="s">
        <v>1634</v>
      </c>
      <c r="C1651" t="s">
        <v>99</v>
      </c>
      <c r="D1651" t="s">
        <v>306</v>
      </c>
      <c r="E1651" s="1">
        <v>44342</v>
      </c>
      <c r="F1651" s="1">
        <v>44589</v>
      </c>
      <c r="G1651" s="1">
        <f>Таблица1[[#This Row],[Дата регистрации ЗНИ]]+VLOOKUP(Таблица1[[#This Row],[Бизнес-решение]],'Средние сроки по БР'!$A$1:$T$203,15)</f>
        <v>44558.333333333336</v>
      </c>
      <c r="H1651" s="1">
        <f>Таблица1[[#This Row],[Плановая дата выхода из текущего статуса]]+VLOOKUP(Таблица1[[#This Row],[Бизнес-решение]],'Средние сроки по БР'!$A$1:$T$203,16)</f>
        <v>44805.333333333336</v>
      </c>
      <c r="I16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247</v>
      </c>
    </row>
    <row r="1652" spans="1:9" x14ac:dyDescent="0.25">
      <c r="A1652" s="2">
        <v>5500028962</v>
      </c>
      <c r="B1652" t="s">
        <v>320</v>
      </c>
      <c r="C1652" t="s">
        <v>99</v>
      </c>
      <c r="D1652" t="s">
        <v>41</v>
      </c>
      <c r="E1652" s="1">
        <v>44342</v>
      </c>
      <c r="F1652" s="1">
        <v>44773</v>
      </c>
      <c r="G1652" s="1">
        <f>Таблица1[[#This Row],[Дата регистрации ЗНИ]]+VLOOKUP(Таблица1[[#This Row],[Бизнес-решение]],'Средние сроки по БР'!$A$1:$T$203,15)</f>
        <v>44500</v>
      </c>
      <c r="H1652" s="1">
        <f>Таблица1[[#This Row],[Плановая дата выхода из текущего статуса]]+VLOOKUP(Таблица1[[#This Row],[Бизнес-решение]],'Средние сроки по БР'!$A$1:$T$203,16)</f>
        <v>44931</v>
      </c>
      <c r="I16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431</v>
      </c>
    </row>
    <row r="1653" spans="1:9" x14ac:dyDescent="0.25">
      <c r="A1653" s="2">
        <v>5500028965</v>
      </c>
      <c r="B1653" t="s">
        <v>1635</v>
      </c>
      <c r="C1653" t="s">
        <v>152</v>
      </c>
      <c r="D1653" t="s">
        <v>36</v>
      </c>
      <c r="E1653" s="1">
        <v>44342</v>
      </c>
      <c r="F1653" s="1">
        <v>44642</v>
      </c>
      <c r="G1653" s="1">
        <f>Таблица1[[#This Row],[Дата регистрации ЗНИ]]+VLOOKUP(Таблица1[[#This Row],[Бизнес-решение]],'Средние сроки по БР'!$A$1:$T$203,20,1)</f>
        <v>44501.639344262294</v>
      </c>
      <c r="H1653" s="1">
        <f>Таблица1[[#This Row],[Плановая дата выхода из текущего статуса]]</f>
        <v>44642</v>
      </c>
      <c r="I16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140.36065573770611</v>
      </c>
    </row>
    <row r="1654" spans="1:9" hidden="1" x14ac:dyDescent="0.25">
      <c r="A1654" s="2">
        <v>5500029180</v>
      </c>
      <c r="B1654" t="s">
        <v>1345</v>
      </c>
      <c r="C1654" t="s">
        <v>8</v>
      </c>
      <c r="D1654" t="s">
        <v>33</v>
      </c>
      <c r="E1654" s="1">
        <v>44354</v>
      </c>
      <c r="F1654" s="1" t="s">
        <v>7</v>
      </c>
      <c r="I165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55" spans="1:9" x14ac:dyDescent="0.25">
      <c r="A1655" s="2">
        <v>5500028971</v>
      </c>
      <c r="B1655" t="s">
        <v>1636</v>
      </c>
      <c r="C1655" t="s">
        <v>148</v>
      </c>
      <c r="D1655" t="s">
        <v>27</v>
      </c>
      <c r="E1655" s="1">
        <v>44344</v>
      </c>
      <c r="F1655" s="1">
        <v>44372</v>
      </c>
      <c r="G1655" s="1">
        <f>Таблица1[[#This Row],[Дата регистрации ЗНИ]]+VLOOKUP(Таблица1[[#This Row],[Бизнес-решение]],'Средние сроки по БР'!$A$1:$T$203,9)</f>
        <v>44557.037735849059</v>
      </c>
      <c r="H1655" s="1">
        <f>Таблица1[[#This Row],[Плановая дата выхода из текущего статуса]]+VLOOKUP(Таблица1[[#This Row],[Бизнес-решение]],'Средние сроки по БР'!$A$1:$T$203,10)</f>
        <v>44585.037735849059</v>
      </c>
      <c r="I16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</v>
      </c>
    </row>
    <row r="1656" spans="1:9" x14ac:dyDescent="0.25">
      <c r="A1656" s="2">
        <v>5500028974</v>
      </c>
      <c r="B1656" t="s">
        <v>1440</v>
      </c>
      <c r="C1656" t="s">
        <v>99</v>
      </c>
      <c r="D1656" t="s">
        <v>73</v>
      </c>
      <c r="E1656" s="1">
        <v>44344</v>
      </c>
      <c r="F1656" s="1">
        <v>44607</v>
      </c>
      <c r="G1656" s="1">
        <f>Таблица1[[#This Row],[Дата регистрации ЗНИ]]+VLOOKUP(Таблица1[[#This Row],[Бизнес-решение]],'Средние сроки по БР'!$A$1:$T$203,15)</f>
        <v>44498.632258064514</v>
      </c>
      <c r="H1656" s="1">
        <f>Таблица1[[#This Row],[Плановая дата выхода из текущего статуса]]+VLOOKUP(Таблица1[[#This Row],[Бизнес-решение]],'Средние сроки по БР'!$A$1:$T$203,16)</f>
        <v>44761.632258064514</v>
      </c>
      <c r="I16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263</v>
      </c>
    </row>
    <row r="1657" spans="1:9" hidden="1" x14ac:dyDescent="0.25">
      <c r="A1657" s="2">
        <v>5500029183</v>
      </c>
      <c r="B1657" t="s">
        <v>1743</v>
      </c>
      <c r="C1657" t="s">
        <v>5</v>
      </c>
      <c r="D1657" t="s">
        <v>16</v>
      </c>
      <c r="E1657" s="1">
        <v>44354</v>
      </c>
      <c r="F1657" s="1" t="s">
        <v>7</v>
      </c>
      <c r="I165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58" spans="1:9" hidden="1" x14ac:dyDescent="0.25">
      <c r="A1658" s="2">
        <v>5500029184</v>
      </c>
      <c r="B1658" t="s">
        <v>1744</v>
      </c>
      <c r="C1658" t="s">
        <v>5</v>
      </c>
      <c r="D1658" t="s">
        <v>73</v>
      </c>
      <c r="E1658" s="1">
        <v>44354</v>
      </c>
      <c r="F1658" s="1" t="s">
        <v>7</v>
      </c>
      <c r="I165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59" spans="1:9" hidden="1" x14ac:dyDescent="0.25">
      <c r="A1659" s="2">
        <v>5500029185</v>
      </c>
      <c r="B1659" t="s">
        <v>1745</v>
      </c>
      <c r="C1659" t="s">
        <v>8</v>
      </c>
      <c r="D1659" t="s">
        <v>73</v>
      </c>
      <c r="E1659" s="1">
        <v>44354</v>
      </c>
      <c r="F1659" s="1" t="s">
        <v>7</v>
      </c>
      <c r="I165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60" spans="1:9" x14ac:dyDescent="0.25">
      <c r="A1660" s="2">
        <v>5500028975</v>
      </c>
      <c r="B1660" t="s">
        <v>199</v>
      </c>
      <c r="C1660" t="s">
        <v>152</v>
      </c>
      <c r="D1660" t="s">
        <v>391</v>
      </c>
      <c r="E1660" s="1">
        <v>44344</v>
      </c>
      <c r="F1660" s="1">
        <v>44649</v>
      </c>
      <c r="G1660" s="1">
        <f>Таблица1[[#This Row],[Дата регистрации ЗНИ]]+VLOOKUP(Таблица1[[#This Row],[Бизнес-решение]],'Средние сроки по БР'!$A$1:$T$203,20,1)</f>
        <v>44463.25</v>
      </c>
      <c r="H1660" s="1">
        <f>Таблица1[[#This Row],[Плановая дата выхода из текущего статуса]]</f>
        <v>44649</v>
      </c>
      <c r="I16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185.75</v>
      </c>
    </row>
    <row r="1661" spans="1:9" x14ac:dyDescent="0.25">
      <c r="A1661" s="2">
        <v>5500028976</v>
      </c>
      <c r="B1661" t="s">
        <v>1639</v>
      </c>
      <c r="C1661" t="s">
        <v>99</v>
      </c>
      <c r="D1661" t="s">
        <v>73</v>
      </c>
      <c r="E1661" s="1">
        <v>44344</v>
      </c>
      <c r="F1661" s="1">
        <v>44738</v>
      </c>
      <c r="G1661" s="1">
        <f>Таблица1[[#This Row],[Дата регистрации ЗНИ]]+VLOOKUP(Таблица1[[#This Row],[Бизнес-решение]],'Средние сроки по БР'!$A$1:$T$203,15)</f>
        <v>44498.632258064514</v>
      </c>
      <c r="H1661" s="1">
        <f>Таблица1[[#This Row],[Плановая дата выхода из текущего статуса]]+VLOOKUP(Таблица1[[#This Row],[Бизнес-решение]],'Средние сроки по БР'!$A$1:$T$203,16)</f>
        <v>44892.632258064514</v>
      </c>
      <c r="I16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394</v>
      </c>
    </row>
    <row r="1662" spans="1:9" hidden="1" x14ac:dyDescent="0.25">
      <c r="A1662" s="2">
        <v>5500029192</v>
      </c>
      <c r="B1662" t="s">
        <v>1748</v>
      </c>
      <c r="C1662" t="s">
        <v>5</v>
      </c>
      <c r="D1662" t="s">
        <v>352</v>
      </c>
      <c r="E1662" s="1">
        <v>44355</v>
      </c>
      <c r="F1662" s="1" t="s">
        <v>7</v>
      </c>
      <c r="I166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63" spans="1:9" hidden="1" x14ac:dyDescent="0.25">
      <c r="A1663" s="2">
        <v>5500029193</v>
      </c>
      <c r="B1663" t="s">
        <v>1749</v>
      </c>
      <c r="C1663" t="s">
        <v>5</v>
      </c>
      <c r="D1663" t="s">
        <v>35</v>
      </c>
      <c r="E1663" s="1">
        <v>44355</v>
      </c>
      <c r="F1663" s="1" t="s">
        <v>7</v>
      </c>
      <c r="I166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64" spans="1:9" x14ac:dyDescent="0.25">
      <c r="A1664" s="2">
        <v>5500028993</v>
      </c>
      <c r="B1664" t="s">
        <v>1645</v>
      </c>
      <c r="C1664" t="s">
        <v>148</v>
      </c>
      <c r="D1664" t="s">
        <v>6</v>
      </c>
      <c r="E1664" s="1">
        <v>44347</v>
      </c>
      <c r="F1664" s="1">
        <v>44680</v>
      </c>
      <c r="G1664" s="1">
        <f>Таблица1[[#This Row],[Дата регистрации ЗНИ]]+VLOOKUP(Таблица1[[#This Row],[Бизнес-решение]],'Средние сроки по БР'!$A$1:$T$203,9)</f>
        <v>44563.371321454484</v>
      </c>
      <c r="H1664" s="1">
        <f>Таблица1[[#This Row],[Плановая дата выхода из текущего статуса]]+VLOOKUP(Таблица1[[#This Row],[Бизнес-решение]],'Средние сроки по БР'!$A$1:$T$203,10)</f>
        <v>44896.371321454484</v>
      </c>
      <c r="I16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333</v>
      </c>
    </row>
    <row r="1665" spans="1:9" hidden="1" x14ac:dyDescent="0.25">
      <c r="A1665" s="2">
        <v>5500029195</v>
      </c>
      <c r="B1665" t="s">
        <v>1751</v>
      </c>
      <c r="C1665" t="s">
        <v>8</v>
      </c>
      <c r="D1665" t="s">
        <v>16</v>
      </c>
      <c r="E1665" s="1">
        <v>44355</v>
      </c>
      <c r="F1665" s="1" t="s">
        <v>7</v>
      </c>
      <c r="I166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66" spans="1:9" hidden="1" x14ac:dyDescent="0.25">
      <c r="A1666" s="2">
        <v>5500029196</v>
      </c>
      <c r="B1666" t="s">
        <v>1752</v>
      </c>
      <c r="C1666" t="s">
        <v>5</v>
      </c>
      <c r="D1666" t="s">
        <v>16</v>
      </c>
      <c r="E1666" s="1">
        <v>44355</v>
      </c>
      <c r="F1666" s="1" t="s">
        <v>7</v>
      </c>
      <c r="I166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67" spans="1:9" x14ac:dyDescent="0.25">
      <c r="A1667" s="2">
        <v>5500028999</v>
      </c>
      <c r="B1667" t="s">
        <v>1638</v>
      </c>
      <c r="C1667" t="s">
        <v>99</v>
      </c>
      <c r="D1667" t="s">
        <v>16</v>
      </c>
      <c r="E1667" s="1">
        <v>44347</v>
      </c>
      <c r="F1667" s="1">
        <v>44583</v>
      </c>
      <c r="G1667" s="1">
        <f>Таблица1[[#This Row],[Дата регистрации ЗНИ]]+VLOOKUP(Таблица1[[#This Row],[Бизнес-решение]],'Средние сроки по БР'!$A$1:$T$203,15)</f>
        <v>44502.252688172041</v>
      </c>
      <c r="H1667" s="1">
        <f>Таблица1[[#This Row],[Плановая дата выхода из текущего статуса]]+VLOOKUP(Таблица1[[#This Row],[Бизнес-решение]],'Средние сроки по БР'!$A$1:$T$203,16)</f>
        <v>44738.252688172041</v>
      </c>
      <c r="I16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236</v>
      </c>
    </row>
    <row r="1668" spans="1:9" x14ac:dyDescent="0.25">
      <c r="A1668" s="2">
        <v>5500029001</v>
      </c>
      <c r="B1668" t="s">
        <v>1553</v>
      </c>
      <c r="C1668" t="s">
        <v>99</v>
      </c>
      <c r="D1668" t="s">
        <v>129</v>
      </c>
      <c r="E1668" s="1">
        <v>44347</v>
      </c>
      <c r="F1668" s="1">
        <v>44502</v>
      </c>
      <c r="G1668" s="1">
        <f>Таблица1[[#This Row],[Дата регистрации ЗНИ]]+VLOOKUP(Таблица1[[#This Row],[Бизнес-решение]],'Средние сроки по БР'!$A$1:$T$203,15)</f>
        <v>44591.285714285717</v>
      </c>
      <c r="H1668" s="1">
        <f>Таблица1[[#This Row],[Плановая дата выхода из текущего статуса]]+VLOOKUP(Таблица1[[#This Row],[Бизнес-решение]],'Средние сроки по БР'!$A$1:$T$203,16)</f>
        <v>44746.285714285717</v>
      </c>
      <c r="I16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155</v>
      </c>
    </row>
    <row r="1669" spans="1:9" hidden="1" x14ac:dyDescent="0.25">
      <c r="A1669" s="2">
        <v>5500029199</v>
      </c>
      <c r="B1669" t="s">
        <v>1754</v>
      </c>
      <c r="C1669" t="s">
        <v>8</v>
      </c>
      <c r="D1669" t="s">
        <v>257</v>
      </c>
      <c r="E1669" s="1">
        <v>44355</v>
      </c>
      <c r="F1669" s="1" t="s">
        <v>7</v>
      </c>
      <c r="I166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70" spans="1:9" x14ac:dyDescent="0.25">
      <c r="A1670" s="2">
        <v>5500029011</v>
      </c>
      <c r="B1670" t="s">
        <v>1651</v>
      </c>
      <c r="C1670" t="s">
        <v>99</v>
      </c>
      <c r="D1670" t="s">
        <v>73</v>
      </c>
      <c r="E1670" s="1">
        <v>44347</v>
      </c>
      <c r="F1670" s="1">
        <v>44469</v>
      </c>
      <c r="G1670" s="1">
        <f>Таблица1[[#This Row],[Дата регистрации ЗНИ]]+VLOOKUP(Таблица1[[#This Row],[Бизнес-решение]],'Средние сроки по БР'!$A$1:$T$203,15)</f>
        <v>44501.632258064514</v>
      </c>
      <c r="H1670" s="1">
        <f>Таблица1[[#This Row],[Плановая дата выхода из текущего статуса]]+VLOOKUP(Таблица1[[#This Row],[Бизнес-решение]],'Средние сроки по БР'!$A$1:$T$203,16)</f>
        <v>44623.632258064514</v>
      </c>
      <c r="I16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122</v>
      </c>
    </row>
    <row r="1671" spans="1:9" x14ac:dyDescent="0.25">
      <c r="A1671" s="2">
        <v>5500029013</v>
      </c>
      <c r="B1671" t="s">
        <v>1653</v>
      </c>
      <c r="C1671" t="s">
        <v>184</v>
      </c>
      <c r="D1671" t="s">
        <v>73</v>
      </c>
      <c r="E1671" s="1">
        <v>44347</v>
      </c>
      <c r="F1671" s="1">
        <v>44495</v>
      </c>
      <c r="G1671" s="1">
        <f>Таблица1[[#This Row],[Дата регистрации ЗНИ]]+VLOOKUP(Таблица1[[#This Row],[Бизнес-решение]],'Средние сроки по БР'!$A$1:$T$203,10)</f>
        <v>44513.632258064514</v>
      </c>
      <c r="H1671" s="1">
        <f>Таблица1[[#This Row],[Плановая дата выхода из текущего статуса]]+VLOOKUP(Таблица1[[#This Row],[Бизнес-решение]],'Средние сроки по БР'!$A$1:$T$203,11)</f>
        <v>44656.632258064514</v>
      </c>
      <c r="I16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143</v>
      </c>
    </row>
    <row r="1672" spans="1:9" x14ac:dyDescent="0.25">
      <c r="A1672" s="2">
        <v>5500029021</v>
      </c>
      <c r="B1672" t="s">
        <v>1654</v>
      </c>
      <c r="C1672" t="s">
        <v>99</v>
      </c>
      <c r="D1672" t="s">
        <v>102</v>
      </c>
      <c r="E1672" s="1">
        <v>44348</v>
      </c>
      <c r="F1672" s="1">
        <v>44393</v>
      </c>
      <c r="G1672" s="1">
        <f>Таблица1[[#This Row],[Дата регистрации ЗНИ]]+VLOOKUP(Таблица1[[#This Row],[Бизнес-решение]],'Средние сроки по БР'!$A$1:$T$203,15)</f>
        <v>44499.833333333336</v>
      </c>
      <c r="H1672" s="1">
        <f>Таблица1[[#This Row],[Плановая дата выхода из текущего статуса]]+VLOOKUP(Таблица1[[#This Row],[Бизнес-решение]],'Средние сроки по БР'!$A$1:$T$203,16)</f>
        <v>44544.833333333336</v>
      </c>
      <c r="I16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45</v>
      </c>
    </row>
    <row r="1673" spans="1:9" hidden="1" x14ac:dyDescent="0.25">
      <c r="A1673" s="2">
        <v>5500029204</v>
      </c>
      <c r="B1673" t="s">
        <v>1756</v>
      </c>
      <c r="C1673" t="s">
        <v>8</v>
      </c>
      <c r="D1673" t="s">
        <v>73</v>
      </c>
      <c r="E1673" s="1">
        <v>44355</v>
      </c>
      <c r="F1673" s="1" t="s">
        <v>7</v>
      </c>
      <c r="I167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74" spans="1:9" x14ac:dyDescent="0.25">
      <c r="A1674" s="2">
        <v>5500029022</v>
      </c>
      <c r="B1674" t="s">
        <v>1655</v>
      </c>
      <c r="C1674" t="s">
        <v>448</v>
      </c>
      <c r="D1674" t="s">
        <v>18</v>
      </c>
      <c r="E1674" s="1">
        <v>44348</v>
      </c>
      <c r="F1674" s="1">
        <v>44351</v>
      </c>
      <c r="G1674" s="1">
        <f>Таблица1[[#This Row],[Дата регистрации ЗНИ]]+VLOOKUP(Таблица1[[#This Row],[Бизнес-решение]],'Средние сроки по БР'!$A$1:$U$203,7,1)</f>
        <v>44643.087087087086</v>
      </c>
      <c r="H1674" s="1">
        <f>Таблица1[[#This Row],[Плановая дата выхода из текущего статуса]]+VLOOKUP(Таблица1[[#This Row],[Бизнес-решение]],'Средние сроки по БР'!$A$1:$T$203,8)</f>
        <v>44644.087087087086</v>
      </c>
      <c r="I16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1675" spans="1:9" x14ac:dyDescent="0.25">
      <c r="A1675" s="2">
        <v>5500029023</v>
      </c>
      <c r="B1675" t="s">
        <v>1656</v>
      </c>
      <c r="C1675" t="s">
        <v>148</v>
      </c>
      <c r="D1675" t="s">
        <v>18</v>
      </c>
      <c r="E1675" s="1">
        <v>44348</v>
      </c>
      <c r="F1675" s="1">
        <v>44772</v>
      </c>
      <c r="G1675" s="1">
        <f>Таблица1[[#This Row],[Дата регистрации ЗНИ]]+VLOOKUP(Таблица1[[#This Row],[Бизнес-решение]],'Средние сроки по БР'!$A$1:$T$203,9)</f>
        <v>44639.087087087086</v>
      </c>
      <c r="H1675" s="1">
        <f>Таблица1[[#This Row],[Плановая дата выхода из текущего статуса]]+VLOOKUP(Таблица1[[#This Row],[Бизнес-решение]],'Средние сроки по БР'!$A$1:$T$203,10)</f>
        <v>45063.087087087086</v>
      </c>
      <c r="I16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424</v>
      </c>
    </row>
    <row r="1676" spans="1:9" x14ac:dyDescent="0.25">
      <c r="A1676" s="2">
        <v>5500029031</v>
      </c>
      <c r="B1676" t="s">
        <v>364</v>
      </c>
      <c r="C1676" t="s">
        <v>99</v>
      </c>
      <c r="D1676" t="s">
        <v>94</v>
      </c>
      <c r="E1676" s="1">
        <v>44348</v>
      </c>
      <c r="F1676" s="1">
        <v>44612</v>
      </c>
      <c r="G1676" s="1">
        <f>Таблица1[[#This Row],[Дата регистрации ЗНИ]]+VLOOKUP(Таблица1[[#This Row],[Бизнес-решение]],'Средние сроки по БР'!$A$1:$T$203,15)</f>
        <v>44488.567567567567</v>
      </c>
      <c r="H1676" s="1">
        <f>Таблица1[[#This Row],[Плановая дата выхода из текущего статуса]]+VLOOKUP(Таблица1[[#This Row],[Бизнес-решение]],'Средние сроки по БР'!$A$1:$T$203,16)</f>
        <v>44752.567567567567</v>
      </c>
      <c r="I16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264</v>
      </c>
    </row>
    <row r="1677" spans="1:9" hidden="1" x14ac:dyDescent="0.25">
      <c r="A1677" s="2">
        <v>5500029209</v>
      </c>
      <c r="B1677" t="s">
        <v>1343</v>
      </c>
      <c r="C1677" t="s">
        <v>5</v>
      </c>
      <c r="D1677" t="s">
        <v>27</v>
      </c>
      <c r="E1677" s="1">
        <v>44356</v>
      </c>
      <c r="F1677" s="1" t="s">
        <v>7</v>
      </c>
      <c r="I167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78" spans="1:9" x14ac:dyDescent="0.25">
      <c r="A1678" s="2">
        <v>5500029032</v>
      </c>
      <c r="B1678" t="s">
        <v>1658</v>
      </c>
      <c r="C1678" t="s">
        <v>99</v>
      </c>
      <c r="D1678" t="s">
        <v>18</v>
      </c>
      <c r="E1678" s="1">
        <v>44348</v>
      </c>
      <c r="F1678" s="1">
        <v>45199</v>
      </c>
      <c r="G1678" s="1">
        <f>Таблица1[[#This Row],[Дата регистрации ЗНИ]]+VLOOKUP(Таблица1[[#This Row],[Бизнес-решение]],'Средние сроки по БР'!$A$1:$T$203,15)</f>
        <v>44627.087087087086</v>
      </c>
      <c r="H1678" s="1">
        <f>Таблица1[[#This Row],[Плановая дата выхода из текущего статуса]]+VLOOKUP(Таблица1[[#This Row],[Бизнес-решение]],'Средние сроки по БР'!$A$1:$T$203,16)</f>
        <v>45478.087087087086</v>
      </c>
      <c r="I16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851</v>
      </c>
    </row>
    <row r="1679" spans="1:9" x14ac:dyDescent="0.25">
      <c r="A1679" s="2">
        <v>5500029033</v>
      </c>
      <c r="B1679" t="s">
        <v>433</v>
      </c>
      <c r="C1679" t="s">
        <v>184</v>
      </c>
      <c r="D1679" t="s">
        <v>24</v>
      </c>
      <c r="E1679" s="1">
        <v>44348</v>
      </c>
      <c r="F1679" s="1">
        <v>44547</v>
      </c>
      <c r="G1679" s="1">
        <f>Таблица1[[#This Row],[Дата регистрации ЗНИ]]+VLOOKUP(Таблица1[[#This Row],[Бизнес-решение]],'Средние сроки по БР'!$A$1:$T$203,10)</f>
        <v>44512.6</v>
      </c>
      <c r="H1679" s="1">
        <f>Таблица1[[#This Row],[Плановая дата выхода из текущего статуса]]+VLOOKUP(Таблица1[[#This Row],[Бизнес-решение]],'Средние сроки по БР'!$A$1:$T$203,11)</f>
        <v>44706.6</v>
      </c>
      <c r="I16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194</v>
      </c>
    </row>
    <row r="1680" spans="1:9" hidden="1" x14ac:dyDescent="0.25">
      <c r="A1680" s="2">
        <v>5500029213</v>
      </c>
      <c r="B1680" t="s">
        <v>1761</v>
      </c>
      <c r="C1680" t="s">
        <v>8</v>
      </c>
      <c r="D1680" t="s">
        <v>257</v>
      </c>
      <c r="E1680" s="1">
        <v>44355</v>
      </c>
      <c r="F1680" s="1" t="s">
        <v>7</v>
      </c>
      <c r="I168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81" spans="1:9" hidden="1" x14ac:dyDescent="0.25">
      <c r="A1681" s="2">
        <v>5500029214</v>
      </c>
      <c r="B1681" t="s">
        <v>1762</v>
      </c>
      <c r="C1681" t="s">
        <v>8</v>
      </c>
      <c r="D1681" t="s">
        <v>257</v>
      </c>
      <c r="E1681" s="1">
        <v>44355</v>
      </c>
      <c r="F1681" s="1" t="s">
        <v>7</v>
      </c>
      <c r="I168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82" spans="1:9" hidden="1" x14ac:dyDescent="0.25">
      <c r="A1682" s="2">
        <v>5500029215</v>
      </c>
      <c r="B1682" t="s">
        <v>1763</v>
      </c>
      <c r="C1682" t="s">
        <v>5</v>
      </c>
      <c r="D1682" t="s">
        <v>10</v>
      </c>
      <c r="E1682" s="1">
        <v>44355</v>
      </c>
      <c r="F1682" s="1" t="s">
        <v>7</v>
      </c>
      <c r="I168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83" spans="1:9" x14ac:dyDescent="0.25">
      <c r="A1683" s="2">
        <v>5500029038</v>
      </c>
      <c r="B1683" t="s">
        <v>1663</v>
      </c>
      <c r="C1683" t="s">
        <v>99</v>
      </c>
      <c r="D1683" t="s">
        <v>73</v>
      </c>
      <c r="E1683" s="1">
        <v>44348</v>
      </c>
      <c r="F1683" s="1">
        <v>44607</v>
      </c>
      <c r="G1683" s="1">
        <f>Таблица1[[#This Row],[Дата регистрации ЗНИ]]+VLOOKUP(Таблица1[[#This Row],[Бизнес-решение]],'Средние сроки по БР'!$A$1:$T$203,15)</f>
        <v>44502.632258064514</v>
      </c>
      <c r="H1683" s="1">
        <f>Таблица1[[#This Row],[Плановая дата выхода из текущего статуса]]+VLOOKUP(Таблица1[[#This Row],[Бизнес-решение]],'Средние сроки по БР'!$A$1:$T$203,16)</f>
        <v>44761.632258064514</v>
      </c>
      <c r="I16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259</v>
      </c>
    </row>
    <row r="1684" spans="1:9" hidden="1" x14ac:dyDescent="0.25">
      <c r="A1684" s="2">
        <v>5500029217</v>
      </c>
      <c r="B1684" t="s">
        <v>1765</v>
      </c>
      <c r="C1684" t="s">
        <v>8</v>
      </c>
      <c r="D1684" t="s">
        <v>16</v>
      </c>
      <c r="E1684" s="1">
        <v>44355</v>
      </c>
      <c r="F1684" s="1" t="s">
        <v>7</v>
      </c>
      <c r="I168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85" spans="1:9" hidden="1" x14ac:dyDescent="0.25">
      <c r="A1685" s="2">
        <v>5500029218</v>
      </c>
      <c r="B1685" t="s">
        <v>1766</v>
      </c>
      <c r="C1685" t="s">
        <v>5</v>
      </c>
      <c r="D1685" t="s">
        <v>6</v>
      </c>
      <c r="E1685" s="1">
        <v>44355</v>
      </c>
      <c r="F1685" s="1" t="s">
        <v>7</v>
      </c>
      <c r="I168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86" spans="1:9" hidden="1" x14ac:dyDescent="0.25">
      <c r="A1686" s="2">
        <v>5500029219</v>
      </c>
      <c r="B1686" t="s">
        <v>1766</v>
      </c>
      <c r="C1686" t="s">
        <v>8</v>
      </c>
      <c r="D1686" t="s">
        <v>6</v>
      </c>
      <c r="E1686" s="1">
        <v>44355</v>
      </c>
      <c r="F1686" s="1" t="s">
        <v>7</v>
      </c>
      <c r="I168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87" spans="1:9" x14ac:dyDescent="0.25">
      <c r="A1687" s="2">
        <v>5500029039</v>
      </c>
      <c r="B1687" t="s">
        <v>1664</v>
      </c>
      <c r="C1687" t="s">
        <v>99</v>
      </c>
      <c r="D1687" t="s">
        <v>73</v>
      </c>
      <c r="E1687" s="1">
        <v>44348</v>
      </c>
      <c r="F1687" s="1">
        <v>44504</v>
      </c>
      <c r="G1687" s="1">
        <f>Таблица1[[#This Row],[Дата регистрации ЗНИ]]+VLOOKUP(Таблица1[[#This Row],[Бизнес-решение]],'Средние сроки по БР'!$A$1:$T$203,15)</f>
        <v>44502.632258064514</v>
      </c>
      <c r="H1687" s="1">
        <f>Таблица1[[#This Row],[Плановая дата выхода из текущего статуса]]+VLOOKUP(Таблица1[[#This Row],[Бизнес-решение]],'Средние сроки по БР'!$A$1:$T$203,16)</f>
        <v>44658.632258064514</v>
      </c>
      <c r="I16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156</v>
      </c>
    </row>
    <row r="1688" spans="1:9" x14ac:dyDescent="0.25">
      <c r="A1688" s="2">
        <v>5500029040</v>
      </c>
      <c r="B1688" t="s">
        <v>1665</v>
      </c>
      <c r="C1688" t="s">
        <v>148</v>
      </c>
      <c r="D1688" t="s">
        <v>10</v>
      </c>
      <c r="E1688" s="1">
        <v>44348</v>
      </c>
      <c r="F1688" s="1">
        <v>44512</v>
      </c>
      <c r="G1688" s="1">
        <f>Таблица1[[#This Row],[Дата регистрации ЗНИ]]+VLOOKUP(Таблица1[[#This Row],[Бизнес-решение]],'Средние сроки по БР'!$A$1:$T$203,9)</f>
        <v>44527.209790209788</v>
      </c>
      <c r="H1688" s="1">
        <f>Таблица1[[#This Row],[Плановая дата выхода из текущего статуса]]+VLOOKUP(Таблица1[[#This Row],[Бизнес-решение]],'Средние сроки по БР'!$A$1:$T$203,10)</f>
        <v>44691.209790209788</v>
      </c>
      <c r="I16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164</v>
      </c>
    </row>
    <row r="1689" spans="1:9" hidden="1" x14ac:dyDescent="0.25">
      <c r="A1689" s="2">
        <v>5500029222</v>
      </c>
      <c r="B1689" t="s">
        <v>1767</v>
      </c>
      <c r="C1689" t="s">
        <v>5</v>
      </c>
      <c r="D1689" t="s">
        <v>63</v>
      </c>
      <c r="E1689" s="1">
        <v>44355</v>
      </c>
      <c r="F1689" s="1" t="s">
        <v>7</v>
      </c>
      <c r="I168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90" spans="1:9" hidden="1" x14ac:dyDescent="0.25">
      <c r="A1690" s="2">
        <v>5500029223</v>
      </c>
      <c r="B1690" t="s">
        <v>1768</v>
      </c>
      <c r="C1690" t="s">
        <v>5</v>
      </c>
      <c r="D1690" t="s">
        <v>33</v>
      </c>
      <c r="E1690" s="1">
        <v>44355</v>
      </c>
      <c r="F1690" s="1" t="s">
        <v>7</v>
      </c>
      <c r="I169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91" spans="1:9" hidden="1" x14ac:dyDescent="0.25">
      <c r="A1691" s="2">
        <v>5500029224</v>
      </c>
      <c r="B1691" t="s">
        <v>1769</v>
      </c>
      <c r="C1691" t="s">
        <v>5</v>
      </c>
      <c r="D1691" t="s">
        <v>44</v>
      </c>
      <c r="E1691" s="1">
        <v>44355</v>
      </c>
      <c r="F1691" s="1" t="s">
        <v>7</v>
      </c>
      <c r="I169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92" spans="1:9" hidden="1" x14ac:dyDescent="0.25">
      <c r="A1692" s="2">
        <v>5500029226</v>
      </c>
      <c r="B1692" t="s">
        <v>1770</v>
      </c>
      <c r="C1692" t="s">
        <v>5</v>
      </c>
      <c r="D1692" t="s">
        <v>16</v>
      </c>
      <c r="E1692" s="1">
        <v>44355</v>
      </c>
      <c r="F1692" s="1" t="s">
        <v>7</v>
      </c>
      <c r="I169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93" spans="1:9" hidden="1" x14ac:dyDescent="0.25">
      <c r="A1693" s="2">
        <v>5500029227</v>
      </c>
      <c r="B1693" t="s">
        <v>1474</v>
      </c>
      <c r="C1693" t="s">
        <v>8</v>
      </c>
      <c r="D1693" t="s">
        <v>94</v>
      </c>
      <c r="E1693" s="1">
        <v>44356</v>
      </c>
      <c r="F1693" s="1" t="s">
        <v>7</v>
      </c>
      <c r="I169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94" spans="1:9" x14ac:dyDescent="0.25">
      <c r="A1694" s="2">
        <v>5500029041</v>
      </c>
      <c r="B1694" t="s">
        <v>1666</v>
      </c>
      <c r="C1694" t="s">
        <v>148</v>
      </c>
      <c r="D1694" t="s">
        <v>73</v>
      </c>
      <c r="E1694" s="1">
        <v>44348</v>
      </c>
      <c r="F1694" s="1">
        <v>44572</v>
      </c>
      <c r="G1694" s="1">
        <f>Таблица1[[#This Row],[Дата регистрации ЗНИ]]+VLOOKUP(Таблица1[[#This Row],[Бизнес-решение]],'Средние сроки по БР'!$A$1:$T$203,9)</f>
        <v>44514.632258064514</v>
      </c>
      <c r="H1694" s="1">
        <f>Таблица1[[#This Row],[Плановая дата выхода из текущего статуса]]+VLOOKUP(Таблица1[[#This Row],[Бизнес-решение]],'Средние сроки по БР'!$A$1:$T$203,10)</f>
        <v>44738.632258064514</v>
      </c>
      <c r="I16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224</v>
      </c>
    </row>
    <row r="1695" spans="1:9" x14ac:dyDescent="0.25">
      <c r="A1695" s="2">
        <v>5500029044</v>
      </c>
      <c r="B1695" t="s">
        <v>1669</v>
      </c>
      <c r="C1695" t="s">
        <v>148</v>
      </c>
      <c r="D1695" t="s">
        <v>27</v>
      </c>
      <c r="E1695" s="1">
        <v>44348</v>
      </c>
      <c r="F1695" s="1">
        <v>44372</v>
      </c>
      <c r="G1695" s="1">
        <f>Таблица1[[#This Row],[Дата регистрации ЗНИ]]+VLOOKUP(Таблица1[[#This Row],[Бизнес-решение]],'Средние сроки по БР'!$A$1:$T$203,9)</f>
        <v>44561.037735849059</v>
      </c>
      <c r="H1695" s="1">
        <f>Таблица1[[#This Row],[Плановая дата выхода из текущего статуса]]+VLOOKUP(Таблица1[[#This Row],[Бизнес-решение]],'Средние сроки по БР'!$A$1:$T$203,10)</f>
        <v>44585.037735849059</v>
      </c>
      <c r="I16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</v>
      </c>
    </row>
    <row r="1696" spans="1:9" hidden="1" x14ac:dyDescent="0.25">
      <c r="A1696" s="2">
        <v>5500029230</v>
      </c>
      <c r="B1696" t="s">
        <v>294</v>
      </c>
      <c r="C1696" t="s">
        <v>5</v>
      </c>
      <c r="D1696" t="s">
        <v>36</v>
      </c>
      <c r="E1696" s="1">
        <v>44356</v>
      </c>
      <c r="F1696" s="1" t="s">
        <v>7</v>
      </c>
      <c r="I169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97" spans="1:9" hidden="1" x14ac:dyDescent="0.25">
      <c r="A1697" s="2">
        <v>5500029234</v>
      </c>
      <c r="B1697" t="s">
        <v>1773</v>
      </c>
      <c r="C1697" t="s">
        <v>5</v>
      </c>
      <c r="D1697" t="s">
        <v>63</v>
      </c>
      <c r="E1697" s="1">
        <v>44356</v>
      </c>
      <c r="F1697" s="1" t="s">
        <v>7</v>
      </c>
      <c r="I169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698" spans="1:9" x14ac:dyDescent="0.25">
      <c r="A1698" s="2">
        <v>5500029045</v>
      </c>
      <c r="B1698" t="s">
        <v>1670</v>
      </c>
      <c r="C1698" t="s">
        <v>184</v>
      </c>
      <c r="D1698" t="s">
        <v>27</v>
      </c>
      <c r="E1698" s="1">
        <v>44348</v>
      </c>
      <c r="F1698" s="1">
        <v>44561</v>
      </c>
      <c r="G1698" s="1">
        <f>Таблица1[[#This Row],[Дата регистрации ЗНИ]]+VLOOKUP(Таблица1[[#This Row],[Бизнес-решение]],'Средние сроки по БР'!$A$1:$T$203,10)</f>
        <v>44561.037735849059</v>
      </c>
      <c r="H1698" s="1">
        <f>Таблица1[[#This Row],[Плановая дата выхода из текущего статуса]]+VLOOKUP(Таблица1[[#This Row],[Бизнес-решение]],'Средние сроки по БР'!$A$1:$T$203,11)</f>
        <v>44769.037735849059</v>
      </c>
      <c r="I16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208</v>
      </c>
    </row>
    <row r="1699" spans="1:9" hidden="1" x14ac:dyDescent="0.25">
      <c r="A1699" s="2">
        <v>5500029241</v>
      </c>
      <c r="B1699" t="s">
        <v>1774</v>
      </c>
      <c r="C1699" t="s">
        <v>5</v>
      </c>
      <c r="D1699" t="s">
        <v>27</v>
      </c>
      <c r="E1699" s="1">
        <v>44357</v>
      </c>
      <c r="F1699" s="1" t="s">
        <v>7</v>
      </c>
      <c r="I169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00" spans="1:9" x14ac:dyDescent="0.25">
      <c r="A1700" s="2">
        <v>5500029050</v>
      </c>
      <c r="B1700" t="s">
        <v>1673</v>
      </c>
      <c r="C1700" t="s">
        <v>99</v>
      </c>
      <c r="D1700" t="s">
        <v>27</v>
      </c>
      <c r="E1700" s="1">
        <v>44348</v>
      </c>
      <c r="F1700" s="1">
        <v>44592</v>
      </c>
      <c r="G1700" s="1">
        <f>Таблица1[[#This Row],[Дата регистрации ЗНИ]]+VLOOKUP(Таблица1[[#This Row],[Бизнес-решение]],'Средние сроки по БР'!$A$1:$T$203,15)</f>
        <v>44549.037735849059</v>
      </c>
      <c r="H1700" s="1">
        <f>Таблица1[[#This Row],[Плановая дата выхода из текущего статуса]]+VLOOKUP(Таблица1[[#This Row],[Бизнес-решение]],'Средние сроки по БР'!$A$1:$T$203,16)</f>
        <v>44793.037735849059</v>
      </c>
      <c r="I17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244</v>
      </c>
    </row>
    <row r="1701" spans="1:9" x14ac:dyDescent="0.25">
      <c r="A1701" s="2">
        <v>5500029051</v>
      </c>
      <c r="B1701" t="s">
        <v>1674</v>
      </c>
      <c r="C1701" t="s">
        <v>148</v>
      </c>
      <c r="D1701" t="s">
        <v>27</v>
      </c>
      <c r="E1701" s="1">
        <v>44348</v>
      </c>
      <c r="F1701" s="1">
        <v>44372</v>
      </c>
      <c r="G1701" s="1">
        <f>Таблица1[[#This Row],[Дата регистрации ЗНИ]]+VLOOKUP(Таблица1[[#This Row],[Бизнес-решение]],'Средние сроки по БР'!$A$1:$T$203,9)</f>
        <v>44561.037735849059</v>
      </c>
      <c r="H1701" s="1">
        <f>Таблица1[[#This Row],[Плановая дата выхода из текущего статуса]]+VLOOKUP(Таблица1[[#This Row],[Бизнес-решение]],'Средние сроки по БР'!$A$1:$T$203,10)</f>
        <v>44585.037735849059</v>
      </c>
      <c r="I17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</v>
      </c>
    </row>
    <row r="1702" spans="1:9" x14ac:dyDescent="0.25">
      <c r="A1702" s="2">
        <v>5500029052</v>
      </c>
      <c r="B1702" t="s">
        <v>1675</v>
      </c>
      <c r="C1702" t="s">
        <v>148</v>
      </c>
      <c r="D1702" t="s">
        <v>27</v>
      </c>
      <c r="E1702" s="1">
        <v>44348</v>
      </c>
      <c r="F1702" s="1">
        <v>44372</v>
      </c>
      <c r="G1702" s="1">
        <f>Таблица1[[#This Row],[Дата регистрации ЗНИ]]+VLOOKUP(Таблица1[[#This Row],[Бизнес-решение]],'Средние сроки по БР'!$A$1:$T$203,9)</f>
        <v>44561.037735849059</v>
      </c>
      <c r="H1702" s="1">
        <f>Таблица1[[#This Row],[Плановая дата выхода из текущего статуса]]+VLOOKUP(Таблица1[[#This Row],[Бизнес-решение]],'Средние сроки по БР'!$A$1:$T$203,10)</f>
        <v>44585.037735849059</v>
      </c>
      <c r="I17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</v>
      </c>
    </row>
    <row r="1703" spans="1:9" x14ac:dyDescent="0.25">
      <c r="A1703" s="2">
        <v>5500029062</v>
      </c>
      <c r="B1703" t="s">
        <v>1677</v>
      </c>
      <c r="C1703" t="s">
        <v>99</v>
      </c>
      <c r="D1703" t="s">
        <v>6</v>
      </c>
      <c r="E1703" s="1">
        <v>44349</v>
      </c>
      <c r="F1703" s="1">
        <v>44592</v>
      </c>
      <c r="G1703" s="1">
        <f>Таблица1[[#This Row],[Дата регистрации ЗНИ]]+VLOOKUP(Таблица1[[#This Row],[Бизнес-решение]],'Средние сроки по БР'!$A$1:$T$203,15)</f>
        <v>44553.371321454484</v>
      </c>
      <c r="H1703" s="1">
        <f>Таблица1[[#This Row],[Плановая дата выхода из текущего статуса]]+VLOOKUP(Таблица1[[#This Row],[Бизнес-решение]],'Средние сроки по БР'!$A$1:$T$203,16)</f>
        <v>44796.371321454484</v>
      </c>
      <c r="I170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243</v>
      </c>
    </row>
    <row r="1704" spans="1:9" x14ac:dyDescent="0.25">
      <c r="A1704" s="2">
        <v>5500029064</v>
      </c>
      <c r="B1704" t="s">
        <v>808</v>
      </c>
      <c r="C1704" t="s">
        <v>152</v>
      </c>
      <c r="D1704" t="s">
        <v>27</v>
      </c>
      <c r="E1704" s="1">
        <v>44349</v>
      </c>
      <c r="F1704" s="1">
        <v>44650</v>
      </c>
      <c r="G1704" s="1">
        <f>Таблица1[[#This Row],[Дата регистрации ЗНИ]]+VLOOKUP(Таблица1[[#This Row],[Бизнес-решение]],'Средние сроки по БР'!$A$1:$T$203,20,1)</f>
        <v>44538.037735849059</v>
      </c>
      <c r="H1704" s="1">
        <f>Таблица1[[#This Row],[Плановая дата выхода из текущего статуса]]</f>
        <v>44650</v>
      </c>
      <c r="I170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111.96226415094134</v>
      </c>
    </row>
    <row r="1705" spans="1:9" x14ac:dyDescent="0.25">
      <c r="A1705" s="2">
        <v>5500029065</v>
      </c>
      <c r="B1705" t="s">
        <v>1679</v>
      </c>
      <c r="C1705" t="s">
        <v>152</v>
      </c>
      <c r="D1705" t="s">
        <v>257</v>
      </c>
      <c r="E1705" s="1">
        <v>44349</v>
      </c>
      <c r="F1705" s="1">
        <v>44601</v>
      </c>
      <c r="G1705" s="1">
        <f>Таблица1[[#This Row],[Дата регистрации ЗНИ]]+VLOOKUP(Таблица1[[#This Row],[Бизнес-решение]],'Средние сроки по БР'!$A$1:$T$203,20,1)</f>
        <v>44444.595744680853</v>
      </c>
      <c r="H1705" s="1">
        <f>Таблица1[[#This Row],[Плановая дата выхода из текущего статуса]]</f>
        <v>44601</v>
      </c>
      <c r="I17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156.40425531914661</v>
      </c>
    </row>
    <row r="1706" spans="1:9" x14ac:dyDescent="0.25">
      <c r="A1706" s="2">
        <v>5500029066</v>
      </c>
      <c r="B1706" t="s">
        <v>287</v>
      </c>
      <c r="C1706" t="s">
        <v>148</v>
      </c>
      <c r="D1706" t="s">
        <v>73</v>
      </c>
      <c r="E1706" s="1">
        <v>44349</v>
      </c>
      <c r="F1706" s="1">
        <v>44561</v>
      </c>
      <c r="G1706" s="1">
        <f>Таблица1[[#This Row],[Дата регистрации ЗНИ]]+VLOOKUP(Таблица1[[#This Row],[Бизнес-решение]],'Средние сроки по БР'!$A$1:$T$203,9)</f>
        <v>44515.632258064514</v>
      </c>
      <c r="H1706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17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212</v>
      </c>
    </row>
    <row r="1707" spans="1:9" x14ac:dyDescent="0.25">
      <c r="A1707" s="2">
        <v>5500029067</v>
      </c>
      <c r="B1707" t="s">
        <v>1680</v>
      </c>
      <c r="C1707" t="s">
        <v>152</v>
      </c>
      <c r="D1707" t="s">
        <v>140</v>
      </c>
      <c r="E1707" s="1">
        <v>44349</v>
      </c>
      <c r="F1707" s="1">
        <v>44644</v>
      </c>
      <c r="G1707" s="1">
        <f>Таблица1[[#This Row],[Дата регистрации ЗНИ]]+VLOOKUP(Таблица1[[#This Row],[Бизнес-решение]],'Средние сроки по БР'!$A$1:$T$203,20,1)</f>
        <v>44569.928571428572</v>
      </c>
      <c r="H1707" s="1">
        <f>Таблица1[[#This Row],[Плановая дата выхода из текущего статуса]]</f>
        <v>44644</v>
      </c>
      <c r="I17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74.071428571427532</v>
      </c>
    </row>
    <row r="1708" spans="1:9" x14ac:dyDescent="0.25">
      <c r="A1708" s="2">
        <v>5500029068</v>
      </c>
      <c r="B1708" t="s">
        <v>1681</v>
      </c>
      <c r="C1708" t="s">
        <v>99</v>
      </c>
      <c r="D1708" t="s">
        <v>18</v>
      </c>
      <c r="E1708" s="1">
        <v>44349</v>
      </c>
      <c r="F1708" s="1">
        <v>45184</v>
      </c>
      <c r="G1708" s="1">
        <f>Таблица1[[#This Row],[Дата регистрации ЗНИ]]+VLOOKUP(Таблица1[[#This Row],[Бизнес-решение]],'Средние сроки по БР'!$A$1:$T$203,15)</f>
        <v>44628.087087087086</v>
      </c>
      <c r="H1708" s="1">
        <f>Таблица1[[#This Row],[Плановая дата выхода из текущего статуса]]+VLOOKUP(Таблица1[[#This Row],[Бизнес-решение]],'Средние сроки по БР'!$A$1:$T$203,16)</f>
        <v>45463.087087087086</v>
      </c>
      <c r="I17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835</v>
      </c>
    </row>
    <row r="1709" spans="1:9" hidden="1" x14ac:dyDescent="0.25">
      <c r="A1709" s="2">
        <v>5500029251</v>
      </c>
      <c r="B1709" t="s">
        <v>747</v>
      </c>
      <c r="C1709" t="s">
        <v>8</v>
      </c>
      <c r="D1709" t="s">
        <v>1784</v>
      </c>
      <c r="E1709" s="1">
        <v>44357</v>
      </c>
      <c r="F1709" s="1" t="s">
        <v>7</v>
      </c>
      <c r="I170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10" spans="1:9" hidden="1" x14ac:dyDescent="0.25">
      <c r="A1710" s="2">
        <v>5500029261</v>
      </c>
      <c r="B1710" t="s">
        <v>1785</v>
      </c>
      <c r="C1710" t="s">
        <v>8</v>
      </c>
      <c r="D1710" t="s">
        <v>73</v>
      </c>
      <c r="E1710" s="1">
        <v>44357</v>
      </c>
      <c r="F1710" s="1" t="s">
        <v>7</v>
      </c>
      <c r="I171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11" spans="1:9" x14ac:dyDescent="0.25">
      <c r="A1711" s="2">
        <v>5500029072</v>
      </c>
      <c r="B1711" t="s">
        <v>755</v>
      </c>
      <c r="C1711" t="s">
        <v>152</v>
      </c>
      <c r="D1711" t="s">
        <v>33</v>
      </c>
      <c r="E1711" s="1">
        <v>44349</v>
      </c>
      <c r="F1711" s="1">
        <v>44595</v>
      </c>
      <c r="G1711" s="1">
        <f>Таблица1[[#This Row],[Дата регистрации ЗНИ]]+VLOOKUP(Таблица1[[#This Row],[Бизнес-решение]],'Средние сроки по БР'!$A$1:$T$203,20,1)</f>
        <v>44569.310924369747</v>
      </c>
      <c r="H1711" s="1">
        <f>Таблица1[[#This Row],[Плановая дата выхода из текущего статуса]]</f>
        <v>44595</v>
      </c>
      <c r="I17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25.689075630252773</v>
      </c>
    </row>
    <row r="1712" spans="1:9" x14ac:dyDescent="0.25">
      <c r="A1712" s="2">
        <v>5500029073</v>
      </c>
      <c r="B1712" t="s">
        <v>1684</v>
      </c>
      <c r="C1712" t="s">
        <v>152</v>
      </c>
      <c r="D1712" t="s">
        <v>257</v>
      </c>
      <c r="E1712" s="1">
        <v>44349</v>
      </c>
      <c r="F1712" s="1">
        <v>44601</v>
      </c>
      <c r="G1712" s="1">
        <f>Таблица1[[#This Row],[Дата регистрации ЗНИ]]+VLOOKUP(Таблица1[[#This Row],[Бизнес-решение]],'Средние сроки по БР'!$A$1:$T$203,20,1)</f>
        <v>44444.595744680853</v>
      </c>
      <c r="H1712" s="1">
        <f>Таблица1[[#This Row],[Плановая дата выхода из текущего статуса]]</f>
        <v>44601</v>
      </c>
      <c r="I171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156.40425531914661</v>
      </c>
    </row>
    <row r="1713" spans="1:9" x14ac:dyDescent="0.25">
      <c r="A1713" s="2">
        <v>5500029081</v>
      </c>
      <c r="B1713" t="s">
        <v>1685</v>
      </c>
      <c r="C1713" t="s">
        <v>152</v>
      </c>
      <c r="D1713" t="s">
        <v>257</v>
      </c>
      <c r="E1713" s="1">
        <v>44349</v>
      </c>
      <c r="F1713" s="1">
        <v>44601</v>
      </c>
      <c r="G1713" s="1">
        <f>Таблица1[[#This Row],[Дата регистрации ЗНИ]]+VLOOKUP(Таблица1[[#This Row],[Бизнес-решение]],'Средние сроки по БР'!$A$1:$T$203,20,1)</f>
        <v>44444.595744680853</v>
      </c>
      <c r="H1713" s="1">
        <f>Таблица1[[#This Row],[Плановая дата выхода из текущего статуса]]</f>
        <v>44601</v>
      </c>
      <c r="I171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156.40425531914661</v>
      </c>
    </row>
    <row r="1714" spans="1:9" x14ac:dyDescent="0.25">
      <c r="A1714" s="2">
        <v>5500029095</v>
      </c>
      <c r="B1714" t="s">
        <v>1690</v>
      </c>
      <c r="C1714" t="s">
        <v>149</v>
      </c>
      <c r="D1714" t="s">
        <v>1691</v>
      </c>
      <c r="E1714" s="1">
        <v>44351</v>
      </c>
      <c r="F1714" s="1">
        <v>44546</v>
      </c>
      <c r="G1714" s="1">
        <f>Таблица1[[#This Row],[Дата регистрации ЗНИ]]+VLOOKUP(Таблица1[[#This Row],[Бизнес-решение]],'Средние сроки по БР'!$A$1:$T$203,18,1)</f>
        <v>44512.625</v>
      </c>
      <c r="H1714" s="1">
        <f>Таблица1[[#This Row],[Плановая дата выхода из текущего статуса]]+VLOOKUP(Таблица1[[#This Row],[Бизнес-решение]],'Средние сроки по БР'!$A$1:$T$203,19,1)</f>
        <v>44703.625</v>
      </c>
      <c r="I171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191</v>
      </c>
    </row>
    <row r="1715" spans="1:9" x14ac:dyDescent="0.25">
      <c r="A1715" s="2">
        <v>5500029096</v>
      </c>
      <c r="B1715" t="s">
        <v>1350</v>
      </c>
      <c r="C1715" t="s">
        <v>148</v>
      </c>
      <c r="D1715" t="s">
        <v>73</v>
      </c>
      <c r="E1715" s="1">
        <v>44351</v>
      </c>
      <c r="F1715" s="1">
        <v>44557</v>
      </c>
      <c r="G1715" s="1">
        <f>Таблица1[[#This Row],[Дата регистрации ЗНИ]]+VLOOKUP(Таблица1[[#This Row],[Бизнес-решение]],'Средние сроки по БР'!$A$1:$T$203,9)</f>
        <v>44517.632258064514</v>
      </c>
      <c r="H1715" s="1">
        <f>Таблица1[[#This Row],[Плановая дата выхода из текущего статуса]]+VLOOKUP(Таблица1[[#This Row],[Бизнес-решение]],'Средние сроки по БР'!$A$1:$T$203,10)</f>
        <v>44723.632258064514</v>
      </c>
      <c r="I17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206</v>
      </c>
    </row>
    <row r="1716" spans="1:9" x14ac:dyDescent="0.25">
      <c r="A1716" s="2">
        <v>5500029097</v>
      </c>
      <c r="B1716" t="s">
        <v>1692</v>
      </c>
      <c r="C1716" t="s">
        <v>148</v>
      </c>
      <c r="D1716" t="s">
        <v>73</v>
      </c>
      <c r="E1716" s="1">
        <v>44351</v>
      </c>
      <c r="F1716" s="1">
        <v>44561</v>
      </c>
      <c r="G1716" s="1">
        <f>Таблица1[[#This Row],[Дата регистрации ЗНИ]]+VLOOKUP(Таблица1[[#This Row],[Бизнес-решение]],'Средние сроки по БР'!$A$1:$T$203,9)</f>
        <v>44517.632258064514</v>
      </c>
      <c r="H1716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17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210</v>
      </c>
    </row>
    <row r="1717" spans="1:9" hidden="1" x14ac:dyDescent="0.25">
      <c r="A1717" s="2">
        <v>5500029268</v>
      </c>
      <c r="B1717" t="s">
        <v>1791</v>
      </c>
      <c r="C1717" t="s">
        <v>8</v>
      </c>
      <c r="D1717" t="s">
        <v>73</v>
      </c>
      <c r="E1717" s="1">
        <v>44357</v>
      </c>
      <c r="F1717" s="1" t="s">
        <v>7</v>
      </c>
      <c r="I171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18" spans="1:9" x14ac:dyDescent="0.25">
      <c r="A1718" s="2">
        <v>5500029101</v>
      </c>
      <c r="B1718" t="s">
        <v>1693</v>
      </c>
      <c r="C1718" t="s">
        <v>149</v>
      </c>
      <c r="D1718" t="s">
        <v>73</v>
      </c>
      <c r="E1718" s="1">
        <v>44350</v>
      </c>
      <c r="F1718" s="1">
        <v>44559</v>
      </c>
      <c r="G1718" s="1">
        <f>Таблица1[[#This Row],[Дата регистрации ЗНИ]]+VLOOKUP(Таблица1[[#This Row],[Бизнес-решение]],'Средние сроки по БР'!$A$1:$T$203,18,1)</f>
        <v>44500.632258064514</v>
      </c>
      <c r="H1718" s="1">
        <f>Таблица1[[#This Row],[Плановая дата выхода из текущего статуса]]+VLOOKUP(Таблица1[[#This Row],[Бизнес-решение]],'Средние сроки по БР'!$A$1:$T$203,19,1)</f>
        <v>44705.632258064514</v>
      </c>
      <c r="I17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205</v>
      </c>
    </row>
    <row r="1719" spans="1:9" hidden="1" x14ac:dyDescent="0.25">
      <c r="A1719" s="2">
        <v>5500029274</v>
      </c>
      <c r="B1719" t="s">
        <v>1793</v>
      </c>
      <c r="C1719" t="s">
        <v>5</v>
      </c>
      <c r="D1719" t="s">
        <v>16</v>
      </c>
      <c r="E1719" s="1">
        <v>44362</v>
      </c>
      <c r="F1719" s="1" t="s">
        <v>7</v>
      </c>
      <c r="I171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20" spans="1:9" hidden="1" x14ac:dyDescent="0.25">
      <c r="A1720" s="2">
        <v>5500029275</v>
      </c>
      <c r="B1720" t="s">
        <v>1794</v>
      </c>
      <c r="C1720" t="s">
        <v>5</v>
      </c>
      <c r="D1720" t="s">
        <v>163</v>
      </c>
      <c r="E1720" s="1">
        <v>44362</v>
      </c>
      <c r="F1720" s="1" t="s">
        <v>7</v>
      </c>
      <c r="I172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21" spans="1:9" x14ac:dyDescent="0.25">
      <c r="A1721" s="2">
        <v>5500029102</v>
      </c>
      <c r="B1721" t="s">
        <v>1694</v>
      </c>
      <c r="C1721" t="s">
        <v>99</v>
      </c>
      <c r="D1721" t="s">
        <v>73</v>
      </c>
      <c r="E1721" s="1">
        <v>44350</v>
      </c>
      <c r="F1721" s="1">
        <v>44592</v>
      </c>
      <c r="G1721" s="1">
        <f>Таблица1[[#This Row],[Дата регистрации ЗНИ]]+VLOOKUP(Таблица1[[#This Row],[Бизнес-решение]],'Средние сроки по БР'!$A$1:$T$203,15)</f>
        <v>44504.632258064514</v>
      </c>
      <c r="H1721" s="1">
        <f>Таблица1[[#This Row],[Плановая дата выхода из текущего статуса]]+VLOOKUP(Таблица1[[#This Row],[Бизнес-решение]],'Средние сроки по БР'!$A$1:$T$203,16)</f>
        <v>44746.632258064514</v>
      </c>
      <c r="I172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242</v>
      </c>
    </row>
    <row r="1722" spans="1:9" x14ac:dyDescent="0.25">
      <c r="A1722" s="2">
        <v>5500029103</v>
      </c>
      <c r="B1722" t="s">
        <v>1695</v>
      </c>
      <c r="C1722" t="s">
        <v>148</v>
      </c>
      <c r="D1722" t="s">
        <v>18</v>
      </c>
      <c r="E1722" s="1">
        <v>44350</v>
      </c>
      <c r="F1722" s="1">
        <v>44803</v>
      </c>
      <c r="G1722" s="1">
        <f>Таблица1[[#This Row],[Дата регистрации ЗНИ]]+VLOOKUP(Таблица1[[#This Row],[Бизнес-решение]],'Средние сроки по БР'!$A$1:$T$203,9)</f>
        <v>44641.087087087086</v>
      </c>
      <c r="H1722" s="1">
        <f>Таблица1[[#This Row],[Плановая дата выхода из текущего статуса]]+VLOOKUP(Таблица1[[#This Row],[Бизнес-решение]],'Средние сроки по БР'!$A$1:$T$203,10)</f>
        <v>45094.087087087086</v>
      </c>
      <c r="I17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453</v>
      </c>
    </row>
    <row r="1723" spans="1:9" hidden="1" x14ac:dyDescent="0.25">
      <c r="A1723" s="2">
        <v>5500029278</v>
      </c>
      <c r="B1723" t="s">
        <v>356</v>
      </c>
      <c r="C1723" t="s">
        <v>8</v>
      </c>
      <c r="D1723" t="s">
        <v>33</v>
      </c>
      <c r="E1723" s="1">
        <v>44362</v>
      </c>
      <c r="F1723" s="1" t="s">
        <v>7</v>
      </c>
      <c r="I172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24" spans="1:9" x14ac:dyDescent="0.25">
      <c r="A1724" s="2">
        <v>5500029108</v>
      </c>
      <c r="B1724" t="s">
        <v>1699</v>
      </c>
      <c r="C1724" t="s">
        <v>361</v>
      </c>
      <c r="D1724" t="s">
        <v>64</v>
      </c>
      <c r="E1724" s="1">
        <v>44350</v>
      </c>
      <c r="F1724" s="1">
        <v>44561</v>
      </c>
      <c r="G1724" s="1">
        <f>Таблица1[[#This Row],[Дата регистрации ЗНИ]]+VLOOKUP(Таблица1[[#This Row],[Бизнес-решение]],'Средние сроки по БР'!$A$1:$T$203,9)</f>
        <v>44500</v>
      </c>
      <c r="H1724" s="1">
        <f>Таблица1[[#This Row],[Плановая дата выхода из текущего статуса]]+VLOOKUP(Таблица1[[#This Row],[Бизнес-решение]],'Средние сроки по БР'!$A$1:$T$203,10)</f>
        <v>44711</v>
      </c>
      <c r="I17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211</v>
      </c>
    </row>
    <row r="1725" spans="1:9" x14ac:dyDescent="0.25">
      <c r="A1725" s="2">
        <v>5500029110</v>
      </c>
      <c r="B1725" t="s">
        <v>134</v>
      </c>
      <c r="C1725" t="s">
        <v>99</v>
      </c>
      <c r="D1725" t="s">
        <v>620</v>
      </c>
      <c r="E1725" s="1">
        <v>44350</v>
      </c>
      <c r="F1725" s="1">
        <v>44625</v>
      </c>
      <c r="G1725" s="1">
        <f>Таблица1[[#This Row],[Дата регистрации ЗНИ]]+VLOOKUP(Таблица1[[#This Row],[Бизнес-решение]],'Средние сроки по БР'!$A$1:$T$203,15)</f>
        <v>44536.214285714283</v>
      </c>
      <c r="H1725" s="1">
        <f>Таблица1[[#This Row],[Плановая дата выхода из текущего статуса]]+VLOOKUP(Таблица1[[#This Row],[Бизнес-решение]],'Средние сроки по БР'!$A$1:$T$203,16)</f>
        <v>44811.214285714283</v>
      </c>
      <c r="I17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275</v>
      </c>
    </row>
    <row r="1726" spans="1:9" hidden="1" x14ac:dyDescent="0.25">
      <c r="A1726" s="2">
        <v>5500029283</v>
      </c>
      <c r="B1726" t="s">
        <v>1796</v>
      </c>
      <c r="C1726" t="s">
        <v>8</v>
      </c>
      <c r="D1726" t="s">
        <v>73</v>
      </c>
      <c r="E1726" s="1">
        <v>44358</v>
      </c>
      <c r="F1726" s="1" t="s">
        <v>7</v>
      </c>
      <c r="I172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27" spans="1:9" x14ac:dyDescent="0.25">
      <c r="A1727" s="2">
        <v>5500029111</v>
      </c>
      <c r="B1727" t="s">
        <v>1700</v>
      </c>
      <c r="C1727" t="s">
        <v>99</v>
      </c>
      <c r="D1727" t="s">
        <v>73</v>
      </c>
      <c r="E1727" s="1">
        <v>44350</v>
      </c>
      <c r="F1727" s="1">
        <v>44582</v>
      </c>
      <c r="G1727" s="1">
        <f>Таблица1[[#This Row],[Дата регистрации ЗНИ]]+VLOOKUP(Таблица1[[#This Row],[Бизнес-решение]],'Средние сроки по БР'!$A$1:$T$203,15)</f>
        <v>44504.632258064514</v>
      </c>
      <c r="H1727" s="1">
        <f>Таблица1[[#This Row],[Плановая дата выхода из текущего статуса]]+VLOOKUP(Таблица1[[#This Row],[Бизнес-решение]],'Средние сроки по БР'!$A$1:$T$203,16)</f>
        <v>44736.632258064514</v>
      </c>
      <c r="I17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232</v>
      </c>
    </row>
    <row r="1728" spans="1:9" hidden="1" x14ac:dyDescent="0.25">
      <c r="A1728" s="2">
        <v>5500029285</v>
      </c>
      <c r="B1728" t="s">
        <v>1798</v>
      </c>
      <c r="C1728" t="s">
        <v>5</v>
      </c>
      <c r="D1728" t="s">
        <v>620</v>
      </c>
      <c r="E1728" s="1">
        <v>44358</v>
      </c>
      <c r="F1728" s="1" t="s">
        <v>7</v>
      </c>
      <c r="I172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29" spans="1:9" x14ac:dyDescent="0.25">
      <c r="A1729" s="2">
        <v>5500029112</v>
      </c>
      <c r="B1729" t="s">
        <v>1701</v>
      </c>
      <c r="C1729" t="s">
        <v>148</v>
      </c>
      <c r="D1729" t="s">
        <v>23</v>
      </c>
      <c r="E1729" s="1">
        <v>44351</v>
      </c>
      <c r="F1729" s="1">
        <v>44379</v>
      </c>
      <c r="G1729" s="1">
        <f>Таблица1[[#This Row],[Дата регистрации ЗНИ]]+VLOOKUP(Таблица1[[#This Row],[Бизнес-решение]],'Средние сроки по БР'!$A$1:$T$203,9)</f>
        <v>44551.9375</v>
      </c>
      <c r="H1729" s="1">
        <f>Таблица1[[#This Row],[Плановая дата выхода из текущего статуса]]+VLOOKUP(Таблица1[[#This Row],[Бизнес-решение]],'Средние сроки по БР'!$A$1:$T$203,10)</f>
        <v>44579.9375</v>
      </c>
      <c r="I17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</v>
      </c>
    </row>
    <row r="1730" spans="1:9" x14ac:dyDescent="0.25">
      <c r="A1730" s="2">
        <v>5500029113</v>
      </c>
      <c r="B1730" t="s">
        <v>1702</v>
      </c>
      <c r="C1730" t="s">
        <v>325</v>
      </c>
      <c r="D1730" t="s">
        <v>64</v>
      </c>
      <c r="E1730" s="1">
        <v>44351</v>
      </c>
      <c r="F1730" s="1">
        <v>44355</v>
      </c>
      <c r="G1730" s="1">
        <f>Таблица1[[#This Row],[Дата регистрации ЗНИ]]+VLOOKUP(Таблица1[[#This Row],[Бизнес-решение]],'Средние сроки по БР'!$A$1:$T$203,13)</f>
        <v>44492</v>
      </c>
      <c r="H1730" s="1">
        <f>Таблица1[[#This Row],[Плановая дата выхода из текущего статуса]]+VLOOKUP(Таблица1[[#This Row],[Бизнес-решение]],'Средние сроки по БР'!$A$1:$T$203,14)</f>
        <v>44494</v>
      </c>
      <c r="I17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1731" spans="1:9" x14ac:dyDescent="0.25">
      <c r="A1731" s="2">
        <v>5500029114</v>
      </c>
      <c r="B1731" t="s">
        <v>1703</v>
      </c>
      <c r="C1731" t="s">
        <v>148</v>
      </c>
      <c r="D1731" t="s">
        <v>16</v>
      </c>
      <c r="E1731" s="1">
        <v>44351</v>
      </c>
      <c r="F1731" s="1">
        <v>44574</v>
      </c>
      <c r="G1731" s="1">
        <f>Таблица1[[#This Row],[Дата регистрации ЗНИ]]+VLOOKUP(Таблица1[[#This Row],[Бизнес-решение]],'Средние сроки по БР'!$A$1:$T$203,9)</f>
        <v>44518.252688172041</v>
      </c>
      <c r="H1731" s="1">
        <f>Таблица1[[#This Row],[Плановая дата выхода из текущего статуса]]+VLOOKUP(Таблица1[[#This Row],[Бизнес-решение]],'Средние сроки по БР'!$A$1:$T$203,10)</f>
        <v>44741.252688172041</v>
      </c>
      <c r="I17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223</v>
      </c>
    </row>
    <row r="1732" spans="1:9" hidden="1" x14ac:dyDescent="0.25">
      <c r="A1732" s="2">
        <v>5500029289</v>
      </c>
      <c r="B1732" t="s">
        <v>1801</v>
      </c>
      <c r="C1732" t="s">
        <v>8</v>
      </c>
      <c r="D1732" t="s">
        <v>73</v>
      </c>
      <c r="E1732" s="1">
        <v>44358</v>
      </c>
      <c r="F1732" s="1" t="s">
        <v>7</v>
      </c>
      <c r="I173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33" spans="1:9" x14ac:dyDescent="0.25">
      <c r="A1733" s="2">
        <v>5500029119</v>
      </c>
      <c r="B1733" t="s">
        <v>1706</v>
      </c>
      <c r="C1733" t="s">
        <v>99</v>
      </c>
      <c r="D1733" t="s">
        <v>306</v>
      </c>
      <c r="E1733" s="1">
        <v>44351</v>
      </c>
      <c r="F1733" s="1">
        <v>44607</v>
      </c>
      <c r="G1733" s="1">
        <f>Таблица1[[#This Row],[Дата регистрации ЗНИ]]+VLOOKUP(Таблица1[[#This Row],[Бизнес-решение]],'Средние сроки по БР'!$A$1:$T$203,15)</f>
        <v>44567.333333333336</v>
      </c>
      <c r="H1733" s="1">
        <f>Таблица1[[#This Row],[Плановая дата выхода из текущего статуса]]+VLOOKUP(Таблица1[[#This Row],[Бизнес-решение]],'Средние сроки по БР'!$A$1:$T$203,16)</f>
        <v>44823.333333333336</v>
      </c>
      <c r="I17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256</v>
      </c>
    </row>
    <row r="1734" spans="1:9" hidden="1" x14ac:dyDescent="0.25">
      <c r="A1734" s="2">
        <v>5500029291</v>
      </c>
      <c r="B1734" t="s">
        <v>1803</v>
      </c>
      <c r="C1734" t="s">
        <v>5</v>
      </c>
      <c r="D1734" t="s">
        <v>210</v>
      </c>
      <c r="E1734" s="1">
        <v>44358</v>
      </c>
      <c r="F1734" s="1" t="s">
        <v>7</v>
      </c>
      <c r="I173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35" spans="1:9" hidden="1" x14ac:dyDescent="0.25">
      <c r="A1735" s="2">
        <v>5500029292</v>
      </c>
      <c r="B1735" t="s">
        <v>1804</v>
      </c>
      <c r="C1735" t="s">
        <v>5</v>
      </c>
      <c r="D1735" t="s">
        <v>10</v>
      </c>
      <c r="E1735" s="1">
        <v>44358</v>
      </c>
      <c r="F1735" s="1" t="s">
        <v>7</v>
      </c>
      <c r="I173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36" spans="1:9" x14ac:dyDescent="0.25">
      <c r="A1736" s="2">
        <v>5500029120</v>
      </c>
      <c r="B1736" t="s">
        <v>1707</v>
      </c>
      <c r="C1736" t="s">
        <v>325</v>
      </c>
      <c r="D1736" t="s">
        <v>89</v>
      </c>
      <c r="E1736" s="1">
        <v>44351</v>
      </c>
      <c r="F1736" s="1">
        <v>44376</v>
      </c>
      <c r="G1736" s="1">
        <f>Таблица1[[#This Row],[Дата регистрации ЗНИ]]+VLOOKUP(Таблица1[[#This Row],[Бизнес-решение]],'Средние сроки по БР'!$A$1:$T$203,13)</f>
        <v>44576.68</v>
      </c>
      <c r="H1736" s="1">
        <f>Таблица1[[#This Row],[Плановая дата выхода из текущего статуса]]+VLOOKUP(Таблица1[[#This Row],[Бизнес-решение]],'Средние сроки по БР'!$A$1:$T$203,14)</f>
        <v>44599.68</v>
      </c>
      <c r="I17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</v>
      </c>
    </row>
    <row r="1737" spans="1:9" hidden="1" x14ac:dyDescent="0.25">
      <c r="A1737" s="2">
        <v>5500029294</v>
      </c>
      <c r="B1737" t="s">
        <v>1805</v>
      </c>
      <c r="C1737" t="s">
        <v>8</v>
      </c>
      <c r="D1737" t="s">
        <v>73</v>
      </c>
      <c r="E1737" s="1">
        <v>44358</v>
      </c>
      <c r="F1737" s="1" t="s">
        <v>7</v>
      </c>
      <c r="I173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38" spans="1:9" hidden="1" x14ac:dyDescent="0.25">
      <c r="A1738" s="2">
        <v>5500029295</v>
      </c>
      <c r="B1738" t="s">
        <v>1806</v>
      </c>
      <c r="C1738" t="s">
        <v>5</v>
      </c>
      <c r="D1738" t="s">
        <v>63</v>
      </c>
      <c r="E1738" s="1">
        <v>44362</v>
      </c>
      <c r="F1738" s="1" t="s">
        <v>7</v>
      </c>
      <c r="I173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39" spans="1:9" hidden="1" x14ac:dyDescent="0.25">
      <c r="A1739" s="2">
        <v>5500029296</v>
      </c>
      <c r="B1739" t="s">
        <v>1086</v>
      </c>
      <c r="C1739" t="s">
        <v>5</v>
      </c>
      <c r="D1739" t="s">
        <v>16</v>
      </c>
      <c r="E1739" s="1">
        <v>44362</v>
      </c>
      <c r="F1739" s="1" t="s">
        <v>7</v>
      </c>
      <c r="I173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40" spans="1:9" hidden="1" x14ac:dyDescent="0.25">
      <c r="A1740" s="2">
        <v>5500029297</v>
      </c>
      <c r="B1740" t="s">
        <v>477</v>
      </c>
      <c r="C1740" t="s">
        <v>8</v>
      </c>
      <c r="D1740" t="s">
        <v>9</v>
      </c>
      <c r="E1740" s="1">
        <v>44362</v>
      </c>
      <c r="F1740" s="1" t="s">
        <v>7</v>
      </c>
      <c r="I174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41" spans="1:9" hidden="1" x14ac:dyDescent="0.25">
      <c r="A1741" s="2">
        <v>5500029298</v>
      </c>
      <c r="B1741" t="s">
        <v>1807</v>
      </c>
      <c r="C1741" t="s">
        <v>5</v>
      </c>
      <c r="D1741" t="s">
        <v>63</v>
      </c>
      <c r="E1741" s="1">
        <v>44362</v>
      </c>
      <c r="F1741" s="1" t="s">
        <v>7</v>
      </c>
      <c r="I174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42" spans="1:9" hidden="1" x14ac:dyDescent="0.25">
      <c r="A1742" s="2">
        <v>5500029299</v>
      </c>
      <c r="B1742" t="s">
        <v>1808</v>
      </c>
      <c r="C1742" t="s">
        <v>5</v>
      </c>
      <c r="D1742" t="s">
        <v>63</v>
      </c>
      <c r="E1742" s="1">
        <v>44362</v>
      </c>
      <c r="F1742" s="1" t="s">
        <v>7</v>
      </c>
      <c r="I174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43" spans="1:9" x14ac:dyDescent="0.25">
      <c r="A1743" s="2">
        <v>5500029121</v>
      </c>
      <c r="B1743" t="s">
        <v>1708</v>
      </c>
      <c r="C1743" t="s">
        <v>149</v>
      </c>
      <c r="D1743" t="s">
        <v>147</v>
      </c>
      <c r="E1743" s="1">
        <v>44351</v>
      </c>
      <c r="F1743" s="1">
        <v>44560</v>
      </c>
      <c r="G1743" s="1">
        <f>Таблица1[[#This Row],[Дата регистрации ЗНИ]]+VLOOKUP(Таблица1[[#This Row],[Бизнес-решение]],'Средние сроки по БР'!$A$1:$T$203,18,1)</f>
        <v>44482.125</v>
      </c>
      <c r="H1743" s="1">
        <f>Таблица1[[#This Row],[Плановая дата выхода из текущего статуса]]+VLOOKUP(Таблица1[[#This Row],[Бизнес-решение]],'Средние сроки по БР'!$A$1:$T$203,19,1)</f>
        <v>44687.125</v>
      </c>
      <c r="I17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205</v>
      </c>
    </row>
    <row r="1744" spans="1:9" x14ac:dyDescent="0.25">
      <c r="A1744" s="2">
        <v>5500029122</v>
      </c>
      <c r="B1744" t="s">
        <v>1709</v>
      </c>
      <c r="C1744" t="s">
        <v>99</v>
      </c>
      <c r="D1744" t="s">
        <v>73</v>
      </c>
      <c r="E1744" s="1">
        <v>44351</v>
      </c>
      <c r="F1744" s="1">
        <v>44607</v>
      </c>
      <c r="G1744" s="1">
        <f>Таблица1[[#This Row],[Дата регистрации ЗНИ]]+VLOOKUP(Таблица1[[#This Row],[Бизнес-решение]],'Средние сроки по БР'!$A$1:$T$203,15)</f>
        <v>44505.632258064514</v>
      </c>
      <c r="H1744" s="1">
        <f>Таблица1[[#This Row],[Плановая дата выхода из текущего статуса]]+VLOOKUP(Таблица1[[#This Row],[Бизнес-решение]],'Средние сроки по БР'!$A$1:$T$203,16)</f>
        <v>44761.632258064514</v>
      </c>
      <c r="I17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256</v>
      </c>
    </row>
    <row r="1745" spans="1:9" hidden="1" x14ac:dyDescent="0.25">
      <c r="A1745" s="2">
        <v>5500029302</v>
      </c>
      <c r="B1745" t="s">
        <v>357</v>
      </c>
      <c r="C1745" t="s">
        <v>8</v>
      </c>
      <c r="D1745" t="s">
        <v>458</v>
      </c>
      <c r="E1745" s="1">
        <v>44362</v>
      </c>
      <c r="F1745" s="1" t="s">
        <v>7</v>
      </c>
      <c r="I174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46" spans="1:9" x14ac:dyDescent="0.25">
      <c r="A1746" s="2">
        <v>5500029123</v>
      </c>
      <c r="B1746" t="s">
        <v>1710</v>
      </c>
      <c r="C1746" t="s">
        <v>184</v>
      </c>
      <c r="D1746" t="s">
        <v>13</v>
      </c>
      <c r="E1746" s="1">
        <v>44351</v>
      </c>
      <c r="F1746" s="1">
        <v>44552</v>
      </c>
      <c r="G1746" s="1">
        <f>Таблица1[[#This Row],[Дата регистрации ЗНИ]]+VLOOKUP(Таблица1[[#This Row],[Бизнес-решение]],'Средние сроки по БР'!$A$1:$T$203,10)</f>
        <v>44581.88</v>
      </c>
      <c r="H1746" s="1">
        <f>Таблица1[[#This Row],[Плановая дата выхода из текущего статуса]]+VLOOKUP(Таблица1[[#This Row],[Бизнес-решение]],'Средние сроки по БР'!$A$1:$T$203,11)</f>
        <v>44777.88</v>
      </c>
      <c r="I17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196</v>
      </c>
    </row>
    <row r="1747" spans="1:9" hidden="1" x14ac:dyDescent="0.25">
      <c r="A1747" s="2">
        <v>5500029304</v>
      </c>
      <c r="B1747" t="s">
        <v>1812</v>
      </c>
      <c r="C1747" t="s">
        <v>5</v>
      </c>
      <c r="D1747" t="s">
        <v>109</v>
      </c>
      <c r="E1747" s="1">
        <v>44362</v>
      </c>
      <c r="F1747" s="1" t="s">
        <v>7</v>
      </c>
      <c r="I174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48" spans="1:9" hidden="1" x14ac:dyDescent="0.25">
      <c r="A1748" s="2">
        <v>5500029305</v>
      </c>
      <c r="B1748" t="s">
        <v>1813</v>
      </c>
      <c r="C1748" t="s">
        <v>5</v>
      </c>
      <c r="D1748" t="s">
        <v>10</v>
      </c>
      <c r="E1748" s="1">
        <v>44362</v>
      </c>
      <c r="F1748" s="1" t="s">
        <v>7</v>
      </c>
      <c r="I174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49" spans="1:9" hidden="1" x14ac:dyDescent="0.25">
      <c r="A1749" s="2">
        <v>5500029307</v>
      </c>
      <c r="B1749" t="s">
        <v>1814</v>
      </c>
      <c r="C1749" t="s">
        <v>5</v>
      </c>
      <c r="D1749" t="s">
        <v>28</v>
      </c>
      <c r="E1749" s="1">
        <v>44362</v>
      </c>
      <c r="F1749" s="1" t="s">
        <v>7</v>
      </c>
      <c r="I174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50" spans="1:9" hidden="1" x14ac:dyDescent="0.25">
      <c r="A1750" s="2">
        <v>5500029308</v>
      </c>
      <c r="B1750" t="s">
        <v>1815</v>
      </c>
      <c r="C1750" t="s">
        <v>8</v>
      </c>
      <c r="D1750" t="s">
        <v>257</v>
      </c>
      <c r="E1750" s="1">
        <v>44363</v>
      </c>
      <c r="F1750" s="1" t="s">
        <v>7</v>
      </c>
      <c r="I175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51" spans="1:9" hidden="1" x14ac:dyDescent="0.25">
      <c r="A1751" s="2">
        <v>5500029309</v>
      </c>
      <c r="B1751" t="s">
        <v>426</v>
      </c>
      <c r="C1751" t="s">
        <v>5</v>
      </c>
      <c r="D1751" t="s">
        <v>89</v>
      </c>
      <c r="E1751" s="1">
        <v>44363</v>
      </c>
      <c r="F1751" s="1" t="s">
        <v>7</v>
      </c>
      <c r="I175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52" spans="1:9" x14ac:dyDescent="0.25">
      <c r="A1752" s="2">
        <v>5500029124</v>
      </c>
      <c r="B1752" t="s">
        <v>1711</v>
      </c>
      <c r="C1752" t="s">
        <v>152</v>
      </c>
      <c r="D1752" t="s">
        <v>16</v>
      </c>
      <c r="E1752" s="1">
        <v>44351</v>
      </c>
      <c r="F1752" s="1">
        <v>44515</v>
      </c>
      <c r="G1752" s="1">
        <f>Таблица1[[#This Row],[Дата регистрации ЗНИ]]+VLOOKUP(Таблица1[[#This Row],[Бизнес-решение]],'Средние сроки по БР'!$A$1:$T$203,20,1)</f>
        <v>44494.252688172041</v>
      </c>
      <c r="H1752" s="1">
        <f>Таблица1[[#This Row],[Плановая дата выхода из текущего статуса]]</f>
        <v>44515</v>
      </c>
      <c r="I17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20.747311827959493</v>
      </c>
    </row>
    <row r="1753" spans="1:9" hidden="1" x14ac:dyDescent="0.25">
      <c r="A1753" s="2">
        <v>5500029311</v>
      </c>
      <c r="B1753" t="s">
        <v>1809</v>
      </c>
      <c r="C1753" t="s">
        <v>8</v>
      </c>
      <c r="D1753" t="s">
        <v>210</v>
      </c>
      <c r="E1753" s="1">
        <v>44362</v>
      </c>
      <c r="F1753" s="1" t="s">
        <v>7</v>
      </c>
      <c r="I175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54" spans="1:9" hidden="1" x14ac:dyDescent="0.25">
      <c r="A1754" s="2">
        <v>5500029314</v>
      </c>
      <c r="B1754" t="s">
        <v>199</v>
      </c>
      <c r="C1754" t="s">
        <v>5</v>
      </c>
      <c r="D1754" t="s">
        <v>391</v>
      </c>
      <c r="E1754" s="1">
        <v>44363</v>
      </c>
      <c r="F1754" s="1" t="s">
        <v>7</v>
      </c>
      <c r="I175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55" spans="1:9" hidden="1" x14ac:dyDescent="0.25">
      <c r="A1755" s="2">
        <v>5500029315</v>
      </c>
      <c r="B1755" t="s">
        <v>1817</v>
      </c>
      <c r="C1755" t="s">
        <v>5</v>
      </c>
      <c r="D1755" t="s">
        <v>89</v>
      </c>
      <c r="E1755" s="1">
        <v>44363</v>
      </c>
      <c r="F1755" s="1" t="s">
        <v>7</v>
      </c>
      <c r="I175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56" spans="1:9" x14ac:dyDescent="0.25">
      <c r="A1756" s="2">
        <v>5500029125</v>
      </c>
      <c r="B1756" t="s">
        <v>1712</v>
      </c>
      <c r="C1756" t="s">
        <v>184</v>
      </c>
      <c r="D1756" t="s">
        <v>6</v>
      </c>
      <c r="E1756" s="1">
        <v>44351</v>
      </c>
      <c r="F1756" s="1">
        <v>44573</v>
      </c>
      <c r="G1756" s="1">
        <f>Таблица1[[#This Row],[Дата регистрации ЗНИ]]+VLOOKUP(Таблица1[[#This Row],[Бизнес-решение]],'Средние сроки по БР'!$A$1:$T$203,10)</f>
        <v>44567.371321454484</v>
      </c>
      <c r="H1756" s="1">
        <f>Таблица1[[#This Row],[Плановая дата выхода из текущего статуса]]+VLOOKUP(Таблица1[[#This Row],[Бизнес-решение]],'Средние сроки по БР'!$A$1:$T$203,11)</f>
        <v>44784.371321454484</v>
      </c>
      <c r="I17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217</v>
      </c>
    </row>
    <row r="1757" spans="1:9" x14ac:dyDescent="0.25">
      <c r="A1757" s="2">
        <v>5500029126</v>
      </c>
      <c r="B1757" t="s">
        <v>1713</v>
      </c>
      <c r="C1757" t="s">
        <v>152</v>
      </c>
      <c r="D1757" t="s">
        <v>257</v>
      </c>
      <c r="E1757" s="1">
        <v>44351</v>
      </c>
      <c r="F1757" s="1">
        <v>44588</v>
      </c>
      <c r="G1757" s="1">
        <f>Таблица1[[#This Row],[Дата регистрации ЗНИ]]+VLOOKUP(Таблица1[[#This Row],[Бизнес-решение]],'Средние сроки по БР'!$A$1:$T$203,20,1)</f>
        <v>44446.595744680853</v>
      </c>
      <c r="H1757" s="1">
        <f>Таблица1[[#This Row],[Плановая дата выхода из текущего статуса]]</f>
        <v>44588</v>
      </c>
      <c r="I17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141.40425531914661</v>
      </c>
    </row>
    <row r="1758" spans="1:9" hidden="1" x14ac:dyDescent="0.25">
      <c r="A1758" s="2">
        <v>5500029321</v>
      </c>
      <c r="B1758" t="s">
        <v>1818</v>
      </c>
      <c r="C1758" t="s">
        <v>5</v>
      </c>
      <c r="D1758" t="s">
        <v>16</v>
      </c>
      <c r="E1758" s="1">
        <v>44363</v>
      </c>
      <c r="F1758" s="1" t="s">
        <v>7</v>
      </c>
      <c r="I175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59" spans="1:9" x14ac:dyDescent="0.25">
      <c r="A1759" s="2">
        <v>5500029127</v>
      </c>
      <c r="B1759" t="s">
        <v>1714</v>
      </c>
      <c r="C1759" t="s">
        <v>152</v>
      </c>
      <c r="D1759" t="s">
        <v>257</v>
      </c>
      <c r="E1759" s="1">
        <v>44351</v>
      </c>
      <c r="F1759" s="1">
        <v>44601</v>
      </c>
      <c r="G1759" s="1">
        <f>Таблица1[[#This Row],[Дата регистрации ЗНИ]]+VLOOKUP(Таблица1[[#This Row],[Бизнес-решение]],'Средние сроки по БР'!$A$1:$T$203,20,1)</f>
        <v>44446.595744680853</v>
      </c>
      <c r="H1759" s="1">
        <f>Таблица1[[#This Row],[Плановая дата выхода из текущего статуса]]</f>
        <v>44601</v>
      </c>
      <c r="I175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154.40425531914661</v>
      </c>
    </row>
    <row r="1760" spans="1:9" x14ac:dyDescent="0.25">
      <c r="A1760" s="2">
        <v>5500029129</v>
      </c>
      <c r="B1760" t="s">
        <v>1716</v>
      </c>
      <c r="C1760" t="s">
        <v>148</v>
      </c>
      <c r="D1760" t="s">
        <v>10</v>
      </c>
      <c r="E1760" s="1">
        <v>44351</v>
      </c>
      <c r="F1760" s="1">
        <v>44561</v>
      </c>
      <c r="G1760" s="1">
        <f>Таблица1[[#This Row],[Дата регистрации ЗНИ]]+VLOOKUP(Таблица1[[#This Row],[Бизнес-решение]],'Средние сроки по БР'!$A$1:$T$203,9)</f>
        <v>44530.209790209788</v>
      </c>
      <c r="H1760" s="1">
        <f>Таблица1[[#This Row],[Плановая дата выхода из текущего статуса]]+VLOOKUP(Таблица1[[#This Row],[Бизнес-решение]],'Средние сроки по БР'!$A$1:$T$203,10)</f>
        <v>44740.209790209788</v>
      </c>
      <c r="I17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210</v>
      </c>
    </row>
    <row r="1761" spans="1:9" hidden="1" x14ac:dyDescent="0.25">
      <c r="A1761" s="2">
        <v>5500029324</v>
      </c>
      <c r="B1761" t="s">
        <v>1821</v>
      </c>
      <c r="C1761" t="s">
        <v>5</v>
      </c>
      <c r="D1761" t="s">
        <v>45</v>
      </c>
      <c r="E1761" s="1">
        <v>44363</v>
      </c>
      <c r="F1761" s="1" t="s">
        <v>7</v>
      </c>
      <c r="I176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62" spans="1:9" hidden="1" x14ac:dyDescent="0.25">
      <c r="A1762" s="2">
        <v>5500029325</v>
      </c>
      <c r="B1762" t="s">
        <v>1821</v>
      </c>
      <c r="C1762" t="s">
        <v>5</v>
      </c>
      <c r="D1762" t="s">
        <v>45</v>
      </c>
      <c r="E1762" s="1">
        <v>44363</v>
      </c>
      <c r="F1762" s="1" t="s">
        <v>7</v>
      </c>
      <c r="I176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63" spans="1:9" hidden="1" x14ac:dyDescent="0.25">
      <c r="A1763" s="2">
        <v>5500029326</v>
      </c>
      <c r="B1763" t="s">
        <v>1822</v>
      </c>
      <c r="C1763" t="s">
        <v>5</v>
      </c>
      <c r="D1763" t="s">
        <v>45</v>
      </c>
      <c r="E1763" s="1">
        <v>44363</v>
      </c>
      <c r="F1763" s="1" t="s">
        <v>7</v>
      </c>
      <c r="I176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64" spans="1:9" hidden="1" x14ac:dyDescent="0.25">
      <c r="A1764" s="2">
        <v>5500029327</v>
      </c>
      <c r="B1764" t="s">
        <v>1822</v>
      </c>
      <c r="C1764" t="s">
        <v>5</v>
      </c>
      <c r="D1764" t="s">
        <v>45</v>
      </c>
      <c r="E1764" s="1">
        <v>44363</v>
      </c>
      <c r="F1764" s="1" t="s">
        <v>7</v>
      </c>
      <c r="I176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65" spans="1:9" hidden="1" x14ac:dyDescent="0.25">
      <c r="A1765" s="2">
        <v>5500029328</v>
      </c>
      <c r="B1765" t="s">
        <v>1823</v>
      </c>
      <c r="C1765" t="s">
        <v>5</v>
      </c>
      <c r="D1765" t="s">
        <v>45</v>
      </c>
      <c r="E1765" s="1">
        <v>44363</v>
      </c>
      <c r="F1765" s="1" t="s">
        <v>7</v>
      </c>
      <c r="I176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66" spans="1:9" hidden="1" x14ac:dyDescent="0.25">
      <c r="A1766" s="2">
        <v>5500029329</v>
      </c>
      <c r="B1766" t="s">
        <v>1824</v>
      </c>
      <c r="C1766" t="s">
        <v>5</v>
      </c>
      <c r="D1766" t="s">
        <v>45</v>
      </c>
      <c r="E1766" s="1">
        <v>44363</v>
      </c>
      <c r="F1766" s="1" t="s">
        <v>7</v>
      </c>
      <c r="I176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67" spans="1:9" hidden="1" x14ac:dyDescent="0.25">
      <c r="A1767" s="2">
        <v>5500029330</v>
      </c>
      <c r="B1767" t="s">
        <v>1825</v>
      </c>
      <c r="C1767" t="s">
        <v>5</v>
      </c>
      <c r="D1767" t="s">
        <v>45</v>
      </c>
      <c r="E1767" s="1">
        <v>44363</v>
      </c>
      <c r="F1767" s="1" t="s">
        <v>7</v>
      </c>
      <c r="I176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68" spans="1:9" x14ac:dyDescent="0.25">
      <c r="A1768" s="2">
        <v>5500029130</v>
      </c>
      <c r="B1768" t="s">
        <v>1717</v>
      </c>
      <c r="C1768" t="s">
        <v>148</v>
      </c>
      <c r="D1768" t="s">
        <v>10</v>
      </c>
      <c r="E1768" s="1">
        <v>44351</v>
      </c>
      <c r="F1768" s="1">
        <v>44592</v>
      </c>
      <c r="G1768" s="1">
        <f>Таблица1[[#This Row],[Дата регистрации ЗНИ]]+VLOOKUP(Таблица1[[#This Row],[Бизнес-решение]],'Средние сроки по БР'!$A$1:$T$203,9)</f>
        <v>44530.209790209788</v>
      </c>
      <c r="H1768" s="1">
        <f>Таблица1[[#This Row],[Плановая дата выхода из текущего статуса]]+VLOOKUP(Таблица1[[#This Row],[Бизнес-решение]],'Средние сроки по БР'!$A$1:$T$203,10)</f>
        <v>44771.209790209788</v>
      </c>
      <c r="I17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241</v>
      </c>
    </row>
    <row r="1769" spans="1:9" x14ac:dyDescent="0.25">
      <c r="A1769" s="2">
        <v>5500029131</v>
      </c>
      <c r="B1769" t="s">
        <v>1718</v>
      </c>
      <c r="C1769" t="s">
        <v>148</v>
      </c>
      <c r="D1769" t="s">
        <v>10</v>
      </c>
      <c r="E1769" s="1">
        <v>44351</v>
      </c>
      <c r="F1769" s="1">
        <v>44561</v>
      </c>
      <c r="G1769" s="1">
        <f>Таблица1[[#This Row],[Дата регистрации ЗНИ]]+VLOOKUP(Таблица1[[#This Row],[Бизнес-решение]],'Средние сроки по БР'!$A$1:$T$203,9)</f>
        <v>44530.209790209788</v>
      </c>
      <c r="H1769" s="1">
        <f>Таблица1[[#This Row],[Плановая дата выхода из текущего статуса]]+VLOOKUP(Таблица1[[#This Row],[Бизнес-решение]],'Средние сроки по БР'!$A$1:$T$203,10)</f>
        <v>44740.209790209788</v>
      </c>
      <c r="I17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210</v>
      </c>
    </row>
    <row r="1770" spans="1:9" x14ac:dyDescent="0.25">
      <c r="A1770" s="2">
        <v>5500029141</v>
      </c>
      <c r="B1770" t="s">
        <v>156</v>
      </c>
      <c r="C1770" t="s">
        <v>148</v>
      </c>
      <c r="D1770" t="s">
        <v>94</v>
      </c>
      <c r="E1770" s="1">
        <v>44354</v>
      </c>
      <c r="F1770" s="1">
        <v>44576</v>
      </c>
      <c r="G1770" s="1">
        <f>Таблица1[[#This Row],[Дата регистрации ЗНИ]]+VLOOKUP(Таблица1[[#This Row],[Бизнес-решение]],'Средние сроки по БР'!$A$1:$T$203,9)</f>
        <v>44506.567567567567</v>
      </c>
      <c r="H1770" s="1">
        <f>Таблица1[[#This Row],[Плановая дата выхода из текущего статуса]]+VLOOKUP(Таблица1[[#This Row],[Бизнес-решение]],'Средние сроки по БР'!$A$1:$T$203,10)</f>
        <v>44728.567567567567</v>
      </c>
      <c r="I17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222</v>
      </c>
    </row>
    <row r="1771" spans="1:9" x14ac:dyDescent="0.25">
      <c r="A1771" s="2">
        <v>5500029142</v>
      </c>
      <c r="B1771" t="s">
        <v>1719</v>
      </c>
      <c r="C1771" t="s">
        <v>152</v>
      </c>
      <c r="D1771" t="s">
        <v>257</v>
      </c>
      <c r="E1771" s="1">
        <v>44354</v>
      </c>
      <c r="F1771" s="1">
        <v>44601</v>
      </c>
      <c r="G1771" s="1">
        <f>Таблица1[[#This Row],[Дата регистрации ЗНИ]]+VLOOKUP(Таблица1[[#This Row],[Бизнес-решение]],'Средние сроки по БР'!$A$1:$T$203,20,1)</f>
        <v>44449.595744680853</v>
      </c>
      <c r="H1771" s="1">
        <f>Таблица1[[#This Row],[Плановая дата выхода из текущего статуса]]</f>
        <v>44601</v>
      </c>
      <c r="I17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151.40425531914661</v>
      </c>
    </row>
    <row r="1772" spans="1:9" hidden="1" x14ac:dyDescent="0.25">
      <c r="A1772" s="2">
        <v>5500029335</v>
      </c>
      <c r="B1772" t="s">
        <v>1829</v>
      </c>
      <c r="C1772" t="s">
        <v>5</v>
      </c>
      <c r="D1772" t="s">
        <v>23</v>
      </c>
      <c r="E1772" s="1">
        <v>44364</v>
      </c>
      <c r="F1772" s="1" t="s">
        <v>7</v>
      </c>
      <c r="I177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73" spans="1:9" hidden="1" x14ac:dyDescent="0.25">
      <c r="A1773" s="2">
        <v>5500029336</v>
      </c>
      <c r="B1773" t="s">
        <v>1830</v>
      </c>
      <c r="C1773" t="s">
        <v>5</v>
      </c>
      <c r="D1773" t="s">
        <v>39</v>
      </c>
      <c r="E1773" s="1">
        <v>44364</v>
      </c>
      <c r="F1773" s="1" t="s">
        <v>7</v>
      </c>
      <c r="I177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74" spans="1:9" hidden="1" x14ac:dyDescent="0.25">
      <c r="A1774" s="2">
        <v>5500029337</v>
      </c>
      <c r="B1774" t="s">
        <v>1831</v>
      </c>
      <c r="C1774" t="s">
        <v>5</v>
      </c>
      <c r="D1774" t="s">
        <v>16</v>
      </c>
      <c r="E1774" s="1">
        <v>44364</v>
      </c>
      <c r="F1774" s="1" t="s">
        <v>7</v>
      </c>
      <c r="I177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75" spans="1:9" x14ac:dyDescent="0.25">
      <c r="A1775" s="2">
        <v>5500029143</v>
      </c>
      <c r="B1775" t="s">
        <v>1720</v>
      </c>
      <c r="C1775" t="s">
        <v>152</v>
      </c>
      <c r="D1775" t="s">
        <v>257</v>
      </c>
      <c r="E1775" s="1">
        <v>44354</v>
      </c>
      <c r="F1775" s="1">
        <v>44589</v>
      </c>
      <c r="G1775" s="1">
        <f>Таблица1[[#This Row],[Дата регистрации ЗНИ]]+VLOOKUP(Таблица1[[#This Row],[Бизнес-решение]],'Средние сроки по БР'!$A$1:$T$203,20,1)</f>
        <v>44449.595744680853</v>
      </c>
      <c r="H1775" s="1">
        <f>Таблица1[[#This Row],[Плановая дата выхода из текущего статуса]]</f>
        <v>44589</v>
      </c>
      <c r="I17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139.40425531914661</v>
      </c>
    </row>
    <row r="1776" spans="1:9" x14ac:dyDescent="0.25">
      <c r="A1776" s="2">
        <v>5500029144</v>
      </c>
      <c r="B1776" t="s">
        <v>1721</v>
      </c>
      <c r="C1776" t="s">
        <v>152</v>
      </c>
      <c r="D1776" t="s">
        <v>257</v>
      </c>
      <c r="E1776" s="1">
        <v>44354</v>
      </c>
      <c r="F1776" s="1">
        <v>44599</v>
      </c>
      <c r="G1776" s="1">
        <f>Таблица1[[#This Row],[Дата регистрации ЗНИ]]+VLOOKUP(Таблица1[[#This Row],[Бизнес-решение]],'Средние сроки по БР'!$A$1:$T$203,20,1)</f>
        <v>44449.595744680853</v>
      </c>
      <c r="H1776" s="1">
        <f>Таблица1[[#This Row],[Плановая дата выхода из текущего статуса]]</f>
        <v>44599</v>
      </c>
      <c r="I17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149.40425531914661</v>
      </c>
    </row>
    <row r="1777" spans="1:9" x14ac:dyDescent="0.25">
      <c r="A1777" s="2">
        <v>5500029147</v>
      </c>
      <c r="B1777" t="s">
        <v>1724</v>
      </c>
      <c r="C1777" t="s">
        <v>99</v>
      </c>
      <c r="D1777" t="s">
        <v>24</v>
      </c>
      <c r="E1777" s="1">
        <v>44354</v>
      </c>
      <c r="F1777" s="1">
        <v>44553</v>
      </c>
      <c r="G1777" s="1">
        <f>Таблица1[[#This Row],[Дата регистрации ЗНИ]]+VLOOKUP(Таблица1[[#This Row],[Бизнес-решение]],'Средние сроки по БР'!$A$1:$T$203,15)</f>
        <v>44506.6</v>
      </c>
      <c r="H1777" s="1">
        <f>Таблица1[[#This Row],[Плановая дата выхода из текущего статуса]]+VLOOKUP(Таблица1[[#This Row],[Бизнес-решение]],'Средние сроки по БР'!$A$1:$T$203,16)</f>
        <v>44705.599999999999</v>
      </c>
      <c r="I17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199</v>
      </c>
    </row>
    <row r="1778" spans="1:9" x14ac:dyDescent="0.25">
      <c r="A1778" s="2">
        <v>5500029148</v>
      </c>
      <c r="B1778" t="s">
        <v>1724</v>
      </c>
      <c r="C1778" t="s">
        <v>241</v>
      </c>
      <c r="D1778" t="s">
        <v>13</v>
      </c>
      <c r="E1778" s="1">
        <v>44354</v>
      </c>
      <c r="F1778" s="1">
        <v>44560</v>
      </c>
      <c r="G1778" s="1">
        <f>Таблица1[[#This Row],[Дата регистрации ЗНИ]]+VLOOKUP(Таблица1[[#This Row],[Бизнес-решение]],'Средние сроки по БР'!$A$1:$T$203,9)</f>
        <v>44584.88</v>
      </c>
      <c r="H1778" s="1">
        <f>Таблица1[[#This Row],[Плановая дата выхода из текущего статуса]]+VLOOKUP(Таблица1[[#This Row],[Бизнес-решение]],'Средние сроки по БР'!$A$1:$T$203,10)</f>
        <v>44790.879999999997</v>
      </c>
      <c r="I17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206</v>
      </c>
    </row>
    <row r="1779" spans="1:9" hidden="1" x14ac:dyDescent="0.25">
      <c r="A1779" s="2">
        <v>5500029351</v>
      </c>
      <c r="B1779" t="s">
        <v>192</v>
      </c>
      <c r="C1779" t="s">
        <v>8</v>
      </c>
      <c r="D1779" t="s">
        <v>73</v>
      </c>
      <c r="E1779" s="1">
        <v>44364</v>
      </c>
      <c r="F1779" s="1" t="s">
        <v>7</v>
      </c>
      <c r="I177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80" spans="1:9" x14ac:dyDescent="0.25">
      <c r="A1780" s="2">
        <v>5500029151</v>
      </c>
      <c r="B1780" t="s">
        <v>1725</v>
      </c>
      <c r="C1780" t="s">
        <v>152</v>
      </c>
      <c r="D1780" t="s">
        <v>73</v>
      </c>
      <c r="E1780" s="1">
        <v>44354</v>
      </c>
      <c r="F1780" s="1">
        <v>44617</v>
      </c>
      <c r="G1780" s="1">
        <f>Таблица1[[#This Row],[Дата регистрации ЗНИ]]+VLOOKUP(Таблица1[[#This Row],[Бизнес-решение]],'Средние сроки по БР'!$A$1:$T$203,20,1)</f>
        <v>44496.632258064514</v>
      </c>
      <c r="H1780" s="1">
        <f>Таблица1[[#This Row],[Плановая дата выхода из текущего статуса]]</f>
        <v>44617</v>
      </c>
      <c r="I17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120.36774193548626</v>
      </c>
    </row>
    <row r="1781" spans="1:9" x14ac:dyDescent="0.25">
      <c r="A1781" s="2">
        <v>5500029152</v>
      </c>
      <c r="B1781" t="s">
        <v>1726</v>
      </c>
      <c r="C1781" t="s">
        <v>152</v>
      </c>
      <c r="D1781" t="s">
        <v>73</v>
      </c>
      <c r="E1781" s="1">
        <v>44354</v>
      </c>
      <c r="F1781" s="1">
        <v>44599</v>
      </c>
      <c r="G1781" s="1">
        <f>Таблица1[[#This Row],[Дата регистрации ЗНИ]]+VLOOKUP(Таблица1[[#This Row],[Бизнес-решение]],'Средние сроки по БР'!$A$1:$T$203,20,1)</f>
        <v>44496.632258064514</v>
      </c>
      <c r="H1781" s="1">
        <f>Таблица1[[#This Row],[Плановая дата выхода из текущего статуса]]</f>
        <v>44599</v>
      </c>
      <c r="I178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102.36774193548626</v>
      </c>
    </row>
    <row r="1782" spans="1:9" hidden="1" x14ac:dyDescent="0.25">
      <c r="A1782" s="2">
        <v>5500029363</v>
      </c>
      <c r="B1782" t="s">
        <v>1837</v>
      </c>
      <c r="C1782" t="s">
        <v>8</v>
      </c>
      <c r="D1782" t="s">
        <v>136</v>
      </c>
      <c r="E1782" s="1">
        <v>44364</v>
      </c>
      <c r="F1782" s="1" t="s">
        <v>7</v>
      </c>
      <c r="I178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83" spans="1:9" x14ac:dyDescent="0.25">
      <c r="A1783" s="2">
        <v>5500029155</v>
      </c>
      <c r="B1783" t="s">
        <v>1722</v>
      </c>
      <c r="C1783" t="s">
        <v>152</v>
      </c>
      <c r="D1783" t="s">
        <v>73</v>
      </c>
      <c r="E1783" s="1">
        <v>44354</v>
      </c>
      <c r="F1783" s="1">
        <v>44643</v>
      </c>
      <c r="G1783" s="1">
        <f>Таблица1[[#This Row],[Дата регистрации ЗНИ]]+VLOOKUP(Таблица1[[#This Row],[Бизнес-решение]],'Средние сроки по БР'!$A$1:$T$203,20,1)</f>
        <v>44496.632258064514</v>
      </c>
      <c r="H1783" s="1">
        <f>Таблица1[[#This Row],[Плановая дата выхода из текущего статуса]]</f>
        <v>44643</v>
      </c>
      <c r="I17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146.36774193548626</v>
      </c>
    </row>
    <row r="1784" spans="1:9" x14ac:dyDescent="0.25">
      <c r="A1784" s="2">
        <v>5500029171</v>
      </c>
      <c r="B1784" t="s">
        <v>1733</v>
      </c>
      <c r="C1784" t="s">
        <v>152</v>
      </c>
      <c r="D1784" t="s">
        <v>73</v>
      </c>
      <c r="E1784" s="1">
        <v>44354</v>
      </c>
      <c r="F1784" s="1">
        <v>44617</v>
      </c>
      <c r="G1784" s="1">
        <f>Таблица1[[#This Row],[Дата регистрации ЗНИ]]+VLOOKUP(Таблица1[[#This Row],[Бизнес-решение]],'Средние сроки по БР'!$A$1:$T$203,20,1)</f>
        <v>44496.632258064514</v>
      </c>
      <c r="H1784" s="1">
        <f>Таблица1[[#This Row],[Плановая дата выхода из текущего статуса]]</f>
        <v>44617</v>
      </c>
      <c r="I178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120.36774193548626</v>
      </c>
    </row>
    <row r="1785" spans="1:9" x14ac:dyDescent="0.25">
      <c r="A1785" s="2">
        <v>5500029172</v>
      </c>
      <c r="B1785" t="s">
        <v>1734</v>
      </c>
      <c r="C1785" t="s">
        <v>99</v>
      </c>
      <c r="D1785" t="s">
        <v>73</v>
      </c>
      <c r="E1785" s="1">
        <v>44354</v>
      </c>
      <c r="F1785" s="1">
        <v>44560</v>
      </c>
      <c r="G1785" s="1">
        <f>Таблица1[[#This Row],[Дата регистрации ЗНИ]]+VLOOKUP(Таблица1[[#This Row],[Бизнес-решение]],'Средние сроки по БР'!$A$1:$T$203,15)</f>
        <v>44508.632258064514</v>
      </c>
      <c r="H1785" s="1">
        <f>Таблица1[[#This Row],[Плановая дата выхода из текущего статуса]]+VLOOKUP(Таблица1[[#This Row],[Бизнес-решение]],'Средние сроки по БР'!$A$1:$T$203,16)</f>
        <v>44714.632258064514</v>
      </c>
      <c r="I17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206</v>
      </c>
    </row>
    <row r="1786" spans="1:9" hidden="1" x14ac:dyDescent="0.25">
      <c r="A1786" s="2">
        <v>5500029367</v>
      </c>
      <c r="B1786" t="s">
        <v>1841</v>
      </c>
      <c r="C1786" t="s">
        <v>8</v>
      </c>
      <c r="D1786" t="s">
        <v>9</v>
      </c>
      <c r="E1786" s="1">
        <v>44365</v>
      </c>
      <c r="F1786" s="1" t="s">
        <v>7</v>
      </c>
      <c r="I178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87" spans="1:9" x14ac:dyDescent="0.25">
      <c r="A1787" s="2">
        <v>5500029177</v>
      </c>
      <c r="B1787" t="s">
        <v>1738</v>
      </c>
      <c r="C1787" t="s">
        <v>325</v>
      </c>
      <c r="D1787" t="s">
        <v>305</v>
      </c>
      <c r="E1787" s="1">
        <v>44354</v>
      </c>
      <c r="F1787" s="1">
        <v>44358</v>
      </c>
      <c r="G1787" s="1">
        <f>Таблица1[[#This Row],[Дата регистрации ЗНИ]]+VLOOKUP(Таблица1[[#This Row],[Бизнес-решение]],'Средние сроки по БР'!$A$1:$T$203,13)</f>
        <v>44492</v>
      </c>
      <c r="H1787" s="1">
        <f>Таблица1[[#This Row],[Плановая дата выхода из текущего статуса]]+VLOOKUP(Таблица1[[#This Row],[Бизнес-решение]],'Средние сроки по БР'!$A$1:$T$203,14)</f>
        <v>44494</v>
      </c>
      <c r="I17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1788" spans="1:9" x14ac:dyDescent="0.25">
      <c r="A1788" s="2">
        <v>5500029178</v>
      </c>
      <c r="B1788" t="s">
        <v>1739</v>
      </c>
      <c r="C1788" t="s">
        <v>99</v>
      </c>
      <c r="D1788" t="s">
        <v>39</v>
      </c>
      <c r="E1788" s="1">
        <v>44354</v>
      </c>
      <c r="F1788" s="1">
        <v>44590</v>
      </c>
      <c r="G1788" s="1">
        <f>Таблица1[[#This Row],[Дата регистрации ЗНИ]]+VLOOKUP(Таблица1[[#This Row],[Бизнес-решение]],'Средние сроки по БР'!$A$1:$T$203,15)</f>
        <v>44588.274391873827</v>
      </c>
      <c r="H1788" s="1">
        <f>Таблица1[[#This Row],[Плановая дата выхода из текущего статуса]]+VLOOKUP(Таблица1[[#This Row],[Бизнес-решение]],'Средние сроки по БР'!$A$1:$T$203,16)</f>
        <v>44824.274391873827</v>
      </c>
      <c r="I17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236</v>
      </c>
    </row>
    <row r="1789" spans="1:9" hidden="1" x14ac:dyDescent="0.25">
      <c r="A1789" s="2">
        <v>5500029370</v>
      </c>
      <c r="B1789" t="s">
        <v>1844</v>
      </c>
      <c r="C1789" t="s">
        <v>5</v>
      </c>
      <c r="D1789" t="s">
        <v>89</v>
      </c>
      <c r="E1789" s="1">
        <v>44365</v>
      </c>
      <c r="F1789" s="1" t="s">
        <v>7</v>
      </c>
      <c r="I178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90" spans="1:9" x14ac:dyDescent="0.25">
      <c r="A1790" s="2">
        <v>5500029179</v>
      </c>
      <c r="B1790" t="s">
        <v>1740</v>
      </c>
      <c r="C1790" t="s">
        <v>99</v>
      </c>
      <c r="D1790" t="s">
        <v>11</v>
      </c>
      <c r="E1790" s="1">
        <v>44354</v>
      </c>
      <c r="F1790" s="1">
        <v>44501</v>
      </c>
      <c r="G1790" s="1">
        <f>Таблица1[[#This Row],[Дата регистрации ЗНИ]]+VLOOKUP(Таблица1[[#This Row],[Бизнес-решение]],'Средние сроки по БР'!$A$1:$T$203,15)</f>
        <v>44593.260563380281</v>
      </c>
      <c r="H1790" s="1">
        <f>Таблица1[[#This Row],[Плановая дата выхода из текущего статуса]]+VLOOKUP(Таблица1[[#This Row],[Бизнес-решение]],'Средние сроки по БР'!$A$1:$T$203,16)</f>
        <v>44740.260563380281</v>
      </c>
      <c r="I17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147</v>
      </c>
    </row>
    <row r="1791" spans="1:9" x14ac:dyDescent="0.25">
      <c r="A1791" s="2">
        <v>5500029181</v>
      </c>
      <c r="B1791" t="s">
        <v>1741</v>
      </c>
      <c r="C1791" t="s">
        <v>148</v>
      </c>
      <c r="D1791" t="s">
        <v>73</v>
      </c>
      <c r="E1791" s="1">
        <v>44354</v>
      </c>
      <c r="F1791" s="1">
        <v>44561</v>
      </c>
      <c r="G1791" s="1">
        <f>Таблица1[[#This Row],[Дата регистрации ЗНИ]]+VLOOKUP(Таблица1[[#This Row],[Бизнес-решение]],'Средние сроки по БР'!$A$1:$T$203,9)</f>
        <v>44520.632258064514</v>
      </c>
      <c r="H1791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17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207</v>
      </c>
    </row>
    <row r="1792" spans="1:9" x14ac:dyDescent="0.25">
      <c r="A1792" s="2">
        <v>5500029182</v>
      </c>
      <c r="B1792" t="s">
        <v>1742</v>
      </c>
      <c r="C1792" t="s">
        <v>99</v>
      </c>
      <c r="D1792" t="s">
        <v>73</v>
      </c>
      <c r="E1792" s="1">
        <v>44354</v>
      </c>
      <c r="F1792" s="1">
        <v>44610</v>
      </c>
      <c r="G1792" s="1">
        <f>Таблица1[[#This Row],[Дата регистрации ЗНИ]]+VLOOKUP(Таблица1[[#This Row],[Бизнес-решение]],'Средние сроки по БР'!$A$1:$T$203,15)</f>
        <v>44508.632258064514</v>
      </c>
      <c r="H1792" s="1">
        <f>Таблица1[[#This Row],[Плановая дата выхода из текущего статуса]]+VLOOKUP(Таблица1[[#This Row],[Бизнес-решение]],'Средние сроки по БР'!$A$1:$T$203,16)</f>
        <v>44764.632258064514</v>
      </c>
      <c r="I179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256</v>
      </c>
    </row>
    <row r="1793" spans="1:9" x14ac:dyDescent="0.25">
      <c r="A1793" s="2">
        <v>5500029186</v>
      </c>
      <c r="B1793" t="s">
        <v>1746</v>
      </c>
      <c r="C1793" t="s">
        <v>148</v>
      </c>
      <c r="D1793" t="s">
        <v>73</v>
      </c>
      <c r="E1793" s="1">
        <v>44354</v>
      </c>
      <c r="F1793" s="1">
        <v>44561</v>
      </c>
      <c r="G1793" s="1">
        <f>Таблица1[[#This Row],[Дата регистрации ЗНИ]]+VLOOKUP(Таблица1[[#This Row],[Бизнес-решение]],'Средние сроки по БР'!$A$1:$T$203,9)</f>
        <v>44520.632258064514</v>
      </c>
      <c r="H1793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17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207</v>
      </c>
    </row>
    <row r="1794" spans="1:9" x14ac:dyDescent="0.25">
      <c r="A1794" s="2">
        <v>5500029191</v>
      </c>
      <c r="B1794" t="s">
        <v>1747</v>
      </c>
      <c r="C1794" t="s">
        <v>99</v>
      </c>
      <c r="D1794" t="s">
        <v>131</v>
      </c>
      <c r="E1794" s="1">
        <v>44355</v>
      </c>
      <c r="F1794" s="1">
        <v>44519</v>
      </c>
      <c r="G1794" s="1">
        <f>Таблица1[[#This Row],[Дата регистрации ЗНИ]]+VLOOKUP(Таблица1[[#This Row],[Бизнес-решение]],'Средние сроки по БР'!$A$1:$T$203,15)</f>
        <v>44512.4</v>
      </c>
      <c r="H1794" s="1">
        <f>Таблица1[[#This Row],[Плановая дата выхода из текущего статуса]]+VLOOKUP(Таблица1[[#This Row],[Бизнес-решение]],'Средние сроки по БР'!$A$1:$T$203,16)</f>
        <v>44676.4</v>
      </c>
      <c r="I17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164</v>
      </c>
    </row>
    <row r="1795" spans="1:9" hidden="1" x14ac:dyDescent="0.25">
      <c r="A1795" s="2">
        <v>5500029377</v>
      </c>
      <c r="B1795" t="s">
        <v>1850</v>
      </c>
      <c r="C1795" t="s">
        <v>8</v>
      </c>
      <c r="D1795" t="s">
        <v>131</v>
      </c>
      <c r="E1795" s="1">
        <v>44365</v>
      </c>
      <c r="F1795" s="1" t="s">
        <v>7</v>
      </c>
      <c r="I179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96" spans="1:9" hidden="1" x14ac:dyDescent="0.25">
      <c r="A1796" s="2">
        <v>5500029378</v>
      </c>
      <c r="B1796" t="s">
        <v>1850</v>
      </c>
      <c r="C1796" t="s">
        <v>8</v>
      </c>
      <c r="D1796" t="s">
        <v>131</v>
      </c>
      <c r="E1796" s="1">
        <v>44365</v>
      </c>
      <c r="F1796" s="1" t="s">
        <v>7</v>
      </c>
      <c r="I179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97" spans="1:9" hidden="1" x14ac:dyDescent="0.25">
      <c r="A1797" s="2">
        <v>5500029379</v>
      </c>
      <c r="B1797" t="s">
        <v>1344</v>
      </c>
      <c r="C1797" t="s">
        <v>8</v>
      </c>
      <c r="D1797" t="s">
        <v>6</v>
      </c>
      <c r="E1797" s="1">
        <v>44365</v>
      </c>
      <c r="F1797" s="1" t="s">
        <v>7</v>
      </c>
      <c r="I179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98" spans="1:9" hidden="1" x14ac:dyDescent="0.25">
      <c r="A1798" s="2">
        <v>5500029381</v>
      </c>
      <c r="B1798" t="s">
        <v>1851</v>
      </c>
      <c r="C1798" t="s">
        <v>8</v>
      </c>
      <c r="D1798" t="s">
        <v>117</v>
      </c>
      <c r="E1798" s="1">
        <v>44368</v>
      </c>
      <c r="F1798" s="1" t="s">
        <v>7</v>
      </c>
      <c r="I179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799" spans="1:9" hidden="1" x14ac:dyDescent="0.25">
      <c r="A1799" s="2">
        <v>5500029382</v>
      </c>
      <c r="B1799" t="s">
        <v>1852</v>
      </c>
      <c r="C1799" t="s">
        <v>5</v>
      </c>
      <c r="D1799" t="s">
        <v>63</v>
      </c>
      <c r="E1799" s="1">
        <v>44368</v>
      </c>
      <c r="F1799" s="1" t="s">
        <v>7</v>
      </c>
      <c r="I179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00" spans="1:9" x14ac:dyDescent="0.25">
      <c r="A1800" s="2">
        <v>5500029194</v>
      </c>
      <c r="B1800" t="s">
        <v>1750</v>
      </c>
      <c r="C1800" t="s">
        <v>99</v>
      </c>
      <c r="D1800" t="s">
        <v>6</v>
      </c>
      <c r="E1800" s="1">
        <v>44355</v>
      </c>
      <c r="F1800" s="1">
        <v>44680</v>
      </c>
      <c r="G1800" s="1">
        <f>Таблица1[[#This Row],[Дата регистрации ЗНИ]]+VLOOKUP(Таблица1[[#This Row],[Бизнес-решение]],'Средние сроки по БР'!$A$1:$T$203,15)</f>
        <v>44559.371321454484</v>
      </c>
      <c r="H1800" s="1">
        <f>Таблица1[[#This Row],[Плановая дата выхода из текущего статуса]]+VLOOKUP(Таблица1[[#This Row],[Бизнес-решение]],'Средние сроки по БР'!$A$1:$T$203,16)</f>
        <v>44884.371321454484</v>
      </c>
      <c r="I18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325</v>
      </c>
    </row>
    <row r="1801" spans="1:9" x14ac:dyDescent="0.25">
      <c r="A1801" s="2">
        <v>5500029197</v>
      </c>
      <c r="B1801" t="s">
        <v>1442</v>
      </c>
      <c r="C1801" t="s">
        <v>99</v>
      </c>
      <c r="D1801" t="s">
        <v>16</v>
      </c>
      <c r="E1801" s="1">
        <v>44355</v>
      </c>
      <c r="F1801" s="1">
        <v>44620</v>
      </c>
      <c r="G1801" s="1">
        <f>Таблица1[[#This Row],[Дата регистрации ЗНИ]]+VLOOKUP(Таблица1[[#This Row],[Бизнес-решение]],'Средние сроки по БР'!$A$1:$T$203,15)</f>
        <v>44510.252688172041</v>
      </c>
      <c r="H1801" s="1">
        <f>Таблица1[[#This Row],[Плановая дата выхода из текущего статуса]]+VLOOKUP(Таблица1[[#This Row],[Бизнес-решение]],'Средние сроки по БР'!$A$1:$T$203,16)</f>
        <v>44775.252688172041</v>
      </c>
      <c r="I18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265</v>
      </c>
    </row>
    <row r="1802" spans="1:9" x14ac:dyDescent="0.25">
      <c r="A1802" s="2">
        <v>5500029198</v>
      </c>
      <c r="B1802" t="s">
        <v>1753</v>
      </c>
      <c r="C1802" t="s">
        <v>99</v>
      </c>
      <c r="D1802" t="s">
        <v>33</v>
      </c>
      <c r="E1802" s="1">
        <v>44355</v>
      </c>
      <c r="F1802" s="1">
        <v>44558</v>
      </c>
      <c r="G1802" s="1">
        <f>Таблица1[[#This Row],[Дата регистрации ЗНИ]]+VLOOKUP(Таблица1[[#This Row],[Бизнес-решение]],'Средние сроки по БР'!$A$1:$T$203,15)</f>
        <v>44587.310924369747</v>
      </c>
      <c r="H1802" s="1">
        <f>Таблица1[[#This Row],[Плановая дата выхода из текущего статуса]]+VLOOKUP(Таблица1[[#This Row],[Бизнес-решение]],'Средние сроки по БР'!$A$1:$T$203,16)</f>
        <v>44790.310924369747</v>
      </c>
      <c r="I18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203</v>
      </c>
    </row>
    <row r="1803" spans="1:9" x14ac:dyDescent="0.25">
      <c r="A1803" s="2">
        <v>5500029200</v>
      </c>
      <c r="B1803" t="s">
        <v>1755</v>
      </c>
      <c r="C1803" t="s">
        <v>152</v>
      </c>
      <c r="D1803" t="s">
        <v>257</v>
      </c>
      <c r="E1803" s="1">
        <v>44355</v>
      </c>
      <c r="F1803" s="1">
        <v>44601</v>
      </c>
      <c r="G1803" s="1">
        <f>Таблица1[[#This Row],[Дата регистрации ЗНИ]]+VLOOKUP(Таблица1[[#This Row],[Бизнес-решение]],'Средние сроки по БР'!$A$1:$T$203,20,1)</f>
        <v>44450.595744680853</v>
      </c>
      <c r="H1803" s="1">
        <f>Таблица1[[#This Row],[Плановая дата выхода из текущего статуса]]</f>
        <v>44601</v>
      </c>
      <c r="I180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150.40425531914661</v>
      </c>
    </row>
    <row r="1804" spans="1:9" hidden="1" x14ac:dyDescent="0.25">
      <c r="A1804" s="2">
        <v>5500029387</v>
      </c>
      <c r="B1804" t="s">
        <v>1855</v>
      </c>
      <c r="C1804" t="s">
        <v>5</v>
      </c>
      <c r="D1804" t="s">
        <v>540</v>
      </c>
      <c r="E1804" s="1">
        <v>44368</v>
      </c>
      <c r="F1804" s="1" t="s">
        <v>7</v>
      </c>
      <c r="I180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05" spans="1:9" hidden="1" x14ac:dyDescent="0.25">
      <c r="A1805" s="2">
        <v>5500029388</v>
      </c>
      <c r="B1805" t="s">
        <v>1856</v>
      </c>
      <c r="C1805" t="s">
        <v>8</v>
      </c>
      <c r="D1805" t="s">
        <v>6</v>
      </c>
      <c r="E1805" s="1">
        <v>44368</v>
      </c>
      <c r="F1805" s="1" t="s">
        <v>7</v>
      </c>
      <c r="I180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06" spans="1:9" x14ac:dyDescent="0.25">
      <c r="A1806" s="2">
        <v>5500029203</v>
      </c>
      <c r="B1806" t="s">
        <v>353</v>
      </c>
      <c r="C1806" t="s">
        <v>148</v>
      </c>
      <c r="D1806" t="s">
        <v>19</v>
      </c>
      <c r="E1806" s="1">
        <v>44355</v>
      </c>
      <c r="F1806" s="1">
        <v>44530</v>
      </c>
      <c r="G1806" s="1">
        <f>Таблица1[[#This Row],[Дата регистрации ЗНИ]]+VLOOKUP(Таблица1[[#This Row],[Бизнес-решение]],'Средние сроки по БР'!$A$1:$T$203,9)</f>
        <v>44590.631578947367</v>
      </c>
      <c r="H1806" s="1">
        <f>Таблица1[[#This Row],[Плановая дата выхода из текущего статуса]]+VLOOKUP(Таблица1[[#This Row],[Бизнес-решение]],'Средние сроки по БР'!$A$1:$T$203,10)</f>
        <v>44765.631578947367</v>
      </c>
      <c r="I18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175</v>
      </c>
    </row>
    <row r="1807" spans="1:9" hidden="1" x14ac:dyDescent="0.25">
      <c r="A1807" s="2">
        <v>5500029391</v>
      </c>
      <c r="B1807" t="s">
        <v>1463</v>
      </c>
      <c r="C1807" t="s">
        <v>5</v>
      </c>
      <c r="D1807" t="s">
        <v>34</v>
      </c>
      <c r="E1807" s="1">
        <v>44368</v>
      </c>
      <c r="F1807" s="1" t="s">
        <v>7</v>
      </c>
      <c r="I180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08" spans="1:9" x14ac:dyDescent="0.25">
      <c r="A1808" s="2">
        <v>5500029205</v>
      </c>
      <c r="B1808" t="s">
        <v>1743</v>
      </c>
      <c r="C1808" t="s">
        <v>152</v>
      </c>
      <c r="D1808" t="s">
        <v>33</v>
      </c>
      <c r="E1808" s="1">
        <v>44355</v>
      </c>
      <c r="F1808" s="1">
        <v>44644</v>
      </c>
      <c r="G1808" s="1">
        <f>Таблица1[[#This Row],[Дата регистрации ЗНИ]]+VLOOKUP(Таблица1[[#This Row],[Бизнес-решение]],'Средние сроки по БР'!$A$1:$T$203,20,1)</f>
        <v>44575.310924369747</v>
      </c>
      <c r="H1808" s="1">
        <f>Таблица1[[#This Row],[Плановая дата выхода из текущего статуса]]</f>
        <v>44644</v>
      </c>
      <c r="I18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68.689075630252773</v>
      </c>
    </row>
    <row r="1809" spans="1:9" x14ac:dyDescent="0.25">
      <c r="A1809" s="2">
        <v>5500029207</v>
      </c>
      <c r="B1809" t="s">
        <v>1757</v>
      </c>
      <c r="C1809" t="s">
        <v>148</v>
      </c>
      <c r="D1809" t="s">
        <v>73</v>
      </c>
      <c r="E1809" s="1">
        <v>44356</v>
      </c>
      <c r="F1809" s="1">
        <v>44561</v>
      </c>
      <c r="G1809" s="1">
        <f>Таблица1[[#This Row],[Дата регистрации ЗНИ]]+VLOOKUP(Таблица1[[#This Row],[Бизнес-решение]],'Средние сроки по БР'!$A$1:$T$203,9)</f>
        <v>44522.632258064514</v>
      </c>
      <c r="H1809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18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205</v>
      </c>
    </row>
    <row r="1810" spans="1:9" hidden="1" x14ac:dyDescent="0.25">
      <c r="A1810" s="2">
        <v>5500029394</v>
      </c>
      <c r="B1810" t="s">
        <v>1750</v>
      </c>
      <c r="C1810" t="s">
        <v>8</v>
      </c>
      <c r="D1810" t="s">
        <v>9</v>
      </c>
      <c r="E1810" s="1">
        <v>44370</v>
      </c>
      <c r="F1810" s="1" t="s">
        <v>7</v>
      </c>
      <c r="I181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11" spans="1:9" hidden="1" x14ac:dyDescent="0.25">
      <c r="A1811" s="2">
        <v>5500029395</v>
      </c>
      <c r="B1811" t="s">
        <v>1679</v>
      </c>
      <c r="C1811" t="s">
        <v>5</v>
      </c>
      <c r="D1811" t="s">
        <v>16</v>
      </c>
      <c r="E1811" s="1">
        <v>44370</v>
      </c>
      <c r="F1811" s="1" t="s">
        <v>7</v>
      </c>
      <c r="I181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12" spans="1:9" x14ac:dyDescent="0.25">
      <c r="A1812" s="2">
        <v>5500029208</v>
      </c>
      <c r="B1812" t="s">
        <v>1758</v>
      </c>
      <c r="C1812" t="s">
        <v>99</v>
      </c>
      <c r="D1812" t="s">
        <v>475</v>
      </c>
      <c r="E1812" s="1">
        <v>44356</v>
      </c>
      <c r="F1812" s="1">
        <v>44652</v>
      </c>
      <c r="G1812" s="1">
        <f>Таблица1[[#This Row],[Дата регистрации ЗНИ]]+VLOOKUP(Таблица1[[#This Row],[Бизнес-решение]],'Средние сроки по БР'!$A$1:$T$203,15)</f>
        <v>44542.214285714283</v>
      </c>
      <c r="H1812" s="1">
        <f>Таблица1[[#This Row],[Плановая дата выхода из текущего статуса]]+VLOOKUP(Таблица1[[#This Row],[Бизнес-решение]],'Средние сроки по БР'!$A$1:$T$203,16)</f>
        <v>44838.214285714283</v>
      </c>
      <c r="I181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296</v>
      </c>
    </row>
    <row r="1813" spans="1:9" hidden="1" x14ac:dyDescent="0.25">
      <c r="A1813" s="2">
        <v>5500029397</v>
      </c>
      <c r="B1813" t="s">
        <v>1679</v>
      </c>
      <c r="C1813" t="s">
        <v>8</v>
      </c>
      <c r="D1813" t="s">
        <v>117</v>
      </c>
      <c r="E1813" s="1">
        <v>44370</v>
      </c>
      <c r="F1813" s="1" t="s">
        <v>7</v>
      </c>
      <c r="I181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14" spans="1:9" hidden="1" x14ac:dyDescent="0.25">
      <c r="A1814" s="2">
        <v>5500029398</v>
      </c>
      <c r="B1814" t="s">
        <v>1679</v>
      </c>
      <c r="C1814" t="s">
        <v>8</v>
      </c>
      <c r="D1814" t="s">
        <v>13</v>
      </c>
      <c r="E1814" s="1">
        <v>44370</v>
      </c>
      <c r="F1814" s="1" t="s">
        <v>7</v>
      </c>
      <c r="I181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15" spans="1:9" hidden="1" x14ac:dyDescent="0.25">
      <c r="A1815" s="2">
        <v>5500029399</v>
      </c>
      <c r="B1815" t="s">
        <v>1679</v>
      </c>
      <c r="C1815" t="s">
        <v>8</v>
      </c>
      <c r="D1815" t="s">
        <v>209</v>
      </c>
      <c r="E1815" s="1">
        <v>44370</v>
      </c>
      <c r="F1815" s="1" t="s">
        <v>7</v>
      </c>
      <c r="I181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16" spans="1:9" x14ac:dyDescent="0.25">
      <c r="A1816" s="2">
        <v>5500029211</v>
      </c>
      <c r="B1816" t="s">
        <v>1759</v>
      </c>
      <c r="C1816" t="s">
        <v>152</v>
      </c>
      <c r="D1816" t="s">
        <v>257</v>
      </c>
      <c r="E1816" s="1">
        <v>44355</v>
      </c>
      <c r="F1816" s="1">
        <v>44601</v>
      </c>
      <c r="G1816" s="1">
        <f>Таблица1[[#This Row],[Дата регистрации ЗНИ]]+VLOOKUP(Таблица1[[#This Row],[Бизнес-решение]],'Средние сроки по БР'!$A$1:$T$203,20,1)</f>
        <v>44450.595744680853</v>
      </c>
      <c r="H1816" s="1">
        <f>Таблица1[[#This Row],[Плановая дата выхода из текущего статуса]]</f>
        <v>44601</v>
      </c>
      <c r="I18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150.40425531914661</v>
      </c>
    </row>
    <row r="1817" spans="1:9" x14ac:dyDescent="0.25">
      <c r="A1817" s="2">
        <v>5500029212</v>
      </c>
      <c r="B1817" t="s">
        <v>1760</v>
      </c>
      <c r="C1817" t="s">
        <v>148</v>
      </c>
      <c r="D1817" t="s">
        <v>257</v>
      </c>
      <c r="E1817" s="1">
        <v>44355</v>
      </c>
      <c r="F1817" s="1">
        <v>44592</v>
      </c>
      <c r="G1817" s="1">
        <f>Таблица1[[#This Row],[Дата регистрации ЗНИ]]+VLOOKUP(Таблица1[[#This Row],[Бизнес-решение]],'Средние сроки по БР'!$A$1:$T$203,9)</f>
        <v>44474.595744680853</v>
      </c>
      <c r="H1817" s="1">
        <f>Таблица1[[#This Row],[Плановая дата выхода из текущего статуса]]+VLOOKUP(Таблица1[[#This Row],[Бизнес-решение]],'Средние сроки по БР'!$A$1:$T$203,10)</f>
        <v>44711.595744680853</v>
      </c>
      <c r="I18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237</v>
      </c>
    </row>
    <row r="1818" spans="1:9" x14ac:dyDescent="0.25">
      <c r="A1818" s="2">
        <v>5500029216</v>
      </c>
      <c r="B1818" t="s">
        <v>1764</v>
      </c>
      <c r="C1818" t="s">
        <v>99</v>
      </c>
      <c r="D1818" t="s">
        <v>540</v>
      </c>
      <c r="E1818" s="1">
        <v>44355</v>
      </c>
      <c r="F1818" s="1">
        <v>44620</v>
      </c>
      <c r="G1818" s="1">
        <f>Таблица1[[#This Row],[Дата регистрации ЗНИ]]+VLOOKUP(Таблица1[[#This Row],[Бизнес-решение]],'Средние сроки по БР'!$A$1:$T$203,15)</f>
        <v>44550</v>
      </c>
      <c r="H1818" s="1">
        <f>Таблица1[[#This Row],[Плановая дата выхода из текущего статуса]]+VLOOKUP(Таблица1[[#This Row],[Бизнес-решение]],'Средние сроки по БР'!$A$1:$T$203,16)</f>
        <v>44815</v>
      </c>
      <c r="I18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265</v>
      </c>
    </row>
    <row r="1819" spans="1:9" x14ac:dyDescent="0.25">
      <c r="A1819" s="2">
        <v>5500029220</v>
      </c>
      <c r="B1819" t="s">
        <v>1709</v>
      </c>
      <c r="C1819" t="s">
        <v>149</v>
      </c>
      <c r="D1819" t="s">
        <v>73</v>
      </c>
      <c r="E1819" s="1">
        <v>44355</v>
      </c>
      <c r="F1819" s="1">
        <v>44561</v>
      </c>
      <c r="G1819" s="1">
        <f>Таблица1[[#This Row],[Дата регистрации ЗНИ]]+VLOOKUP(Таблица1[[#This Row],[Бизнес-решение]],'Средние сроки по БР'!$A$1:$T$203,18,1)</f>
        <v>44505.632258064514</v>
      </c>
      <c r="H1819" s="1">
        <f>Таблица1[[#This Row],[Плановая дата выхода из текущего статуса]]+VLOOKUP(Таблица1[[#This Row],[Бизнес-решение]],'Средние сроки по БР'!$A$1:$T$203,19,1)</f>
        <v>44707.632258064514</v>
      </c>
      <c r="I18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202</v>
      </c>
    </row>
    <row r="1820" spans="1:9" x14ac:dyDescent="0.25">
      <c r="A1820" s="2">
        <v>5500029221</v>
      </c>
      <c r="B1820" t="s">
        <v>436</v>
      </c>
      <c r="C1820" t="s">
        <v>148</v>
      </c>
      <c r="D1820" t="s">
        <v>13</v>
      </c>
      <c r="E1820" s="1">
        <v>44355</v>
      </c>
      <c r="F1820" s="1">
        <v>44586</v>
      </c>
      <c r="G1820" s="1">
        <f>Таблица1[[#This Row],[Дата регистрации ЗНИ]]+VLOOKUP(Таблица1[[#This Row],[Бизнес-решение]],'Средние сроки по БР'!$A$1:$T$203,9)</f>
        <v>44585.88</v>
      </c>
      <c r="H1820" s="1">
        <f>Таблица1[[#This Row],[Плановая дата выхода из текущего статуса]]+VLOOKUP(Таблица1[[#This Row],[Бизнес-решение]],'Средние сроки по БР'!$A$1:$T$203,10)</f>
        <v>44816.88</v>
      </c>
      <c r="I18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231</v>
      </c>
    </row>
    <row r="1821" spans="1:9" x14ac:dyDescent="0.25">
      <c r="A1821" s="2">
        <v>5500029228</v>
      </c>
      <c r="B1821" t="s">
        <v>1771</v>
      </c>
      <c r="C1821" t="s">
        <v>152</v>
      </c>
      <c r="D1821" t="s">
        <v>257</v>
      </c>
      <c r="E1821" s="1">
        <v>44356</v>
      </c>
      <c r="F1821" s="1">
        <v>44601</v>
      </c>
      <c r="G1821" s="1">
        <f>Таблица1[[#This Row],[Дата регистрации ЗНИ]]+VLOOKUP(Таблица1[[#This Row],[Бизнес-решение]],'Средние сроки по БР'!$A$1:$T$203,20,1)</f>
        <v>44451.595744680853</v>
      </c>
      <c r="H1821" s="1">
        <f>Таблица1[[#This Row],[Плановая дата выхода из текущего статуса]]</f>
        <v>44601</v>
      </c>
      <c r="I182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149.40425531914661</v>
      </c>
    </row>
    <row r="1822" spans="1:9" x14ac:dyDescent="0.25">
      <c r="A1822" s="2">
        <v>5500029229</v>
      </c>
      <c r="B1822" t="s">
        <v>1772</v>
      </c>
      <c r="C1822" t="s">
        <v>152</v>
      </c>
      <c r="D1822" t="s">
        <v>257</v>
      </c>
      <c r="E1822" s="1">
        <v>44356</v>
      </c>
      <c r="F1822" s="1">
        <v>44589</v>
      </c>
      <c r="G1822" s="1">
        <f>Таблица1[[#This Row],[Дата регистрации ЗНИ]]+VLOOKUP(Таблица1[[#This Row],[Бизнес-решение]],'Средние сроки по БР'!$A$1:$T$203,20,1)</f>
        <v>44451.595744680853</v>
      </c>
      <c r="H1822" s="1">
        <f>Таблица1[[#This Row],[Плановая дата выхода из текущего статуса]]</f>
        <v>44589</v>
      </c>
      <c r="I18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137.40425531914661</v>
      </c>
    </row>
    <row r="1823" spans="1:9" x14ac:dyDescent="0.25">
      <c r="A1823" s="2">
        <v>5500029235</v>
      </c>
      <c r="B1823" t="s">
        <v>363</v>
      </c>
      <c r="C1823" t="s">
        <v>184</v>
      </c>
      <c r="D1823" t="s">
        <v>11</v>
      </c>
      <c r="E1823" s="1">
        <v>44356</v>
      </c>
      <c r="F1823" s="1">
        <v>44497</v>
      </c>
      <c r="G1823" s="1">
        <f>Таблица1[[#This Row],[Дата регистрации ЗНИ]]+VLOOKUP(Таблица1[[#This Row],[Бизнес-решение]],'Средние сроки по БР'!$A$1:$T$203,10)</f>
        <v>44607.260563380281</v>
      </c>
      <c r="H1823" s="1">
        <f>Таблица1[[#This Row],[Плановая дата выхода из текущего статуса]]+VLOOKUP(Таблица1[[#This Row],[Бизнес-решение]],'Средние сроки по БР'!$A$1:$T$203,11)</f>
        <v>44743.260563380281</v>
      </c>
      <c r="I18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136</v>
      </c>
    </row>
    <row r="1824" spans="1:9" hidden="1" x14ac:dyDescent="0.25">
      <c r="A1824" s="2">
        <v>5500029409</v>
      </c>
      <c r="B1824" t="s">
        <v>1861</v>
      </c>
      <c r="C1824" t="s">
        <v>8</v>
      </c>
      <c r="D1824" t="s">
        <v>73</v>
      </c>
      <c r="E1824" s="1">
        <v>44369</v>
      </c>
      <c r="F1824" s="1" t="s">
        <v>7</v>
      </c>
      <c r="I182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25" spans="1:9" hidden="1" x14ac:dyDescent="0.25">
      <c r="A1825" s="2">
        <v>5500029410</v>
      </c>
      <c r="B1825" t="s">
        <v>1862</v>
      </c>
      <c r="C1825" t="s">
        <v>5</v>
      </c>
      <c r="D1825" t="s">
        <v>73</v>
      </c>
      <c r="E1825" s="1">
        <v>44369</v>
      </c>
      <c r="F1825" s="1" t="s">
        <v>7</v>
      </c>
      <c r="I182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26" spans="1:9" hidden="1" x14ac:dyDescent="0.25">
      <c r="A1826" s="2">
        <v>5500029411</v>
      </c>
      <c r="B1826" t="s">
        <v>1646</v>
      </c>
      <c r="C1826" t="s">
        <v>8</v>
      </c>
      <c r="D1826" t="s">
        <v>33</v>
      </c>
      <c r="E1826" s="1">
        <v>44369</v>
      </c>
      <c r="F1826" s="1" t="s">
        <v>7</v>
      </c>
      <c r="I182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27" spans="1:9" x14ac:dyDescent="0.25">
      <c r="A1827" s="2">
        <v>5500029242</v>
      </c>
      <c r="B1827" t="s">
        <v>1775</v>
      </c>
      <c r="C1827" t="s">
        <v>307</v>
      </c>
      <c r="D1827" t="s">
        <v>423</v>
      </c>
      <c r="E1827" s="1">
        <v>44357</v>
      </c>
      <c r="F1827" s="1">
        <v>44417</v>
      </c>
      <c r="G1827" s="1">
        <f>Таблица1[[#This Row],[Дата регистрации ЗНИ]]+VLOOKUP(Таблица1[[#This Row],[Бизнес-решение]],'Средние сроки по БР'!$A$1:$T$203,9)</f>
        <v>44481</v>
      </c>
      <c r="H1827" s="1">
        <f>Таблица1[[#This Row],[Плановая дата выхода из текущего статуса]]+VLOOKUP(Таблица1[[#This Row],[Бизнес-решение]],'Средние сроки по БР'!$A$1:$T$203,10)</f>
        <v>44541</v>
      </c>
      <c r="I18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60</v>
      </c>
    </row>
    <row r="1828" spans="1:9" hidden="1" x14ac:dyDescent="0.25">
      <c r="A1828" s="2">
        <v>5500029414</v>
      </c>
      <c r="B1828" t="s">
        <v>1399</v>
      </c>
      <c r="C1828" t="s">
        <v>8</v>
      </c>
      <c r="D1828" t="s">
        <v>136</v>
      </c>
      <c r="E1828" s="1">
        <v>44371</v>
      </c>
      <c r="F1828" s="1" t="s">
        <v>7</v>
      </c>
      <c r="I182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29" spans="1:9" hidden="1" x14ac:dyDescent="0.25">
      <c r="A1829" s="2">
        <v>5500029415</v>
      </c>
      <c r="B1829" t="s">
        <v>1863</v>
      </c>
      <c r="C1829" t="s">
        <v>5</v>
      </c>
      <c r="D1829" t="s">
        <v>10</v>
      </c>
      <c r="E1829" s="1">
        <v>44375</v>
      </c>
      <c r="F1829" s="1" t="s">
        <v>7</v>
      </c>
      <c r="I182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30" spans="1:9" x14ac:dyDescent="0.25">
      <c r="A1830" s="2">
        <v>5500029243</v>
      </c>
      <c r="B1830" t="s">
        <v>1776</v>
      </c>
      <c r="C1830" t="s">
        <v>307</v>
      </c>
      <c r="D1830" t="s">
        <v>423</v>
      </c>
      <c r="E1830" s="1">
        <v>44357</v>
      </c>
      <c r="F1830" s="1">
        <v>44417</v>
      </c>
      <c r="G1830" s="1">
        <f>Таблица1[[#This Row],[Дата регистрации ЗНИ]]+VLOOKUP(Таблица1[[#This Row],[Бизнес-решение]],'Средние сроки по БР'!$A$1:$T$203,9)</f>
        <v>44481</v>
      </c>
      <c r="H1830" s="1">
        <f>Таблица1[[#This Row],[Плановая дата выхода из текущего статуса]]+VLOOKUP(Таблица1[[#This Row],[Бизнес-решение]],'Средние сроки по БР'!$A$1:$T$203,10)</f>
        <v>44541</v>
      </c>
      <c r="I18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60</v>
      </c>
    </row>
    <row r="1831" spans="1:9" x14ac:dyDescent="0.25">
      <c r="A1831" s="2">
        <v>5500029244</v>
      </c>
      <c r="B1831" t="s">
        <v>1777</v>
      </c>
      <c r="C1831" t="s">
        <v>148</v>
      </c>
      <c r="D1831" t="s">
        <v>423</v>
      </c>
      <c r="E1831" s="1">
        <v>44357</v>
      </c>
      <c r="F1831" s="1">
        <v>44582</v>
      </c>
      <c r="G1831" s="1">
        <f>Таблица1[[#This Row],[Дата регистрации ЗНИ]]+VLOOKUP(Таблица1[[#This Row],[Бизнес-решение]],'Средние сроки по БР'!$A$1:$T$203,9)</f>
        <v>44481</v>
      </c>
      <c r="H1831" s="1">
        <f>Таблица1[[#This Row],[Плановая дата выхода из текущего статуса]]+VLOOKUP(Таблица1[[#This Row],[Бизнес-решение]],'Средние сроки по БР'!$A$1:$T$203,10)</f>
        <v>44706</v>
      </c>
      <c r="I18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225</v>
      </c>
    </row>
    <row r="1832" spans="1:9" x14ac:dyDescent="0.25">
      <c r="A1832" s="2">
        <v>5500029245</v>
      </c>
      <c r="B1832" t="s">
        <v>1778</v>
      </c>
      <c r="C1832" t="s">
        <v>99</v>
      </c>
      <c r="D1832" t="s">
        <v>62</v>
      </c>
      <c r="E1832" s="1">
        <v>44357</v>
      </c>
      <c r="F1832" s="1">
        <v>44556</v>
      </c>
      <c r="G1832" s="1">
        <f>Таблица1[[#This Row],[Дата регистрации ЗНИ]]+VLOOKUP(Таблица1[[#This Row],[Бизнес-решение]],'Средние сроки по БР'!$A$1:$T$203,15)</f>
        <v>44567.0625</v>
      </c>
      <c r="H1832" s="1">
        <f>Таблица1[[#This Row],[Плановая дата выхода из текущего статуса]]+VLOOKUP(Таблица1[[#This Row],[Бизнес-решение]],'Средние сроки по БР'!$A$1:$T$203,16)</f>
        <v>44766.0625</v>
      </c>
      <c r="I18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199</v>
      </c>
    </row>
    <row r="1833" spans="1:9" x14ac:dyDescent="0.25">
      <c r="A1833" s="2">
        <v>5500029246</v>
      </c>
      <c r="B1833" t="s">
        <v>1779</v>
      </c>
      <c r="C1833" t="s">
        <v>99</v>
      </c>
      <c r="D1833" t="s">
        <v>6</v>
      </c>
      <c r="E1833" s="1">
        <v>44357</v>
      </c>
      <c r="F1833" s="1">
        <v>44592</v>
      </c>
      <c r="G1833" s="1">
        <f>Таблица1[[#This Row],[Дата регистрации ЗНИ]]+VLOOKUP(Таблица1[[#This Row],[Бизнес-решение]],'Средние сроки по БР'!$A$1:$T$203,15)</f>
        <v>44561.371321454484</v>
      </c>
      <c r="H1833" s="1">
        <f>Таблица1[[#This Row],[Плановая дата выхода из текущего статуса]]+VLOOKUP(Таблица1[[#This Row],[Бизнес-решение]],'Средние сроки по БР'!$A$1:$T$203,16)</f>
        <v>44796.371321454484</v>
      </c>
      <c r="I18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235</v>
      </c>
    </row>
    <row r="1834" spans="1:9" x14ac:dyDescent="0.25">
      <c r="A1834" s="2">
        <v>5500029247</v>
      </c>
      <c r="B1834" t="s">
        <v>1780</v>
      </c>
      <c r="C1834" t="s">
        <v>361</v>
      </c>
      <c r="D1834" t="s">
        <v>40</v>
      </c>
      <c r="E1834" s="1">
        <v>44357</v>
      </c>
      <c r="F1834" s="1">
        <v>44560</v>
      </c>
      <c r="G1834" s="1">
        <f>Таблица1[[#This Row],[Дата регистрации ЗНИ]]+VLOOKUP(Таблица1[[#This Row],[Бизнес-решение]],'Средние сроки по БР'!$A$1:$T$203,9)</f>
        <v>44483</v>
      </c>
      <c r="H1834" s="1">
        <f>Таблица1[[#This Row],[Плановая дата выхода из текущего статуса]]+VLOOKUP(Таблица1[[#This Row],[Бизнес-решение]],'Средние сроки по БР'!$A$1:$T$203,10)</f>
        <v>44686</v>
      </c>
      <c r="I183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203</v>
      </c>
    </row>
    <row r="1835" spans="1:9" hidden="1" x14ac:dyDescent="0.25">
      <c r="A1835" s="2">
        <v>5500029421</v>
      </c>
      <c r="B1835" t="s">
        <v>1869</v>
      </c>
      <c r="C1835" t="s">
        <v>8</v>
      </c>
      <c r="D1835" t="s">
        <v>73</v>
      </c>
      <c r="E1835" s="1">
        <v>44369</v>
      </c>
      <c r="F1835" s="1" t="s">
        <v>7</v>
      </c>
      <c r="I183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36" spans="1:9" x14ac:dyDescent="0.25">
      <c r="A1836" s="2">
        <v>5500029248</v>
      </c>
      <c r="B1836" t="s">
        <v>1781</v>
      </c>
      <c r="C1836" t="s">
        <v>184</v>
      </c>
      <c r="D1836" t="s">
        <v>73</v>
      </c>
      <c r="E1836" s="1">
        <v>44357</v>
      </c>
      <c r="F1836" s="1">
        <v>44547</v>
      </c>
      <c r="G1836" s="1">
        <f>Таблица1[[#This Row],[Дата регистрации ЗНИ]]+VLOOKUP(Таблица1[[#This Row],[Бизнес-решение]],'Средние сроки по БР'!$A$1:$T$203,10)</f>
        <v>44523.632258064514</v>
      </c>
      <c r="H1836" s="1">
        <f>Таблица1[[#This Row],[Плановая дата выхода из текущего статуса]]+VLOOKUP(Таблица1[[#This Row],[Бизнес-решение]],'Средние сроки по БР'!$A$1:$T$203,11)</f>
        <v>44708.632258064514</v>
      </c>
      <c r="I18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185</v>
      </c>
    </row>
    <row r="1837" spans="1:9" hidden="1" x14ac:dyDescent="0.25">
      <c r="A1837" s="2">
        <v>5500029423</v>
      </c>
      <c r="B1837" t="s">
        <v>1686</v>
      </c>
      <c r="C1837" t="s">
        <v>8</v>
      </c>
      <c r="D1837" t="s">
        <v>73</v>
      </c>
      <c r="E1837" s="1">
        <v>44369</v>
      </c>
      <c r="F1837" s="1" t="s">
        <v>7</v>
      </c>
      <c r="I183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38" spans="1:9" x14ac:dyDescent="0.25">
      <c r="A1838" s="2">
        <v>5500029249</v>
      </c>
      <c r="B1838" t="s">
        <v>1782</v>
      </c>
      <c r="C1838" t="s">
        <v>99</v>
      </c>
      <c r="D1838" t="s">
        <v>73</v>
      </c>
      <c r="E1838" s="1">
        <v>44357</v>
      </c>
      <c r="F1838" s="1">
        <v>44488</v>
      </c>
      <c r="G1838" s="1">
        <f>Таблица1[[#This Row],[Дата регистрации ЗНИ]]+VLOOKUP(Таблица1[[#This Row],[Бизнес-решение]],'Средние сроки по БР'!$A$1:$T$203,15)</f>
        <v>44511.632258064514</v>
      </c>
      <c r="H1838" s="1">
        <f>Таблица1[[#This Row],[Плановая дата выхода из текущего статуса]]+VLOOKUP(Таблица1[[#This Row],[Бизнес-решение]],'Средние сроки по БР'!$A$1:$T$203,16)</f>
        <v>44642.632258064514</v>
      </c>
      <c r="I18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131</v>
      </c>
    </row>
    <row r="1839" spans="1:9" x14ac:dyDescent="0.25">
      <c r="A1839" s="2">
        <v>5500029250</v>
      </c>
      <c r="B1839" t="s">
        <v>1443</v>
      </c>
      <c r="C1839" t="s">
        <v>99</v>
      </c>
      <c r="D1839" t="s">
        <v>1783</v>
      </c>
      <c r="E1839" s="1">
        <v>44357</v>
      </c>
      <c r="F1839" s="1">
        <v>44560</v>
      </c>
      <c r="G1839" s="1">
        <f>Таблица1[[#This Row],[Дата регистрации ЗНИ]]+VLOOKUP(Таблица1[[#This Row],[Бизнес-решение]],'Средние сроки по БР'!$A$1:$T$203,15)</f>
        <v>44492</v>
      </c>
      <c r="H1839" s="1">
        <f>Таблица1[[#This Row],[Плановая дата выхода из текущего статуса]]+VLOOKUP(Таблица1[[#This Row],[Бизнес-решение]],'Средние сроки по БР'!$A$1:$T$203,16)</f>
        <v>44695</v>
      </c>
      <c r="I183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203</v>
      </c>
    </row>
    <row r="1840" spans="1:9" hidden="1" x14ac:dyDescent="0.25">
      <c r="A1840" s="2">
        <v>5500029426</v>
      </c>
      <c r="B1840" t="s">
        <v>1872</v>
      </c>
      <c r="C1840" t="s">
        <v>5</v>
      </c>
      <c r="D1840" t="s">
        <v>62</v>
      </c>
      <c r="E1840" s="1">
        <v>44369</v>
      </c>
      <c r="F1840" s="1" t="s">
        <v>7</v>
      </c>
      <c r="I184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41" spans="1:9" hidden="1" x14ac:dyDescent="0.25">
      <c r="A1841" s="2">
        <v>5500029428</v>
      </c>
      <c r="B1841" t="s">
        <v>1873</v>
      </c>
      <c r="C1841" t="s">
        <v>8</v>
      </c>
      <c r="D1841" t="s">
        <v>39</v>
      </c>
      <c r="E1841" s="1">
        <v>44370</v>
      </c>
      <c r="F1841" s="1" t="s">
        <v>7</v>
      </c>
      <c r="I184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42" spans="1:9" hidden="1" x14ac:dyDescent="0.25">
      <c r="A1842" s="2">
        <v>5500029429</v>
      </c>
      <c r="B1842" t="s">
        <v>1874</v>
      </c>
      <c r="C1842" t="s">
        <v>8</v>
      </c>
      <c r="D1842" t="s">
        <v>39</v>
      </c>
      <c r="E1842" s="1">
        <v>44370</v>
      </c>
      <c r="F1842" s="1" t="s">
        <v>7</v>
      </c>
      <c r="I184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43" spans="1:9" hidden="1" x14ac:dyDescent="0.25">
      <c r="A1843" s="2">
        <v>5500029430</v>
      </c>
      <c r="B1843" t="s">
        <v>1875</v>
      </c>
      <c r="C1843" t="s">
        <v>8</v>
      </c>
      <c r="D1843" t="s">
        <v>39</v>
      </c>
      <c r="E1843" s="1">
        <v>44370</v>
      </c>
      <c r="F1843" s="1" t="s">
        <v>7</v>
      </c>
      <c r="I184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44" spans="1:9" hidden="1" x14ac:dyDescent="0.25">
      <c r="A1844" s="2">
        <v>5500029431</v>
      </c>
      <c r="B1844" t="s">
        <v>1876</v>
      </c>
      <c r="C1844" t="s">
        <v>8</v>
      </c>
      <c r="D1844" t="s">
        <v>39</v>
      </c>
      <c r="E1844" s="1">
        <v>44370</v>
      </c>
      <c r="F1844" s="1" t="s">
        <v>7</v>
      </c>
      <c r="I184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45" spans="1:9" hidden="1" x14ac:dyDescent="0.25">
      <c r="A1845" s="2">
        <v>5500029432</v>
      </c>
      <c r="B1845" t="s">
        <v>1877</v>
      </c>
      <c r="C1845" t="s">
        <v>8</v>
      </c>
      <c r="D1845" t="s">
        <v>39</v>
      </c>
      <c r="E1845" s="1">
        <v>44370</v>
      </c>
      <c r="F1845" s="1" t="s">
        <v>7</v>
      </c>
      <c r="I184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46" spans="1:9" hidden="1" x14ac:dyDescent="0.25">
      <c r="A1846" s="2">
        <v>5500029433</v>
      </c>
      <c r="B1846" t="s">
        <v>1878</v>
      </c>
      <c r="C1846" t="s">
        <v>8</v>
      </c>
      <c r="D1846" t="s">
        <v>39</v>
      </c>
      <c r="E1846" s="1">
        <v>44370</v>
      </c>
      <c r="F1846" s="1" t="s">
        <v>7</v>
      </c>
      <c r="I184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47" spans="1:9" hidden="1" x14ac:dyDescent="0.25">
      <c r="A1847" s="2">
        <v>5500029434</v>
      </c>
      <c r="B1847" t="s">
        <v>1879</v>
      </c>
      <c r="C1847" t="s">
        <v>8</v>
      </c>
      <c r="D1847" t="s">
        <v>39</v>
      </c>
      <c r="E1847" s="1">
        <v>44370</v>
      </c>
      <c r="F1847" s="1" t="s">
        <v>7</v>
      </c>
      <c r="I184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48" spans="1:9" hidden="1" x14ac:dyDescent="0.25">
      <c r="A1848" s="2">
        <v>5500029435</v>
      </c>
      <c r="B1848" t="s">
        <v>1880</v>
      </c>
      <c r="C1848" t="s">
        <v>8</v>
      </c>
      <c r="D1848" t="s">
        <v>39</v>
      </c>
      <c r="E1848" s="1">
        <v>44370</v>
      </c>
      <c r="F1848" s="1" t="s">
        <v>7</v>
      </c>
      <c r="I184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49" spans="1:9" hidden="1" x14ac:dyDescent="0.25">
      <c r="A1849" s="2">
        <v>5500029436</v>
      </c>
      <c r="B1849" t="s">
        <v>1881</v>
      </c>
      <c r="C1849" t="s">
        <v>8</v>
      </c>
      <c r="D1849" t="s">
        <v>39</v>
      </c>
      <c r="E1849" s="1">
        <v>44370</v>
      </c>
      <c r="F1849" s="1" t="s">
        <v>7</v>
      </c>
      <c r="I184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50" spans="1:9" hidden="1" x14ac:dyDescent="0.25">
      <c r="A1850" s="2">
        <v>5500029437</v>
      </c>
      <c r="B1850" t="s">
        <v>1882</v>
      </c>
      <c r="C1850" t="s">
        <v>8</v>
      </c>
      <c r="D1850" t="s">
        <v>39</v>
      </c>
      <c r="E1850" s="1">
        <v>44370</v>
      </c>
      <c r="F1850" s="1" t="s">
        <v>7</v>
      </c>
      <c r="I185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51" spans="1:9" hidden="1" x14ac:dyDescent="0.25">
      <c r="A1851" s="2">
        <v>5500029439</v>
      </c>
      <c r="B1851" t="s">
        <v>1883</v>
      </c>
      <c r="C1851" t="s">
        <v>8</v>
      </c>
      <c r="D1851" t="s">
        <v>39</v>
      </c>
      <c r="E1851" s="1">
        <v>44370</v>
      </c>
      <c r="F1851" s="1" t="s">
        <v>7</v>
      </c>
      <c r="I185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52" spans="1:9" hidden="1" x14ac:dyDescent="0.25">
      <c r="A1852" s="2">
        <v>5500029440</v>
      </c>
      <c r="B1852" t="s">
        <v>1884</v>
      </c>
      <c r="C1852" t="s">
        <v>8</v>
      </c>
      <c r="D1852" t="s">
        <v>39</v>
      </c>
      <c r="E1852" s="1">
        <v>44370</v>
      </c>
      <c r="F1852" s="1" t="s">
        <v>7</v>
      </c>
      <c r="I185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53" spans="1:9" hidden="1" x14ac:dyDescent="0.25">
      <c r="A1853" s="2">
        <v>5500029441</v>
      </c>
      <c r="B1853" t="s">
        <v>1679</v>
      </c>
      <c r="C1853" t="s">
        <v>8</v>
      </c>
      <c r="D1853" t="s">
        <v>20</v>
      </c>
      <c r="E1853" s="1">
        <v>44370</v>
      </c>
      <c r="F1853" s="1" t="s">
        <v>7</v>
      </c>
      <c r="I185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54" spans="1:9" hidden="1" x14ac:dyDescent="0.25">
      <c r="A1854" s="2">
        <v>5500029442</v>
      </c>
      <c r="B1854" t="s">
        <v>1679</v>
      </c>
      <c r="C1854" t="s">
        <v>8</v>
      </c>
      <c r="D1854" t="s">
        <v>136</v>
      </c>
      <c r="E1854" s="1">
        <v>44370</v>
      </c>
      <c r="F1854" s="1" t="s">
        <v>7</v>
      </c>
      <c r="I185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55" spans="1:9" x14ac:dyDescent="0.25">
      <c r="A1855" s="2">
        <v>5500029263</v>
      </c>
      <c r="B1855" t="s">
        <v>1786</v>
      </c>
      <c r="C1855" t="s">
        <v>99</v>
      </c>
      <c r="D1855" t="s">
        <v>94</v>
      </c>
      <c r="E1855" s="1">
        <v>44357</v>
      </c>
      <c r="F1855" s="1">
        <v>44625</v>
      </c>
      <c r="G1855" s="1">
        <f>Таблица1[[#This Row],[Дата регистрации ЗНИ]]+VLOOKUP(Таблица1[[#This Row],[Бизнес-решение]],'Средние сроки по БР'!$A$1:$T$203,15)</f>
        <v>44497.567567567567</v>
      </c>
      <c r="H1855" s="1">
        <f>Таблица1[[#This Row],[Плановая дата выхода из текущего статуса]]+VLOOKUP(Таблица1[[#This Row],[Бизнес-решение]],'Средние сроки по БР'!$A$1:$T$203,16)</f>
        <v>44765.567567567567</v>
      </c>
      <c r="I18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268</v>
      </c>
    </row>
    <row r="1856" spans="1:9" x14ac:dyDescent="0.25">
      <c r="A1856" s="2">
        <v>5500029264</v>
      </c>
      <c r="B1856" t="s">
        <v>1787</v>
      </c>
      <c r="C1856" t="s">
        <v>152</v>
      </c>
      <c r="D1856" t="s">
        <v>94</v>
      </c>
      <c r="E1856" s="1">
        <v>44357</v>
      </c>
      <c r="F1856" s="1">
        <v>44650</v>
      </c>
      <c r="G1856" s="1">
        <f>Таблица1[[#This Row],[Дата регистрации ЗНИ]]+VLOOKUP(Таблица1[[#This Row],[Бизнес-решение]],'Средние сроки по БР'!$A$1:$T$203,20,1)</f>
        <v>44485.567567567567</v>
      </c>
      <c r="H1856" s="1">
        <f>Таблица1[[#This Row],[Плановая дата выхода из текущего статуса]]</f>
        <v>44650</v>
      </c>
      <c r="I18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164.43243243243342</v>
      </c>
    </row>
    <row r="1857" spans="1:9" x14ac:dyDescent="0.25">
      <c r="A1857" s="2">
        <v>5500029265</v>
      </c>
      <c r="B1857" t="s">
        <v>1788</v>
      </c>
      <c r="C1857" t="s">
        <v>99</v>
      </c>
      <c r="D1857" t="s">
        <v>94</v>
      </c>
      <c r="E1857" s="1">
        <v>44357</v>
      </c>
      <c r="F1857" s="1">
        <v>44625</v>
      </c>
      <c r="G1857" s="1">
        <f>Таблица1[[#This Row],[Дата регистрации ЗНИ]]+VLOOKUP(Таблица1[[#This Row],[Бизнес-решение]],'Средние сроки по БР'!$A$1:$T$203,15)</f>
        <v>44497.567567567567</v>
      </c>
      <c r="H1857" s="1">
        <f>Таблица1[[#This Row],[Плановая дата выхода из текущего статуса]]+VLOOKUP(Таблица1[[#This Row],[Бизнес-решение]],'Средние сроки по БР'!$A$1:$T$203,16)</f>
        <v>44765.567567567567</v>
      </c>
      <c r="I18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268</v>
      </c>
    </row>
    <row r="1858" spans="1:9" hidden="1" x14ac:dyDescent="0.25">
      <c r="A1858" s="2">
        <v>5500029446</v>
      </c>
      <c r="B1858" t="s">
        <v>815</v>
      </c>
      <c r="C1858" t="s">
        <v>8</v>
      </c>
      <c r="D1858" t="s">
        <v>117</v>
      </c>
      <c r="E1858" s="1">
        <v>44372</v>
      </c>
      <c r="F1858" s="1" t="s">
        <v>7</v>
      </c>
      <c r="I185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59" spans="1:9" x14ac:dyDescent="0.25">
      <c r="A1859" s="2">
        <v>5500029266</v>
      </c>
      <c r="B1859" t="s">
        <v>1789</v>
      </c>
      <c r="C1859" t="s">
        <v>99</v>
      </c>
      <c r="D1859" t="s">
        <v>94</v>
      </c>
      <c r="E1859" s="1">
        <v>44357</v>
      </c>
      <c r="F1859" s="1">
        <v>44677</v>
      </c>
      <c r="G1859" s="1">
        <f>Таблица1[[#This Row],[Дата регистрации ЗНИ]]+VLOOKUP(Таблица1[[#This Row],[Бизнес-решение]],'Средние сроки по БР'!$A$1:$T$203,15)</f>
        <v>44497.567567567567</v>
      </c>
      <c r="H1859" s="1">
        <f>Таблица1[[#This Row],[Плановая дата выхода из текущего статуса]]+VLOOKUP(Таблица1[[#This Row],[Бизнес-решение]],'Средние сроки по БР'!$A$1:$T$203,16)</f>
        <v>44817.567567567567</v>
      </c>
      <c r="I185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320</v>
      </c>
    </row>
    <row r="1860" spans="1:9" x14ac:dyDescent="0.25">
      <c r="A1860" s="2">
        <v>5500029267</v>
      </c>
      <c r="B1860" t="s">
        <v>1790</v>
      </c>
      <c r="C1860" t="s">
        <v>148</v>
      </c>
      <c r="D1860" t="s">
        <v>94</v>
      </c>
      <c r="E1860" s="1">
        <v>44357</v>
      </c>
      <c r="F1860" s="1">
        <v>44586</v>
      </c>
      <c r="G1860" s="1">
        <f>Таблица1[[#This Row],[Дата регистрации ЗНИ]]+VLOOKUP(Таблица1[[#This Row],[Бизнес-решение]],'Средние сроки по БР'!$A$1:$T$203,9)</f>
        <v>44509.567567567567</v>
      </c>
      <c r="H1860" s="1">
        <f>Таблица1[[#This Row],[Плановая дата выхода из текущего статуса]]+VLOOKUP(Таблица1[[#This Row],[Бизнес-решение]],'Средние сроки по БР'!$A$1:$T$203,10)</f>
        <v>44738.567567567567</v>
      </c>
      <c r="I18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229</v>
      </c>
    </row>
    <row r="1861" spans="1:9" x14ac:dyDescent="0.25">
      <c r="A1861" s="2">
        <v>5500029273</v>
      </c>
      <c r="B1861" t="s">
        <v>1792</v>
      </c>
      <c r="C1861" t="s">
        <v>149</v>
      </c>
      <c r="D1861" t="s">
        <v>87</v>
      </c>
      <c r="E1861" s="1">
        <v>44362</v>
      </c>
      <c r="F1861" s="1">
        <v>44544</v>
      </c>
      <c r="G1861" s="1">
        <f>Таблица1[[#This Row],[Дата регистрации ЗНИ]]+VLOOKUP(Таблица1[[#This Row],[Бизнес-решение]],'Средние сроки по БР'!$A$1:$T$203,18,1)</f>
        <v>44623.176470588238</v>
      </c>
      <c r="H1861" s="1">
        <f>Таблица1[[#This Row],[Плановая дата выхода из текущего статуса]]+VLOOKUP(Таблица1[[#This Row],[Бизнес-решение]],'Средние сроки по БР'!$A$1:$T$203,19,1)</f>
        <v>44801.176470588238</v>
      </c>
      <c r="I18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178</v>
      </c>
    </row>
    <row r="1862" spans="1:9" x14ac:dyDescent="0.25">
      <c r="A1862" s="2">
        <v>5500029276</v>
      </c>
      <c r="B1862" t="s">
        <v>1575</v>
      </c>
      <c r="C1862" t="s">
        <v>148</v>
      </c>
      <c r="D1862" t="s">
        <v>33</v>
      </c>
      <c r="E1862" s="1">
        <v>44362</v>
      </c>
      <c r="F1862" s="1">
        <v>44561</v>
      </c>
      <c r="G1862" s="1">
        <f>Таблица1[[#This Row],[Дата регистрации ЗНИ]]+VLOOKUP(Таблица1[[#This Row],[Бизнес-решение]],'Средние сроки по БР'!$A$1:$T$203,9)</f>
        <v>44606.310924369747</v>
      </c>
      <c r="H1862" s="1">
        <f>Таблица1[[#This Row],[Плановая дата выхода из текущего статуса]]+VLOOKUP(Таблица1[[#This Row],[Бизнес-решение]],'Средние сроки по БР'!$A$1:$T$203,10)</f>
        <v>44805.310924369747</v>
      </c>
      <c r="I186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199</v>
      </c>
    </row>
    <row r="1863" spans="1:9" x14ac:dyDescent="0.25">
      <c r="A1863" s="2">
        <v>5500029277</v>
      </c>
      <c r="B1863" t="s">
        <v>356</v>
      </c>
      <c r="C1863" t="s">
        <v>152</v>
      </c>
      <c r="D1863" t="s">
        <v>16</v>
      </c>
      <c r="E1863" s="1">
        <v>44362</v>
      </c>
      <c r="F1863" s="1">
        <v>44648</v>
      </c>
      <c r="G1863" s="1">
        <f>Таблица1[[#This Row],[Дата регистрации ЗНИ]]+VLOOKUP(Таблица1[[#This Row],[Бизнес-решение]],'Средние сроки по БР'!$A$1:$T$203,20,1)</f>
        <v>44505.252688172041</v>
      </c>
      <c r="H1863" s="1">
        <f>Таблица1[[#This Row],[Плановая дата выхода из текущего статуса]]</f>
        <v>44648</v>
      </c>
      <c r="I18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142.74731182795949</v>
      </c>
    </row>
    <row r="1864" spans="1:9" hidden="1" x14ac:dyDescent="0.25">
      <c r="A1864" s="2">
        <v>5500029452</v>
      </c>
      <c r="B1864" t="s">
        <v>1893</v>
      </c>
      <c r="C1864" t="s">
        <v>8</v>
      </c>
      <c r="D1864" t="s">
        <v>17</v>
      </c>
      <c r="E1864" s="1">
        <v>44370</v>
      </c>
      <c r="F1864" s="1" t="s">
        <v>7</v>
      </c>
      <c r="I186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65" spans="1:9" x14ac:dyDescent="0.25">
      <c r="A1865" s="2">
        <v>5500029281</v>
      </c>
      <c r="B1865" t="s">
        <v>1795</v>
      </c>
      <c r="C1865" t="s">
        <v>99</v>
      </c>
      <c r="D1865" t="s">
        <v>16</v>
      </c>
      <c r="E1865" s="1">
        <v>44358</v>
      </c>
      <c r="F1865" s="1">
        <v>44561</v>
      </c>
      <c r="G1865" s="1">
        <f>Таблица1[[#This Row],[Дата регистрации ЗНИ]]+VLOOKUP(Таблица1[[#This Row],[Бизнес-решение]],'Средние сроки по БР'!$A$1:$T$203,15)</f>
        <v>44513.252688172041</v>
      </c>
      <c r="H1865" s="1">
        <f>Таблица1[[#This Row],[Плановая дата выхода из текущего статуса]]+VLOOKUP(Таблица1[[#This Row],[Бизнес-решение]],'Средние сроки по БР'!$A$1:$T$203,16)</f>
        <v>44716.252688172041</v>
      </c>
      <c r="I18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203</v>
      </c>
    </row>
    <row r="1866" spans="1:9" x14ac:dyDescent="0.25">
      <c r="A1866" s="2">
        <v>5500029282</v>
      </c>
      <c r="B1866" t="s">
        <v>1344</v>
      </c>
      <c r="C1866" t="s">
        <v>148</v>
      </c>
      <c r="D1866" t="s">
        <v>6</v>
      </c>
      <c r="E1866" s="1">
        <v>44358</v>
      </c>
      <c r="F1866" s="1">
        <v>44620</v>
      </c>
      <c r="G1866" s="1">
        <f>Таблица1[[#This Row],[Дата регистрации ЗНИ]]+VLOOKUP(Таблица1[[#This Row],[Бизнес-решение]],'Средние сроки по БР'!$A$1:$T$203,9)</f>
        <v>44574.371321454484</v>
      </c>
      <c r="H1866" s="1">
        <f>Таблица1[[#This Row],[Плановая дата выхода из текущего статуса]]+VLOOKUP(Таблица1[[#This Row],[Бизнес-решение]],'Средние сроки по БР'!$A$1:$T$203,10)</f>
        <v>44836.371321454484</v>
      </c>
      <c r="I186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262</v>
      </c>
    </row>
    <row r="1867" spans="1:9" hidden="1" x14ac:dyDescent="0.25">
      <c r="A1867" s="2">
        <v>5500029455</v>
      </c>
      <c r="B1867" t="s">
        <v>1896</v>
      </c>
      <c r="C1867" t="s">
        <v>8</v>
      </c>
      <c r="D1867" t="s">
        <v>16</v>
      </c>
      <c r="E1867" s="1">
        <v>44371</v>
      </c>
      <c r="F1867" s="1" t="s">
        <v>7</v>
      </c>
      <c r="I186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68" spans="1:9" hidden="1" x14ac:dyDescent="0.25">
      <c r="A1868" s="2">
        <v>5500029456</v>
      </c>
      <c r="B1868" t="s">
        <v>1897</v>
      </c>
      <c r="C1868" t="s">
        <v>8</v>
      </c>
      <c r="D1868" t="s">
        <v>16</v>
      </c>
      <c r="E1868" s="1">
        <v>44371</v>
      </c>
      <c r="F1868" s="1" t="s">
        <v>7</v>
      </c>
      <c r="I186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69" spans="1:9" hidden="1" x14ac:dyDescent="0.25">
      <c r="A1869" s="2">
        <v>5500029457</v>
      </c>
      <c r="B1869" t="s">
        <v>1898</v>
      </c>
      <c r="C1869" t="s">
        <v>5</v>
      </c>
      <c r="D1869" t="s">
        <v>16</v>
      </c>
      <c r="E1869" s="1">
        <v>44371</v>
      </c>
      <c r="F1869" s="1" t="s">
        <v>7</v>
      </c>
      <c r="I186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70" spans="1:9" x14ac:dyDescent="0.25">
      <c r="A1870" s="2">
        <v>5500029284</v>
      </c>
      <c r="B1870" t="s">
        <v>1797</v>
      </c>
      <c r="C1870" t="s">
        <v>148</v>
      </c>
      <c r="D1870" t="s">
        <v>73</v>
      </c>
      <c r="E1870" s="1">
        <v>44358</v>
      </c>
      <c r="F1870" s="1">
        <v>44379</v>
      </c>
      <c r="G1870" s="1">
        <f>Таблица1[[#This Row],[Дата регистрации ЗНИ]]+VLOOKUP(Таблица1[[#This Row],[Бизнес-решение]],'Средние сроки по БР'!$A$1:$T$203,9)</f>
        <v>44524.632258064514</v>
      </c>
      <c r="H1870" s="1">
        <f>Таблица1[[#This Row],[Плановая дата выхода из текущего статуса]]+VLOOKUP(Таблица1[[#This Row],[Бизнес-решение]],'Средние сроки по БР'!$A$1:$T$203,10)</f>
        <v>44545.632258064514</v>
      </c>
      <c r="I18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</v>
      </c>
    </row>
    <row r="1871" spans="1:9" hidden="1" x14ac:dyDescent="0.25">
      <c r="A1871" s="2">
        <v>5500029459</v>
      </c>
      <c r="B1871" t="s">
        <v>1900</v>
      </c>
      <c r="C1871" t="s">
        <v>8</v>
      </c>
      <c r="D1871" t="s">
        <v>37</v>
      </c>
      <c r="E1871" s="1">
        <v>44371</v>
      </c>
      <c r="F1871" s="1" t="s">
        <v>7</v>
      </c>
      <c r="I187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72" spans="1:9" hidden="1" x14ac:dyDescent="0.25">
      <c r="A1872" s="2">
        <v>5500029460</v>
      </c>
      <c r="B1872" t="s">
        <v>1901</v>
      </c>
      <c r="C1872" t="s">
        <v>8</v>
      </c>
      <c r="D1872" t="s">
        <v>257</v>
      </c>
      <c r="E1872" s="1">
        <v>44371</v>
      </c>
      <c r="F1872" s="1" t="s">
        <v>7</v>
      </c>
      <c r="I187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73" spans="1:9" x14ac:dyDescent="0.25">
      <c r="A1873" s="2">
        <v>5500029286</v>
      </c>
      <c r="B1873" t="s">
        <v>1799</v>
      </c>
      <c r="C1873" t="s">
        <v>148</v>
      </c>
      <c r="D1873" t="s">
        <v>331</v>
      </c>
      <c r="E1873" s="1">
        <v>44358</v>
      </c>
      <c r="F1873" s="1">
        <v>44616</v>
      </c>
      <c r="G1873" s="1">
        <f>Таблица1[[#This Row],[Дата регистрации ЗНИ]]+VLOOKUP(Таблица1[[#This Row],[Бизнес-решение]],'Средние сроки по БР'!$A$1:$T$203,9)</f>
        <v>44535.625</v>
      </c>
      <c r="H1873" s="1">
        <f>Таблица1[[#This Row],[Плановая дата выхода из текущего статуса]]+VLOOKUP(Таблица1[[#This Row],[Бизнес-решение]],'Средние сроки по БР'!$A$1:$T$203,10)</f>
        <v>44793.625</v>
      </c>
      <c r="I18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258</v>
      </c>
    </row>
    <row r="1874" spans="1:9" x14ac:dyDescent="0.25">
      <c r="A1874" s="2">
        <v>5500029287</v>
      </c>
      <c r="B1874" t="s">
        <v>1799</v>
      </c>
      <c r="C1874" t="s">
        <v>148</v>
      </c>
      <c r="D1874" t="s">
        <v>331</v>
      </c>
      <c r="E1874" s="1">
        <v>44358</v>
      </c>
      <c r="F1874" s="1">
        <v>44616</v>
      </c>
      <c r="G1874" s="1">
        <f>Таблица1[[#This Row],[Дата регистрации ЗНИ]]+VLOOKUP(Таблица1[[#This Row],[Бизнес-решение]],'Средние сроки по БР'!$A$1:$T$203,9)</f>
        <v>44535.625</v>
      </c>
      <c r="H1874" s="1">
        <f>Таблица1[[#This Row],[Плановая дата выхода из текущего статуса]]+VLOOKUP(Таблица1[[#This Row],[Бизнес-решение]],'Средние сроки по БР'!$A$1:$T$203,10)</f>
        <v>44793.625</v>
      </c>
      <c r="I18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258</v>
      </c>
    </row>
    <row r="1875" spans="1:9" x14ac:dyDescent="0.25">
      <c r="A1875" s="2">
        <v>5500029288</v>
      </c>
      <c r="B1875" t="s">
        <v>1800</v>
      </c>
      <c r="C1875" t="s">
        <v>99</v>
      </c>
      <c r="D1875" t="s">
        <v>6</v>
      </c>
      <c r="E1875" s="1">
        <v>44358</v>
      </c>
      <c r="F1875" s="1">
        <v>44606</v>
      </c>
      <c r="G1875" s="1">
        <f>Таблица1[[#This Row],[Дата регистрации ЗНИ]]+VLOOKUP(Таблица1[[#This Row],[Бизнес-решение]],'Средние сроки по БР'!$A$1:$T$203,15)</f>
        <v>44562.371321454484</v>
      </c>
      <c r="H1875" s="1">
        <f>Таблица1[[#This Row],[Плановая дата выхода из текущего статуса]]+VLOOKUP(Таблица1[[#This Row],[Бизнес-решение]],'Средние сроки по БР'!$A$1:$T$203,16)</f>
        <v>44810.371321454484</v>
      </c>
      <c r="I18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248</v>
      </c>
    </row>
    <row r="1876" spans="1:9" x14ac:dyDescent="0.25">
      <c r="A1876" s="2">
        <v>5500029290</v>
      </c>
      <c r="B1876" t="s">
        <v>1802</v>
      </c>
      <c r="C1876" t="s">
        <v>448</v>
      </c>
      <c r="D1876" t="s">
        <v>93</v>
      </c>
      <c r="E1876" s="1">
        <v>44358</v>
      </c>
      <c r="F1876" s="1">
        <v>44365</v>
      </c>
      <c r="G1876" s="1">
        <f>Таблица1[[#This Row],[Дата регистрации ЗНИ]]+VLOOKUP(Таблица1[[#This Row],[Бизнес-решение]],'Средние сроки по БР'!$A$1:$U$203,7,1)</f>
        <v>44503.25</v>
      </c>
      <c r="H1876" s="1">
        <f>Таблица1[[#This Row],[Плановая дата выхода из текущего статуса]]+VLOOKUP(Таблица1[[#This Row],[Бизнес-решение]],'Средние сроки по БР'!$A$1:$T$203,8)</f>
        <v>44508.25</v>
      </c>
      <c r="I18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</v>
      </c>
    </row>
    <row r="1877" spans="1:9" x14ac:dyDescent="0.25">
      <c r="A1877" s="2">
        <v>5500029293</v>
      </c>
      <c r="B1877" t="s">
        <v>342</v>
      </c>
      <c r="C1877" t="s">
        <v>148</v>
      </c>
      <c r="D1877" t="s">
        <v>60</v>
      </c>
      <c r="E1877" s="1">
        <v>44358</v>
      </c>
      <c r="F1877" s="1">
        <v>44620</v>
      </c>
      <c r="G1877" s="1">
        <f>Таблица1[[#This Row],[Дата регистрации ЗНИ]]+VLOOKUP(Таблица1[[#This Row],[Бизнес-решение]],'Средние сроки по БР'!$A$1:$T$203,9)</f>
        <v>44601.5</v>
      </c>
      <c r="H1877" s="1">
        <f>Таблица1[[#This Row],[Плановая дата выхода из текущего статуса]]+VLOOKUP(Таблица1[[#This Row],[Бизнес-решение]],'Средние сроки по БР'!$A$1:$T$203,10)</f>
        <v>44863.5</v>
      </c>
      <c r="I18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262</v>
      </c>
    </row>
    <row r="1878" spans="1:9" x14ac:dyDescent="0.25">
      <c r="A1878" s="2">
        <v>5500029300</v>
      </c>
      <c r="B1878" t="s">
        <v>1809</v>
      </c>
      <c r="C1878" t="s">
        <v>148</v>
      </c>
      <c r="D1878" t="s">
        <v>18</v>
      </c>
      <c r="E1878" s="1">
        <v>44362</v>
      </c>
      <c r="F1878" s="1">
        <v>44620</v>
      </c>
      <c r="G1878" s="1">
        <f>Таблица1[[#This Row],[Дата регистрации ЗНИ]]+VLOOKUP(Таблица1[[#This Row],[Бизнес-решение]],'Средние сроки по БР'!$A$1:$T$203,9)</f>
        <v>44653.087087087086</v>
      </c>
      <c r="H1878" s="1">
        <f>Таблица1[[#This Row],[Плановая дата выхода из текущего статуса]]+VLOOKUP(Таблица1[[#This Row],[Бизнес-решение]],'Средние сроки по БР'!$A$1:$T$203,10)</f>
        <v>44911.087087087086</v>
      </c>
      <c r="I18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258</v>
      </c>
    </row>
    <row r="1879" spans="1:9" hidden="1" x14ac:dyDescent="0.25">
      <c r="A1879" s="2">
        <v>5500029468</v>
      </c>
      <c r="B1879" t="s">
        <v>1905</v>
      </c>
      <c r="C1879" t="s">
        <v>8</v>
      </c>
      <c r="D1879" t="s">
        <v>16</v>
      </c>
      <c r="E1879" s="1">
        <v>44371</v>
      </c>
      <c r="F1879" s="1" t="s">
        <v>7</v>
      </c>
      <c r="I187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80" spans="1:9" hidden="1" x14ac:dyDescent="0.25">
      <c r="A1880" s="2">
        <v>5500029469</v>
      </c>
      <c r="B1880" t="s">
        <v>1906</v>
      </c>
      <c r="C1880" t="s">
        <v>8</v>
      </c>
      <c r="D1880" t="s">
        <v>9</v>
      </c>
      <c r="E1880" s="1">
        <v>44371</v>
      </c>
      <c r="F1880" s="1" t="s">
        <v>7</v>
      </c>
      <c r="I188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81" spans="1:9" x14ac:dyDescent="0.25">
      <c r="A1881" s="2">
        <v>5500029301</v>
      </c>
      <c r="B1881" t="s">
        <v>1810</v>
      </c>
      <c r="C1881" t="s">
        <v>399</v>
      </c>
      <c r="D1881" t="s">
        <v>37</v>
      </c>
      <c r="E1881" s="1">
        <v>44362</v>
      </c>
      <c r="F1881" s="1">
        <v>44571</v>
      </c>
      <c r="G1881" s="1">
        <f>Таблица1[[#This Row],[Дата регистрации ЗНИ]]+VLOOKUP(Таблица1[[#This Row],[Бизнес-решение]],'Средние сроки по БР'!$A$1:$T$203,9)</f>
        <v>44611.117647058825</v>
      </c>
      <c r="H1881" s="1">
        <f>Таблица1[[#This Row],[Плановая дата выхода из текущего статуса]]+VLOOKUP(Таблица1[[#This Row],[Бизнес-решение]],'Средние сроки по БР'!$A$1:$T$203,10)</f>
        <v>44820.117647058825</v>
      </c>
      <c r="I188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209</v>
      </c>
    </row>
    <row r="1882" spans="1:9" hidden="1" x14ac:dyDescent="0.25">
      <c r="A1882" s="2">
        <v>5500029471</v>
      </c>
      <c r="B1882" t="s">
        <v>1888</v>
      </c>
      <c r="C1882" t="s">
        <v>8</v>
      </c>
      <c r="D1882" t="s">
        <v>9</v>
      </c>
      <c r="E1882" s="1">
        <v>44372</v>
      </c>
      <c r="F1882" s="1" t="s">
        <v>7</v>
      </c>
      <c r="I188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83" spans="1:9" x14ac:dyDescent="0.25">
      <c r="A1883" s="2">
        <v>5500029303</v>
      </c>
      <c r="B1883" t="s">
        <v>1811</v>
      </c>
      <c r="C1883" t="s">
        <v>148</v>
      </c>
      <c r="D1883" t="s">
        <v>102</v>
      </c>
      <c r="E1883" s="1">
        <v>44362</v>
      </c>
      <c r="F1883" s="1">
        <v>44651</v>
      </c>
      <c r="G1883" s="1">
        <f>Таблица1[[#This Row],[Дата регистрации ЗНИ]]+VLOOKUP(Таблица1[[#This Row],[Бизнес-решение]],'Средние сроки по БР'!$A$1:$T$203,9)</f>
        <v>44525.833333333336</v>
      </c>
      <c r="H1883" s="1">
        <f>Таблица1[[#This Row],[Плановая дата выхода из текущего статуса]]+VLOOKUP(Таблица1[[#This Row],[Бизнес-решение]],'Средние сроки по БР'!$A$1:$T$203,10)</f>
        <v>44814.833333333336</v>
      </c>
      <c r="I18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289</v>
      </c>
    </row>
    <row r="1884" spans="1:9" hidden="1" x14ac:dyDescent="0.25">
      <c r="A1884" s="2">
        <v>5500029473</v>
      </c>
      <c r="B1884" t="s">
        <v>1910</v>
      </c>
      <c r="C1884" t="s">
        <v>5</v>
      </c>
      <c r="D1884" t="s">
        <v>62</v>
      </c>
      <c r="E1884" s="1">
        <v>44372</v>
      </c>
      <c r="F1884" s="1" t="s">
        <v>7</v>
      </c>
      <c r="I188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85" spans="1:9" x14ac:dyDescent="0.25">
      <c r="A1885" s="2">
        <v>5500029310</v>
      </c>
      <c r="B1885" t="s">
        <v>1816</v>
      </c>
      <c r="C1885" t="s">
        <v>399</v>
      </c>
      <c r="D1885" t="s">
        <v>11</v>
      </c>
      <c r="E1885" s="1">
        <v>44363</v>
      </c>
      <c r="F1885" s="1">
        <v>44475</v>
      </c>
      <c r="G1885" s="1">
        <f>Таблица1[[#This Row],[Дата регистрации ЗНИ]]+VLOOKUP(Таблица1[[#This Row],[Бизнес-решение]],'Средние сроки по БР'!$A$1:$T$203,9)</f>
        <v>44614.260563380281</v>
      </c>
      <c r="H1885" s="1">
        <f>Таблица1[[#This Row],[Плановая дата выхода из текущего статуса]]+VLOOKUP(Таблица1[[#This Row],[Бизнес-решение]],'Средние сроки по БР'!$A$1:$T$203,10)</f>
        <v>44726.260563380281</v>
      </c>
      <c r="I18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112</v>
      </c>
    </row>
    <row r="1886" spans="1:9" hidden="1" x14ac:dyDescent="0.25">
      <c r="A1886" s="2">
        <v>5500029475</v>
      </c>
      <c r="B1886" t="s">
        <v>433</v>
      </c>
      <c r="C1886" t="s">
        <v>8</v>
      </c>
      <c r="D1886" t="s">
        <v>9</v>
      </c>
      <c r="E1886" s="1">
        <v>44372</v>
      </c>
      <c r="F1886" s="1" t="s">
        <v>7</v>
      </c>
      <c r="I188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87" spans="1:9" x14ac:dyDescent="0.25">
      <c r="A1887" s="2">
        <v>5500029319</v>
      </c>
      <c r="B1887" t="s">
        <v>723</v>
      </c>
      <c r="C1887" t="s">
        <v>152</v>
      </c>
      <c r="D1887" t="s">
        <v>73</v>
      </c>
      <c r="E1887" s="1">
        <v>44363</v>
      </c>
      <c r="F1887" s="1">
        <v>44641</v>
      </c>
      <c r="G1887" s="1">
        <f>Таблица1[[#This Row],[Дата регистрации ЗНИ]]+VLOOKUP(Таблица1[[#This Row],[Бизнес-решение]],'Средние сроки по БР'!$A$1:$T$203,20,1)</f>
        <v>44505.632258064514</v>
      </c>
      <c r="H1887" s="1">
        <f>Таблица1[[#This Row],[Плановая дата выхода из текущего статуса]]</f>
        <v>44641</v>
      </c>
      <c r="I18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135.36774193548626</v>
      </c>
    </row>
    <row r="1888" spans="1:9" x14ac:dyDescent="0.25">
      <c r="A1888" s="2">
        <v>5500029320</v>
      </c>
      <c r="B1888" t="s">
        <v>1545</v>
      </c>
      <c r="C1888" t="s">
        <v>152</v>
      </c>
      <c r="D1888" t="s">
        <v>73</v>
      </c>
      <c r="E1888" s="1">
        <v>44363</v>
      </c>
      <c r="F1888" s="1">
        <v>44629</v>
      </c>
      <c r="G1888" s="1">
        <f>Таблица1[[#This Row],[Дата регистрации ЗНИ]]+VLOOKUP(Таблица1[[#This Row],[Бизнес-решение]],'Средние сроки по БР'!$A$1:$T$203,20,1)</f>
        <v>44505.632258064514</v>
      </c>
      <c r="H1888" s="1">
        <f>Таблица1[[#This Row],[Плановая дата выхода из текущего статуса]]</f>
        <v>44629</v>
      </c>
      <c r="I18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123.36774193548626</v>
      </c>
    </row>
    <row r="1889" spans="1:9" x14ac:dyDescent="0.25">
      <c r="A1889" s="2">
        <v>5500029322</v>
      </c>
      <c r="B1889" t="s">
        <v>1819</v>
      </c>
      <c r="C1889" t="s">
        <v>152</v>
      </c>
      <c r="D1889" t="s">
        <v>63</v>
      </c>
      <c r="E1889" s="1">
        <v>44363</v>
      </c>
      <c r="F1889" s="1">
        <v>44630</v>
      </c>
      <c r="G1889" s="1">
        <f>Таблица1[[#This Row],[Дата регистрации ЗНИ]]+VLOOKUP(Таблица1[[#This Row],[Бизнес-решение]],'Средние сроки по БР'!$A$1:$T$203,20,1)</f>
        <v>44489.796791443849</v>
      </c>
      <c r="H1889" s="1">
        <f>Таблица1[[#This Row],[Плановая дата выхода из текущего статуса]]</f>
        <v>44630</v>
      </c>
      <c r="I18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140.20320855615137</v>
      </c>
    </row>
    <row r="1890" spans="1:9" hidden="1" x14ac:dyDescent="0.25">
      <c r="A1890" s="2">
        <v>5500029479</v>
      </c>
      <c r="B1890" t="s">
        <v>330</v>
      </c>
      <c r="C1890" t="s">
        <v>5</v>
      </c>
      <c r="D1890" t="s">
        <v>44</v>
      </c>
      <c r="E1890" s="1">
        <v>44378</v>
      </c>
      <c r="F1890" s="1" t="s">
        <v>7</v>
      </c>
      <c r="I189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91" spans="1:9" hidden="1" x14ac:dyDescent="0.25">
      <c r="A1891" s="2">
        <v>5500029480</v>
      </c>
      <c r="B1891" t="s">
        <v>1915</v>
      </c>
      <c r="C1891" t="s">
        <v>5</v>
      </c>
      <c r="D1891" t="s">
        <v>10</v>
      </c>
      <c r="E1891" s="1">
        <v>44379</v>
      </c>
      <c r="F1891" s="1" t="s">
        <v>7</v>
      </c>
      <c r="I189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92" spans="1:9" x14ac:dyDescent="0.25">
      <c r="A1892" s="2">
        <v>5500029323</v>
      </c>
      <c r="B1892" t="s">
        <v>1820</v>
      </c>
      <c r="C1892" t="s">
        <v>149</v>
      </c>
      <c r="D1892" t="s">
        <v>63</v>
      </c>
      <c r="E1892" s="1">
        <v>44363</v>
      </c>
      <c r="F1892" s="1">
        <v>44573</v>
      </c>
      <c r="G1892" s="1">
        <f>Таблица1[[#This Row],[Дата регистрации ЗНИ]]+VLOOKUP(Таблица1[[#This Row],[Бизнес-решение]],'Средние сроки по БР'!$A$1:$T$203,18,1)</f>
        <v>44497.796791443849</v>
      </c>
      <c r="H1892" s="1">
        <f>Таблица1[[#This Row],[Плановая дата выхода из текущего статуса]]+VLOOKUP(Таблица1[[#This Row],[Бизнес-решение]],'Средние сроки по БР'!$A$1:$T$203,19,1)</f>
        <v>44703.796791443849</v>
      </c>
      <c r="I189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206</v>
      </c>
    </row>
    <row r="1893" spans="1:9" hidden="1" x14ac:dyDescent="0.25">
      <c r="A1893" s="2">
        <v>5500029482</v>
      </c>
      <c r="B1893" t="s">
        <v>1917</v>
      </c>
      <c r="C1893" t="s">
        <v>5</v>
      </c>
      <c r="D1893" t="s">
        <v>170</v>
      </c>
      <c r="E1893" s="1">
        <v>44375</v>
      </c>
      <c r="F1893" s="1" t="s">
        <v>7</v>
      </c>
      <c r="I189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894" spans="1:9" x14ac:dyDescent="0.25">
      <c r="A1894" s="2">
        <v>5500029331</v>
      </c>
      <c r="B1894" t="s">
        <v>1826</v>
      </c>
      <c r="C1894" t="s">
        <v>99</v>
      </c>
      <c r="D1894" t="s">
        <v>10</v>
      </c>
      <c r="E1894" s="1">
        <v>44363</v>
      </c>
      <c r="F1894" s="1">
        <v>44544</v>
      </c>
      <c r="G1894" s="1">
        <f>Таблица1[[#This Row],[Дата регистрации ЗНИ]]+VLOOKUP(Таблица1[[#This Row],[Бизнес-решение]],'Средние сроки по БР'!$A$1:$T$203,15)</f>
        <v>44530.209790209788</v>
      </c>
      <c r="H1894" s="1">
        <f>Таблица1[[#This Row],[Плановая дата выхода из текущего статуса]]+VLOOKUP(Таблица1[[#This Row],[Бизнес-решение]],'Средние сроки по БР'!$A$1:$T$203,16)</f>
        <v>44711.209790209788</v>
      </c>
      <c r="I18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181</v>
      </c>
    </row>
    <row r="1895" spans="1:9" x14ac:dyDescent="0.25">
      <c r="A1895" s="2">
        <v>5500029332</v>
      </c>
      <c r="B1895" t="s">
        <v>1344</v>
      </c>
      <c r="C1895" t="s">
        <v>99</v>
      </c>
      <c r="D1895" t="s">
        <v>6</v>
      </c>
      <c r="E1895" s="1">
        <v>44363</v>
      </c>
      <c r="F1895" s="1">
        <v>44651</v>
      </c>
      <c r="G1895" s="1">
        <f>Таблица1[[#This Row],[Дата регистрации ЗНИ]]+VLOOKUP(Таблица1[[#This Row],[Бизнес-решение]],'Средние сроки по БР'!$A$1:$T$203,15)</f>
        <v>44567.371321454484</v>
      </c>
      <c r="H1895" s="1">
        <f>Таблица1[[#This Row],[Плановая дата выхода из текущего статуса]]+VLOOKUP(Таблица1[[#This Row],[Бизнес-решение]],'Средние сроки по БР'!$A$1:$T$203,16)</f>
        <v>44855.371321454484</v>
      </c>
      <c r="I18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288</v>
      </c>
    </row>
    <row r="1896" spans="1:9" x14ac:dyDescent="0.25">
      <c r="A1896" s="2">
        <v>5500029333</v>
      </c>
      <c r="B1896" t="s">
        <v>1827</v>
      </c>
      <c r="C1896" t="s">
        <v>99</v>
      </c>
      <c r="D1896" t="s">
        <v>16</v>
      </c>
      <c r="E1896" s="1">
        <v>44364</v>
      </c>
      <c r="F1896" s="1">
        <v>44582</v>
      </c>
      <c r="G1896" s="1">
        <f>Таблица1[[#This Row],[Дата регистрации ЗНИ]]+VLOOKUP(Таблица1[[#This Row],[Бизнес-решение]],'Средние сроки по БР'!$A$1:$T$203,15)</f>
        <v>44519.252688172041</v>
      </c>
      <c r="H1896" s="1">
        <f>Таблица1[[#This Row],[Плановая дата выхода из текущего статуса]]+VLOOKUP(Таблица1[[#This Row],[Бизнес-решение]],'Средние сроки по БР'!$A$1:$T$203,16)</f>
        <v>44737.252688172041</v>
      </c>
      <c r="I18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218</v>
      </c>
    </row>
    <row r="1897" spans="1:9" x14ac:dyDescent="0.25">
      <c r="A1897" s="2">
        <v>5500029334</v>
      </c>
      <c r="B1897" t="s">
        <v>1828</v>
      </c>
      <c r="C1897" t="s">
        <v>148</v>
      </c>
      <c r="D1897" t="s">
        <v>11</v>
      </c>
      <c r="E1897" s="1">
        <v>44364</v>
      </c>
      <c r="F1897" s="1">
        <v>44617</v>
      </c>
      <c r="G1897" s="1">
        <f>Таблица1[[#This Row],[Дата регистрации ЗНИ]]+VLOOKUP(Таблица1[[#This Row],[Бизнес-решение]],'Средние сроки по БР'!$A$1:$T$203,9)</f>
        <v>44615.260563380281</v>
      </c>
      <c r="H1897" s="1">
        <f>Таблица1[[#This Row],[Плановая дата выхода из текущего статуса]]+VLOOKUP(Таблица1[[#This Row],[Бизнес-решение]],'Средние сроки по БР'!$A$1:$T$203,10)</f>
        <v>44868.260563380281</v>
      </c>
      <c r="I18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253</v>
      </c>
    </row>
    <row r="1898" spans="1:9" x14ac:dyDescent="0.25">
      <c r="A1898" s="2">
        <v>5500029338</v>
      </c>
      <c r="B1898" t="s">
        <v>250</v>
      </c>
      <c r="C1898" t="s">
        <v>99</v>
      </c>
      <c r="D1898" t="s">
        <v>11</v>
      </c>
      <c r="E1898" s="1">
        <v>44364</v>
      </c>
      <c r="F1898" s="1">
        <v>44589</v>
      </c>
      <c r="G1898" s="1">
        <f>Таблица1[[#This Row],[Дата регистрации ЗНИ]]+VLOOKUP(Таблица1[[#This Row],[Бизнес-решение]],'Средние сроки по БР'!$A$1:$T$203,15)</f>
        <v>44603.260563380281</v>
      </c>
      <c r="H1898" s="1">
        <f>Таблица1[[#This Row],[Плановая дата выхода из текущего статуса]]+VLOOKUP(Таблица1[[#This Row],[Бизнес-решение]],'Средние сроки по БР'!$A$1:$T$203,16)</f>
        <v>44828.260563380281</v>
      </c>
      <c r="I18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225</v>
      </c>
    </row>
    <row r="1899" spans="1:9" x14ac:dyDescent="0.25">
      <c r="A1899" s="2">
        <v>5500029339</v>
      </c>
      <c r="B1899" t="s">
        <v>1832</v>
      </c>
      <c r="C1899" t="s">
        <v>99</v>
      </c>
      <c r="D1899" t="s">
        <v>128</v>
      </c>
      <c r="E1899" s="1">
        <v>44364</v>
      </c>
      <c r="F1899" s="1">
        <v>44673</v>
      </c>
      <c r="G1899" s="1">
        <f>Таблица1[[#This Row],[Дата регистрации ЗНИ]]+VLOOKUP(Таблица1[[#This Row],[Бизнес-решение]],'Средние сроки по БР'!$A$1:$T$203,15)</f>
        <v>44561.021276595748</v>
      </c>
      <c r="H1899" s="1">
        <f>Таблица1[[#This Row],[Плановая дата выхода из текущего статуса]]+VLOOKUP(Таблица1[[#This Row],[Бизнес-решение]],'Средние сроки по БР'!$A$1:$T$203,16)</f>
        <v>44870.021276595748</v>
      </c>
      <c r="I18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309</v>
      </c>
    </row>
    <row r="1900" spans="1:9" hidden="1" x14ac:dyDescent="0.25">
      <c r="A1900" s="2">
        <v>5500029489</v>
      </c>
      <c r="B1900" t="s">
        <v>1679</v>
      </c>
      <c r="C1900" t="s">
        <v>8</v>
      </c>
      <c r="D1900" t="s">
        <v>437</v>
      </c>
      <c r="E1900" s="1">
        <v>44375</v>
      </c>
      <c r="F1900" s="1" t="s">
        <v>7</v>
      </c>
      <c r="I190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01" spans="1:9" hidden="1" x14ac:dyDescent="0.25">
      <c r="A1901" s="2">
        <v>5500029490</v>
      </c>
      <c r="B1901" t="s">
        <v>1679</v>
      </c>
      <c r="C1901" t="s">
        <v>8</v>
      </c>
      <c r="D1901" t="s">
        <v>9</v>
      </c>
      <c r="E1901" s="1">
        <v>44375</v>
      </c>
      <c r="F1901" s="1" t="s">
        <v>7</v>
      </c>
      <c r="I190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02" spans="1:9" hidden="1" x14ac:dyDescent="0.25">
      <c r="A1902" s="2">
        <v>5500029492</v>
      </c>
      <c r="B1902" t="s">
        <v>1923</v>
      </c>
      <c r="C1902" t="s">
        <v>5</v>
      </c>
      <c r="D1902" t="s">
        <v>10</v>
      </c>
      <c r="E1902" s="1">
        <v>44375</v>
      </c>
      <c r="F1902" s="1" t="s">
        <v>7</v>
      </c>
      <c r="I190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03" spans="1:9" x14ac:dyDescent="0.25">
      <c r="A1903" s="2">
        <v>5500029340</v>
      </c>
      <c r="B1903" t="s">
        <v>1833</v>
      </c>
      <c r="C1903" t="s">
        <v>152</v>
      </c>
      <c r="D1903" t="s">
        <v>89</v>
      </c>
      <c r="E1903" s="1">
        <v>44364</v>
      </c>
      <c r="F1903" s="1">
        <v>44648</v>
      </c>
      <c r="G1903" s="1">
        <f>Таблица1[[#This Row],[Дата регистрации ЗНИ]]+VLOOKUP(Таблица1[[#This Row],[Бизнес-решение]],'Средние сроки по БР'!$A$1:$T$203,20,1)</f>
        <v>44574.68</v>
      </c>
      <c r="H1903" s="1">
        <f>Таблица1[[#This Row],[Плановая дата выхода из текущего статуса]]</f>
        <v>44648</v>
      </c>
      <c r="I190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73.319999999999709</v>
      </c>
    </row>
    <row r="1904" spans="1:9" x14ac:dyDescent="0.25">
      <c r="A1904" s="2">
        <v>5500029341</v>
      </c>
      <c r="B1904" t="s">
        <v>1834</v>
      </c>
      <c r="C1904" t="s">
        <v>99</v>
      </c>
      <c r="D1904" t="s">
        <v>10</v>
      </c>
      <c r="E1904" s="1">
        <v>44363</v>
      </c>
      <c r="F1904" s="1">
        <v>44530</v>
      </c>
      <c r="G1904" s="1">
        <f>Таблица1[[#This Row],[Дата регистрации ЗНИ]]+VLOOKUP(Таблица1[[#This Row],[Бизнес-решение]],'Средние сроки по БР'!$A$1:$T$203,15)</f>
        <v>44530.209790209788</v>
      </c>
      <c r="H1904" s="1">
        <f>Таблица1[[#This Row],[Плановая дата выхода из текущего статуса]]+VLOOKUP(Таблица1[[#This Row],[Бизнес-решение]],'Средние сроки по БР'!$A$1:$T$203,16)</f>
        <v>44697.209790209788</v>
      </c>
      <c r="I190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167</v>
      </c>
    </row>
    <row r="1905" spans="1:9" x14ac:dyDescent="0.25">
      <c r="A1905" s="2">
        <v>5500029361</v>
      </c>
      <c r="B1905" t="s">
        <v>1835</v>
      </c>
      <c r="C1905" t="s">
        <v>260</v>
      </c>
      <c r="D1905" t="s">
        <v>117</v>
      </c>
      <c r="E1905" s="1">
        <v>44364</v>
      </c>
      <c r="F1905" s="1">
        <v>44470</v>
      </c>
      <c r="G1905" s="1">
        <f>Таблица1[[#This Row],[Дата регистрации ЗНИ]]+VLOOKUP(Таблица1[[#This Row],[Бизнес-решение]],'Средние сроки по БР'!$A$1:$T$203,6)</f>
        <v>44534.6</v>
      </c>
      <c r="H1905" s="1">
        <f>Таблица1[[#This Row],[Плановая дата выхода из текущего статуса]]+VLOOKUP(Таблица1[[#This Row],[Бизнес-решение]],'Средние сроки по БР'!$A$1:$T$203,7)</f>
        <v>44638.6</v>
      </c>
      <c r="I19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104</v>
      </c>
    </row>
    <row r="1906" spans="1:9" hidden="1" x14ac:dyDescent="0.25">
      <c r="A1906" s="2">
        <v>5500029496</v>
      </c>
      <c r="B1906" t="s">
        <v>1926</v>
      </c>
      <c r="C1906" t="s">
        <v>5</v>
      </c>
      <c r="D1906" t="s">
        <v>6</v>
      </c>
      <c r="E1906" s="1">
        <v>44376</v>
      </c>
      <c r="F1906" s="1" t="s">
        <v>7</v>
      </c>
      <c r="I190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07" spans="1:9" x14ac:dyDescent="0.25">
      <c r="A1907" s="2">
        <v>5500029362</v>
      </c>
      <c r="B1907" t="s">
        <v>1836</v>
      </c>
      <c r="C1907" t="s">
        <v>152</v>
      </c>
      <c r="D1907" t="s">
        <v>257</v>
      </c>
      <c r="E1907" s="1">
        <v>44364</v>
      </c>
      <c r="F1907" s="1">
        <v>44613</v>
      </c>
      <c r="G1907" s="1">
        <f>Таблица1[[#This Row],[Дата регистрации ЗНИ]]+VLOOKUP(Таблица1[[#This Row],[Бизнес-решение]],'Средние сроки по БР'!$A$1:$T$203,20,1)</f>
        <v>44459.595744680853</v>
      </c>
      <c r="H1907" s="1">
        <f>Таблица1[[#This Row],[Плановая дата выхода из текущего статуса]]</f>
        <v>44613</v>
      </c>
      <c r="I19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153.40425531914661</v>
      </c>
    </row>
    <row r="1908" spans="1:9" x14ac:dyDescent="0.25">
      <c r="A1908" s="2">
        <v>5500029364</v>
      </c>
      <c r="B1908" t="s">
        <v>1838</v>
      </c>
      <c r="C1908" t="s">
        <v>148</v>
      </c>
      <c r="D1908" t="s">
        <v>194</v>
      </c>
      <c r="E1908" s="1">
        <v>44365</v>
      </c>
      <c r="F1908" s="1">
        <v>44466</v>
      </c>
      <c r="G1908" s="1">
        <f>Таблица1[[#This Row],[Дата регистрации ЗНИ]]+VLOOKUP(Таблица1[[#This Row],[Бизнес-решение]],'Средние сроки по БР'!$A$1:$T$203,9)</f>
        <v>44542</v>
      </c>
      <c r="H1908" s="1">
        <f>Таблица1[[#This Row],[Плановая дата выхода из текущего статуса]]+VLOOKUP(Таблица1[[#This Row],[Бизнес-решение]],'Средние сроки по БР'!$A$1:$T$203,10)</f>
        <v>44643</v>
      </c>
      <c r="I19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101</v>
      </c>
    </row>
    <row r="1909" spans="1:9" x14ac:dyDescent="0.25">
      <c r="A1909" s="2">
        <v>5500029365</v>
      </c>
      <c r="B1909" t="s">
        <v>1839</v>
      </c>
      <c r="C1909" t="s">
        <v>995</v>
      </c>
      <c r="D1909" t="s">
        <v>69</v>
      </c>
      <c r="E1909" s="1">
        <v>44365</v>
      </c>
      <c r="F1909" s="1">
        <v>44370</v>
      </c>
      <c r="G1909" s="1">
        <f>Таблица1[[#This Row],[Дата регистрации ЗНИ]]+VLOOKUP(Таблица1[[#This Row],[Бизнес-решение]],'Средние сроки по БР'!$A$1:$T$203,8)</f>
        <v>44907.5</v>
      </c>
      <c r="H1909" s="1">
        <f>Таблица1[[#This Row],[Плановая дата выхода из текущего статуса]]+VLOOKUP(Таблица1[[#This Row],[Бизнес-решение]],'Средние сроки по БР'!$A$1:$T$203,9)</f>
        <v>44910.5</v>
      </c>
      <c r="I19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1910" spans="1:9" hidden="1" x14ac:dyDescent="0.25">
      <c r="A1910" s="2">
        <v>5500029500</v>
      </c>
      <c r="B1910" t="s">
        <v>1929</v>
      </c>
      <c r="C1910" t="s">
        <v>5</v>
      </c>
      <c r="D1910" t="s">
        <v>73</v>
      </c>
      <c r="E1910" s="1">
        <v>44382</v>
      </c>
      <c r="F1910" s="1" t="s">
        <v>7</v>
      </c>
      <c r="I191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11" spans="1:9" x14ac:dyDescent="0.25">
      <c r="A1911" s="2">
        <v>5500029366</v>
      </c>
      <c r="B1911" t="s">
        <v>1840</v>
      </c>
      <c r="C1911" t="s">
        <v>148</v>
      </c>
      <c r="D1911" t="s">
        <v>323</v>
      </c>
      <c r="E1911" s="1">
        <v>44365</v>
      </c>
      <c r="F1911" s="1">
        <v>44561</v>
      </c>
      <c r="G1911" s="1">
        <f>Таблица1[[#This Row],[Дата регистрации ЗНИ]]+VLOOKUP(Таблица1[[#This Row],[Бизнес-решение]],'Средние сроки по БР'!$A$1:$T$203,9)</f>
        <v>44601.5</v>
      </c>
      <c r="H1911" s="1">
        <f>Таблица1[[#This Row],[Плановая дата выхода из текущего статуса]]+VLOOKUP(Таблица1[[#This Row],[Бизнес-решение]],'Средние сроки по БР'!$A$1:$T$203,10)</f>
        <v>44797.5</v>
      </c>
      <c r="I19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196</v>
      </c>
    </row>
    <row r="1912" spans="1:9" x14ac:dyDescent="0.25">
      <c r="A1912" s="2">
        <v>5500029368</v>
      </c>
      <c r="B1912" t="s">
        <v>1842</v>
      </c>
      <c r="C1912" t="s">
        <v>99</v>
      </c>
      <c r="D1912" t="s">
        <v>155</v>
      </c>
      <c r="E1912" s="1">
        <v>44365</v>
      </c>
      <c r="F1912" s="1">
        <v>44561</v>
      </c>
      <c r="G1912" s="1">
        <f>Таблица1[[#This Row],[Дата регистрации ЗНИ]]+VLOOKUP(Таблица1[[#This Row],[Бизнес-решение]],'Средние сроки по БР'!$A$1:$T$203,15)</f>
        <v>44579</v>
      </c>
      <c r="H1912" s="1">
        <f>Таблица1[[#This Row],[Плановая дата выхода из текущего статуса]]+VLOOKUP(Таблица1[[#This Row],[Бизнес-решение]],'Средние сроки по БР'!$A$1:$T$203,16)</f>
        <v>44775</v>
      </c>
      <c r="I191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196</v>
      </c>
    </row>
    <row r="1913" spans="1:9" hidden="1" x14ac:dyDescent="0.25">
      <c r="A1913" s="2">
        <v>5500029503</v>
      </c>
      <c r="B1913" t="s">
        <v>1932</v>
      </c>
      <c r="C1913" t="s">
        <v>8</v>
      </c>
      <c r="D1913" t="s">
        <v>73</v>
      </c>
      <c r="E1913" s="1">
        <v>44376</v>
      </c>
      <c r="F1913" s="1" t="s">
        <v>7</v>
      </c>
      <c r="I191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14" spans="1:9" hidden="1" x14ac:dyDescent="0.25">
      <c r="A1914" s="2">
        <v>5500029504</v>
      </c>
      <c r="B1914" t="s">
        <v>1933</v>
      </c>
      <c r="C1914" t="s">
        <v>8</v>
      </c>
      <c r="D1914" t="s">
        <v>73</v>
      </c>
      <c r="E1914" s="1">
        <v>44376</v>
      </c>
      <c r="F1914" s="1" t="s">
        <v>7</v>
      </c>
      <c r="I191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15" spans="1:9" x14ac:dyDescent="0.25">
      <c r="A1915" s="2">
        <v>5500029369</v>
      </c>
      <c r="B1915" t="s">
        <v>1843</v>
      </c>
      <c r="C1915" t="s">
        <v>184</v>
      </c>
      <c r="D1915" t="s">
        <v>146</v>
      </c>
      <c r="E1915" s="1">
        <v>44365</v>
      </c>
      <c r="F1915" s="1">
        <v>44530</v>
      </c>
      <c r="G1915" s="1">
        <f>Таблица1[[#This Row],[Дата регистрации ЗНИ]]+VLOOKUP(Таблица1[[#This Row],[Бизнес-решение]],'Средние сроки по БР'!$A$1:$T$203,10)</f>
        <v>44534.0625</v>
      </c>
      <c r="H1915" s="1">
        <f>Таблица1[[#This Row],[Плановая дата выхода из текущего статуса]]+VLOOKUP(Таблица1[[#This Row],[Бизнес-решение]],'Средние сроки по БР'!$A$1:$T$203,11)</f>
        <v>44694.0625</v>
      </c>
      <c r="I19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160</v>
      </c>
    </row>
    <row r="1916" spans="1:9" x14ac:dyDescent="0.25">
      <c r="A1916" s="2">
        <v>5500029371</v>
      </c>
      <c r="B1916" t="s">
        <v>1845</v>
      </c>
      <c r="C1916" t="s">
        <v>148</v>
      </c>
      <c r="D1916" t="s">
        <v>18</v>
      </c>
      <c r="E1916" s="1">
        <v>44365</v>
      </c>
      <c r="F1916" s="1">
        <v>44772</v>
      </c>
      <c r="G1916" s="1">
        <f>Таблица1[[#This Row],[Дата регистрации ЗНИ]]+VLOOKUP(Таблица1[[#This Row],[Бизнес-решение]],'Средние сроки по БР'!$A$1:$T$203,9)</f>
        <v>44656.087087087086</v>
      </c>
      <c r="H1916" s="1">
        <f>Таблица1[[#This Row],[Плановая дата выхода из текущего статуса]]+VLOOKUP(Таблица1[[#This Row],[Бизнес-решение]],'Средние сроки по БР'!$A$1:$T$203,10)</f>
        <v>45063.087087087086</v>
      </c>
      <c r="I19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407</v>
      </c>
    </row>
    <row r="1917" spans="1:9" hidden="1" x14ac:dyDescent="0.25">
      <c r="A1917" s="2">
        <v>5500029508</v>
      </c>
      <c r="B1917" t="s">
        <v>199</v>
      </c>
      <c r="C1917" t="s">
        <v>5</v>
      </c>
      <c r="D1917" t="s">
        <v>375</v>
      </c>
      <c r="E1917" s="1">
        <v>44376</v>
      </c>
      <c r="F1917" s="1" t="s">
        <v>7</v>
      </c>
      <c r="I191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18" spans="1:9" hidden="1" x14ac:dyDescent="0.25">
      <c r="A1918" s="2">
        <v>5500029509</v>
      </c>
      <c r="B1918" t="s">
        <v>1934</v>
      </c>
      <c r="C1918" t="s">
        <v>5</v>
      </c>
      <c r="D1918" t="s">
        <v>16</v>
      </c>
      <c r="E1918" s="1">
        <v>44377</v>
      </c>
      <c r="F1918" s="1" t="s">
        <v>7</v>
      </c>
      <c r="I191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19" spans="1:9" x14ac:dyDescent="0.25">
      <c r="A1919" s="2">
        <v>5500029373</v>
      </c>
      <c r="B1919" t="s">
        <v>1846</v>
      </c>
      <c r="C1919" t="s">
        <v>148</v>
      </c>
      <c r="D1919" t="s">
        <v>227</v>
      </c>
      <c r="E1919" s="1">
        <v>44365</v>
      </c>
      <c r="F1919" s="1">
        <v>44559</v>
      </c>
      <c r="G1919" s="1">
        <f>Таблица1[[#This Row],[Дата регистрации ЗНИ]]+VLOOKUP(Таблица1[[#This Row],[Бизнес-решение]],'Средние сроки по БР'!$A$1:$T$203,9)</f>
        <v>44505.666666666664</v>
      </c>
      <c r="H1919" s="1">
        <f>Таблица1[[#This Row],[Плановая дата выхода из текущего статуса]]+VLOOKUP(Таблица1[[#This Row],[Бизнес-решение]],'Средние сроки по БР'!$A$1:$T$203,10)</f>
        <v>44699.666666666664</v>
      </c>
      <c r="I19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194</v>
      </c>
    </row>
    <row r="1920" spans="1:9" hidden="1" x14ac:dyDescent="0.25">
      <c r="A1920" s="2">
        <v>5500029511</v>
      </c>
      <c r="B1920" t="s">
        <v>1936</v>
      </c>
      <c r="C1920" t="s">
        <v>5</v>
      </c>
      <c r="D1920" t="s">
        <v>10</v>
      </c>
      <c r="E1920" s="1">
        <v>44377</v>
      </c>
      <c r="F1920" s="1" t="s">
        <v>7</v>
      </c>
      <c r="I192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21" spans="1:9" hidden="1" x14ac:dyDescent="0.25">
      <c r="A1921" s="2">
        <v>5500029512</v>
      </c>
      <c r="B1921" t="s">
        <v>1937</v>
      </c>
      <c r="C1921" t="s">
        <v>8</v>
      </c>
      <c r="D1921" t="s">
        <v>323</v>
      </c>
      <c r="E1921" s="1">
        <v>44377</v>
      </c>
      <c r="F1921" s="1" t="s">
        <v>7</v>
      </c>
      <c r="I192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22" spans="1:9" hidden="1" x14ac:dyDescent="0.25">
      <c r="A1922" s="2">
        <v>5500029513</v>
      </c>
      <c r="B1922" t="s">
        <v>1938</v>
      </c>
      <c r="C1922" t="s">
        <v>5</v>
      </c>
      <c r="D1922" t="s">
        <v>27</v>
      </c>
      <c r="E1922" s="1">
        <v>44377</v>
      </c>
      <c r="F1922" s="1" t="s">
        <v>7</v>
      </c>
      <c r="I192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23" spans="1:9" hidden="1" x14ac:dyDescent="0.25">
      <c r="A1923" s="2">
        <v>5500029514</v>
      </c>
      <c r="B1923" t="s">
        <v>1939</v>
      </c>
      <c r="C1923" t="s">
        <v>5</v>
      </c>
      <c r="D1923" t="s">
        <v>10</v>
      </c>
      <c r="E1923" s="1">
        <v>44377</v>
      </c>
      <c r="F1923" s="1" t="s">
        <v>7</v>
      </c>
      <c r="I192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24" spans="1:9" x14ac:dyDescent="0.25">
      <c r="A1924" s="2">
        <v>5500029374</v>
      </c>
      <c r="B1924" t="s">
        <v>1847</v>
      </c>
      <c r="C1924" t="s">
        <v>99</v>
      </c>
      <c r="D1924" t="s">
        <v>50</v>
      </c>
      <c r="E1924" s="1">
        <v>44365</v>
      </c>
      <c r="F1924" s="1">
        <v>44558</v>
      </c>
      <c r="G1924" s="1">
        <f>Таблица1[[#This Row],[Дата регистрации ЗНИ]]+VLOOKUP(Таблица1[[#This Row],[Бизнес-решение]],'Средние сроки по БР'!$A$1:$T$203,15)</f>
        <v>44553.5</v>
      </c>
      <c r="H1924" s="1">
        <f>Таблица1[[#This Row],[Плановая дата выхода из текущего статуса]]+VLOOKUP(Таблица1[[#This Row],[Бизнес-решение]],'Средние сроки по БР'!$A$1:$T$203,16)</f>
        <v>44746.5</v>
      </c>
      <c r="I19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193</v>
      </c>
    </row>
    <row r="1925" spans="1:9" x14ac:dyDescent="0.25">
      <c r="A1925" s="2">
        <v>5500029375</v>
      </c>
      <c r="B1925" t="s">
        <v>1848</v>
      </c>
      <c r="C1925" t="s">
        <v>149</v>
      </c>
      <c r="D1925" t="s">
        <v>16</v>
      </c>
      <c r="E1925" s="1">
        <v>44365</v>
      </c>
      <c r="F1925" s="1">
        <v>44572</v>
      </c>
      <c r="G1925" s="1">
        <f>Таблица1[[#This Row],[Дата регистрации ЗНИ]]+VLOOKUP(Таблица1[[#This Row],[Бизнес-решение]],'Средние сроки по БР'!$A$1:$T$203,18,1)</f>
        <v>44516.252688172041</v>
      </c>
      <c r="H1925" s="1">
        <f>Таблица1[[#This Row],[Плановая дата выхода из текущего статуса]]+VLOOKUP(Таблица1[[#This Row],[Бизнес-решение]],'Средние сроки по БР'!$A$1:$T$203,19,1)</f>
        <v>44719.252688172041</v>
      </c>
      <c r="I19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203</v>
      </c>
    </row>
    <row r="1926" spans="1:9" x14ac:dyDescent="0.25">
      <c r="A1926" s="2">
        <v>5500029376</v>
      </c>
      <c r="B1926" t="s">
        <v>1849</v>
      </c>
      <c r="C1926" t="s">
        <v>149</v>
      </c>
      <c r="D1926" t="s">
        <v>16</v>
      </c>
      <c r="E1926" s="1">
        <v>44365</v>
      </c>
      <c r="F1926" s="1">
        <v>44571</v>
      </c>
      <c r="G1926" s="1">
        <f>Таблица1[[#This Row],[Дата регистрации ЗНИ]]+VLOOKUP(Таблица1[[#This Row],[Бизнес-решение]],'Средние сроки по БР'!$A$1:$T$203,18,1)</f>
        <v>44516.252688172041</v>
      </c>
      <c r="H1926" s="1">
        <f>Таблица1[[#This Row],[Плановая дата выхода из текущего статуса]]+VLOOKUP(Таблица1[[#This Row],[Бизнес-решение]],'Средние сроки по БР'!$A$1:$T$203,19,1)</f>
        <v>44718.252688172041</v>
      </c>
      <c r="I192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202</v>
      </c>
    </row>
    <row r="1927" spans="1:9" x14ac:dyDescent="0.25">
      <c r="A1927" s="2">
        <v>5500029383</v>
      </c>
      <c r="B1927" t="s">
        <v>1853</v>
      </c>
      <c r="C1927" t="s">
        <v>149</v>
      </c>
      <c r="D1927" t="s">
        <v>10</v>
      </c>
      <c r="E1927" s="1">
        <v>44368</v>
      </c>
      <c r="F1927" s="1">
        <v>44560</v>
      </c>
      <c r="G1927" s="1">
        <f>Таблица1[[#This Row],[Дата регистрации ЗНИ]]+VLOOKUP(Таблица1[[#This Row],[Бизнес-решение]],'Средние сроки по БР'!$A$1:$T$203,18,1)</f>
        <v>44531.209790209788</v>
      </c>
      <c r="H1927" s="1">
        <f>Таблица1[[#This Row],[Плановая дата выхода из текущего статуса]]+VLOOKUP(Таблица1[[#This Row],[Бизнес-решение]],'Средние сроки по БР'!$A$1:$T$203,19,1)</f>
        <v>44719.209790209788</v>
      </c>
      <c r="I19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188</v>
      </c>
    </row>
    <row r="1928" spans="1:9" hidden="1" x14ac:dyDescent="0.25">
      <c r="A1928" s="2">
        <v>5500029519</v>
      </c>
      <c r="B1928" t="s">
        <v>1943</v>
      </c>
      <c r="C1928" t="s">
        <v>5</v>
      </c>
      <c r="D1928" t="s">
        <v>10</v>
      </c>
      <c r="E1928" s="1">
        <v>44377</v>
      </c>
      <c r="F1928" s="1" t="s">
        <v>7</v>
      </c>
      <c r="I192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29" spans="1:9" hidden="1" x14ac:dyDescent="0.25">
      <c r="A1929" s="2">
        <v>5500029520</v>
      </c>
      <c r="B1929" t="s">
        <v>1944</v>
      </c>
      <c r="C1929" t="s">
        <v>8</v>
      </c>
      <c r="D1929" t="s">
        <v>11</v>
      </c>
      <c r="E1929" s="1">
        <v>44377</v>
      </c>
      <c r="F1929" s="1" t="s">
        <v>7</v>
      </c>
      <c r="I192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30" spans="1:9" x14ac:dyDescent="0.25">
      <c r="A1930" s="2">
        <v>5500029384</v>
      </c>
      <c r="B1930" t="s">
        <v>103</v>
      </c>
      <c r="C1930" t="s">
        <v>148</v>
      </c>
      <c r="D1930" t="s">
        <v>73</v>
      </c>
      <c r="E1930" s="1">
        <v>44368</v>
      </c>
      <c r="F1930" s="1">
        <v>44561</v>
      </c>
      <c r="G1930" s="1">
        <f>Таблица1[[#This Row],[Дата регистрации ЗНИ]]+VLOOKUP(Таблица1[[#This Row],[Бизнес-решение]],'Средние сроки по БР'!$A$1:$T$203,9)</f>
        <v>44534.632258064514</v>
      </c>
      <c r="H1930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19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193</v>
      </c>
    </row>
    <row r="1931" spans="1:9" x14ac:dyDescent="0.25">
      <c r="A1931" s="2">
        <v>5500029385</v>
      </c>
      <c r="B1931" t="s">
        <v>495</v>
      </c>
      <c r="C1931" t="s">
        <v>148</v>
      </c>
      <c r="D1931" t="s">
        <v>22</v>
      </c>
      <c r="E1931" s="1">
        <v>44368</v>
      </c>
      <c r="F1931" s="1">
        <v>44582</v>
      </c>
      <c r="G1931" s="1">
        <f>Таблица1[[#This Row],[Дата регистрации ЗНИ]]+VLOOKUP(Таблица1[[#This Row],[Бизнес-решение]],'Средние сроки по БР'!$A$1:$T$203,9)</f>
        <v>44584.083333333336</v>
      </c>
      <c r="H1931" s="1">
        <f>Таблица1[[#This Row],[Плановая дата выхода из текущего статуса]]+VLOOKUP(Таблица1[[#This Row],[Бизнес-решение]],'Средние сроки по БР'!$A$1:$T$203,10)</f>
        <v>44798.083333333336</v>
      </c>
      <c r="I19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214</v>
      </c>
    </row>
    <row r="1932" spans="1:9" hidden="1" x14ac:dyDescent="0.25">
      <c r="A1932" s="2">
        <v>5500029523</v>
      </c>
      <c r="B1932" t="s">
        <v>1945</v>
      </c>
      <c r="C1932" t="s">
        <v>5</v>
      </c>
      <c r="D1932" t="s">
        <v>73</v>
      </c>
      <c r="E1932" s="1">
        <v>44377</v>
      </c>
      <c r="F1932" s="1" t="s">
        <v>7</v>
      </c>
      <c r="I193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33" spans="1:9" x14ac:dyDescent="0.25">
      <c r="A1933" s="2">
        <v>5500029390</v>
      </c>
      <c r="B1933" t="s">
        <v>1857</v>
      </c>
      <c r="C1933" t="s">
        <v>148</v>
      </c>
      <c r="D1933" t="s">
        <v>16</v>
      </c>
      <c r="E1933" s="1">
        <v>44369</v>
      </c>
      <c r="F1933" s="1">
        <v>44681</v>
      </c>
      <c r="G1933" s="1">
        <f>Таблица1[[#This Row],[Дата регистрации ЗНИ]]+VLOOKUP(Таблица1[[#This Row],[Бизнес-решение]],'Средние сроки по БР'!$A$1:$T$203,9)</f>
        <v>44536.252688172041</v>
      </c>
      <c r="H1933" s="1">
        <f>Таблица1[[#This Row],[Плановая дата выхода из текущего статуса]]+VLOOKUP(Таблица1[[#This Row],[Бизнес-решение]],'Средние сроки по БР'!$A$1:$T$203,10)</f>
        <v>44848.252688172041</v>
      </c>
      <c r="I19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312</v>
      </c>
    </row>
    <row r="1934" spans="1:9" hidden="1" x14ac:dyDescent="0.25">
      <c r="A1934" s="2">
        <v>5500029525</v>
      </c>
      <c r="B1934" t="s">
        <v>1947</v>
      </c>
      <c r="C1934" t="s">
        <v>8</v>
      </c>
      <c r="D1934" t="s">
        <v>10</v>
      </c>
      <c r="E1934" s="1">
        <v>44377</v>
      </c>
      <c r="F1934" s="1" t="s">
        <v>7</v>
      </c>
      <c r="I193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35" spans="1:9" x14ac:dyDescent="0.25">
      <c r="A1935" s="2">
        <v>5500029392</v>
      </c>
      <c r="B1935" t="s">
        <v>640</v>
      </c>
      <c r="C1935" t="s">
        <v>149</v>
      </c>
      <c r="D1935" t="s">
        <v>33</v>
      </c>
      <c r="E1935" s="1">
        <v>44369</v>
      </c>
      <c r="F1935" s="1">
        <v>44560</v>
      </c>
      <c r="G1935" s="1">
        <f>Таблица1[[#This Row],[Дата регистрации ЗНИ]]+VLOOKUP(Таблица1[[#This Row],[Бизнес-решение]],'Средние сроки по БР'!$A$1:$T$203,18,1)</f>
        <v>44597.310924369747</v>
      </c>
      <c r="H1935" s="1">
        <f>Таблица1[[#This Row],[Плановая дата выхода из текущего статуса]]+VLOOKUP(Таблица1[[#This Row],[Бизнес-решение]],'Средние сроки по БР'!$A$1:$T$203,19,1)</f>
        <v>44784.310924369747</v>
      </c>
      <c r="I19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187</v>
      </c>
    </row>
    <row r="1936" spans="1:9" x14ac:dyDescent="0.25">
      <c r="A1936" s="2">
        <v>5500029393</v>
      </c>
      <c r="B1936" t="s">
        <v>1750</v>
      </c>
      <c r="C1936" t="s">
        <v>99</v>
      </c>
      <c r="D1936" t="s">
        <v>257</v>
      </c>
      <c r="E1936" s="1">
        <v>44370</v>
      </c>
      <c r="F1936" s="1">
        <v>44681</v>
      </c>
      <c r="G1936" s="1">
        <f>Таблица1[[#This Row],[Дата регистрации ЗНИ]]+VLOOKUP(Таблица1[[#This Row],[Бизнес-решение]],'Средние сроки по БР'!$A$1:$T$203,15)</f>
        <v>44477.595744680853</v>
      </c>
      <c r="H1936" s="1">
        <f>Таблица1[[#This Row],[Плановая дата выхода из текущего статуса]]+VLOOKUP(Таблица1[[#This Row],[Бизнес-решение]],'Средние сроки по БР'!$A$1:$T$203,16)</f>
        <v>44788.595744680853</v>
      </c>
      <c r="I19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311</v>
      </c>
    </row>
    <row r="1937" spans="1:9" hidden="1" x14ac:dyDescent="0.25">
      <c r="A1937" s="2">
        <v>5500029528</v>
      </c>
      <c r="B1937" t="s">
        <v>1950</v>
      </c>
      <c r="C1937" t="s">
        <v>5</v>
      </c>
      <c r="D1937" t="s">
        <v>10</v>
      </c>
      <c r="E1937" s="1">
        <v>44378</v>
      </c>
      <c r="F1937" s="1" t="s">
        <v>7</v>
      </c>
      <c r="I193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38" spans="1:9" hidden="1" x14ac:dyDescent="0.25">
      <c r="A1938" s="2">
        <v>5500029529</v>
      </c>
      <c r="B1938" t="s">
        <v>199</v>
      </c>
      <c r="C1938" t="s">
        <v>5</v>
      </c>
      <c r="D1938" t="s">
        <v>375</v>
      </c>
      <c r="E1938" s="1">
        <v>44378</v>
      </c>
      <c r="F1938" s="1" t="s">
        <v>7</v>
      </c>
      <c r="I193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39" spans="1:9" hidden="1" x14ac:dyDescent="0.25">
      <c r="A1939" s="2">
        <v>5500029530</v>
      </c>
      <c r="B1939" t="s">
        <v>433</v>
      </c>
      <c r="C1939" t="s">
        <v>8</v>
      </c>
      <c r="D1939" t="s">
        <v>1951</v>
      </c>
      <c r="E1939" s="1">
        <v>44378</v>
      </c>
      <c r="F1939" s="1" t="s">
        <v>7</v>
      </c>
      <c r="I193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40" spans="1:9" hidden="1" x14ac:dyDescent="0.25">
      <c r="A1940" s="2">
        <v>5500029531</v>
      </c>
      <c r="B1940" t="s">
        <v>1947</v>
      </c>
      <c r="C1940" t="s">
        <v>8</v>
      </c>
      <c r="D1940" t="s">
        <v>33</v>
      </c>
      <c r="E1940" s="1">
        <v>44378</v>
      </c>
      <c r="F1940" s="1" t="s">
        <v>7</v>
      </c>
      <c r="I194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41" spans="1:9" x14ac:dyDescent="0.25">
      <c r="A1941" s="2">
        <v>5500029396</v>
      </c>
      <c r="B1941" t="s">
        <v>1679</v>
      </c>
      <c r="C1941" t="s">
        <v>228</v>
      </c>
      <c r="D1941" t="s">
        <v>24</v>
      </c>
      <c r="E1941" s="1">
        <v>44370</v>
      </c>
      <c r="F1941" s="1">
        <v>44508</v>
      </c>
      <c r="G1941" s="1">
        <f>Таблица1[[#This Row],[Дата регистрации ЗНИ]]+VLOOKUP(Таблица1[[#This Row],[Бизнес-решение]],'Средние сроки по БР'!$A$1:$T$203,9)</f>
        <v>44534.6</v>
      </c>
      <c r="H1941" s="1">
        <f>Таблица1[[#This Row],[Плановая дата выхода из текущего статуса]]+VLOOKUP(Таблица1[[#This Row],[Бизнес-решение]],'Средние сроки по БР'!$A$1:$T$203,10)</f>
        <v>44672.6</v>
      </c>
      <c r="I19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138</v>
      </c>
    </row>
    <row r="1942" spans="1:9" x14ac:dyDescent="0.25">
      <c r="A1942" s="2">
        <v>5500029400</v>
      </c>
      <c r="B1942" t="s">
        <v>1679</v>
      </c>
      <c r="C1942" t="s">
        <v>228</v>
      </c>
      <c r="D1942" t="s">
        <v>40</v>
      </c>
      <c r="E1942" s="1">
        <v>44370</v>
      </c>
      <c r="F1942" s="1">
        <v>44470</v>
      </c>
      <c r="G1942" s="1">
        <f>Таблица1[[#This Row],[Дата регистрации ЗНИ]]+VLOOKUP(Таблица1[[#This Row],[Бизнес-решение]],'Средние сроки по БР'!$A$1:$T$203,9)</f>
        <v>44496</v>
      </c>
      <c r="H1942" s="1">
        <f>Таблица1[[#This Row],[Плановая дата выхода из текущего статуса]]+VLOOKUP(Таблица1[[#This Row],[Бизнес-решение]],'Средние сроки по БР'!$A$1:$T$203,10)</f>
        <v>44596</v>
      </c>
      <c r="I19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100</v>
      </c>
    </row>
    <row r="1943" spans="1:9" hidden="1" x14ac:dyDescent="0.25">
      <c r="A1943" s="2">
        <v>5500029534</v>
      </c>
      <c r="B1943" t="s">
        <v>1954</v>
      </c>
      <c r="C1943" t="s">
        <v>8</v>
      </c>
      <c r="D1943" t="s">
        <v>73</v>
      </c>
      <c r="E1943" s="1">
        <v>44378</v>
      </c>
      <c r="F1943" s="1" t="s">
        <v>7</v>
      </c>
      <c r="I194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44" spans="1:9" x14ac:dyDescent="0.25">
      <c r="A1944" s="2">
        <v>5500029401</v>
      </c>
      <c r="B1944" t="s">
        <v>1457</v>
      </c>
      <c r="C1944" t="s">
        <v>99</v>
      </c>
      <c r="D1944" t="s">
        <v>110</v>
      </c>
      <c r="E1944" s="1">
        <v>44369</v>
      </c>
      <c r="F1944" s="1">
        <v>44485</v>
      </c>
      <c r="G1944" s="1">
        <f>Таблица1[[#This Row],[Дата регистрации ЗНИ]]+VLOOKUP(Таблица1[[#This Row],[Бизнес-решение]],'Средние сроки по БР'!$A$1:$T$203,15)</f>
        <v>44534.333333333336</v>
      </c>
      <c r="H1944" s="1">
        <f>Таблица1[[#This Row],[Плановая дата выхода из текущего статуса]]+VLOOKUP(Таблица1[[#This Row],[Бизнес-решение]],'Средние сроки по БР'!$A$1:$T$203,16)</f>
        <v>44650.333333333336</v>
      </c>
      <c r="I19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116</v>
      </c>
    </row>
    <row r="1945" spans="1:9" x14ac:dyDescent="0.25">
      <c r="A1945" s="2">
        <v>5500029402</v>
      </c>
      <c r="B1945" t="s">
        <v>1858</v>
      </c>
      <c r="C1945" t="s">
        <v>99</v>
      </c>
      <c r="D1945" t="s">
        <v>10</v>
      </c>
      <c r="E1945" s="1">
        <v>44369</v>
      </c>
      <c r="F1945" s="1">
        <v>44592</v>
      </c>
      <c r="G1945" s="1">
        <f>Таблица1[[#This Row],[Дата регистрации ЗНИ]]+VLOOKUP(Таблица1[[#This Row],[Бизнес-решение]],'Средние сроки по БР'!$A$1:$T$203,15)</f>
        <v>44536.209790209788</v>
      </c>
      <c r="H1945" s="1">
        <f>Таблица1[[#This Row],[Плановая дата выхода из текущего статуса]]+VLOOKUP(Таблица1[[#This Row],[Бизнес-решение]],'Средние сроки по БР'!$A$1:$T$203,16)</f>
        <v>44759.209790209788</v>
      </c>
      <c r="I19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223</v>
      </c>
    </row>
    <row r="1946" spans="1:9" x14ac:dyDescent="0.25">
      <c r="A1946" s="2">
        <v>5500029403</v>
      </c>
      <c r="B1946" t="s">
        <v>1859</v>
      </c>
      <c r="C1946" t="s">
        <v>148</v>
      </c>
      <c r="D1946" t="s">
        <v>11</v>
      </c>
      <c r="E1946" s="1">
        <v>44369</v>
      </c>
      <c r="F1946" s="1">
        <v>44603</v>
      </c>
      <c r="G1946" s="1">
        <f>Таблица1[[#This Row],[Дата регистрации ЗНИ]]+VLOOKUP(Таблица1[[#This Row],[Бизнес-решение]],'Средние сроки по БР'!$A$1:$T$203,9)</f>
        <v>44620.260563380281</v>
      </c>
      <c r="H1946" s="1">
        <f>Таблица1[[#This Row],[Плановая дата выхода из текущего статуса]]+VLOOKUP(Таблица1[[#This Row],[Бизнес-решение]],'Средние сроки по БР'!$A$1:$T$203,10)</f>
        <v>44854.260563380281</v>
      </c>
      <c r="I19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234</v>
      </c>
    </row>
    <row r="1947" spans="1:9" hidden="1" x14ac:dyDescent="0.25">
      <c r="A1947" s="2">
        <v>5500029538</v>
      </c>
      <c r="B1947" t="s">
        <v>1957</v>
      </c>
      <c r="C1947" t="s">
        <v>5</v>
      </c>
      <c r="D1947" t="s">
        <v>16</v>
      </c>
      <c r="E1947" s="1">
        <v>44379</v>
      </c>
      <c r="F1947" s="1" t="s">
        <v>7</v>
      </c>
      <c r="I194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48" spans="1:9" hidden="1" x14ac:dyDescent="0.25">
      <c r="A1948" s="2">
        <v>5500029539</v>
      </c>
      <c r="B1948" t="s">
        <v>1696</v>
      </c>
      <c r="C1948" t="s">
        <v>8</v>
      </c>
      <c r="D1948" t="s">
        <v>6</v>
      </c>
      <c r="E1948" s="1">
        <v>44379</v>
      </c>
      <c r="F1948" s="1" t="s">
        <v>7</v>
      </c>
      <c r="I194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49" spans="1:9" x14ac:dyDescent="0.25">
      <c r="A1949" s="2">
        <v>5500029404</v>
      </c>
      <c r="B1949" t="s">
        <v>341</v>
      </c>
      <c r="C1949" t="s">
        <v>152</v>
      </c>
      <c r="D1949" t="s">
        <v>163</v>
      </c>
      <c r="E1949" s="1">
        <v>44369</v>
      </c>
      <c r="F1949" s="1">
        <v>44561</v>
      </c>
      <c r="G1949" s="1">
        <f>Таблица1[[#This Row],[Дата регистрации ЗНИ]]+VLOOKUP(Таблица1[[#This Row],[Бизнес-решение]],'Средние сроки по БР'!$A$1:$T$203,20,1)</f>
        <v>44493.071428571428</v>
      </c>
      <c r="H1949" s="1">
        <f>Таблица1[[#This Row],[Плановая дата выхода из текущего статуса]]</f>
        <v>44561</v>
      </c>
      <c r="I194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67.928571428572468</v>
      </c>
    </row>
    <row r="1950" spans="1:9" hidden="1" x14ac:dyDescent="0.25">
      <c r="A1950" s="2">
        <v>5500029541</v>
      </c>
      <c r="B1950" t="s">
        <v>1959</v>
      </c>
      <c r="C1950" t="s">
        <v>5</v>
      </c>
      <c r="D1950" t="s">
        <v>16</v>
      </c>
      <c r="E1950" s="1">
        <v>44379</v>
      </c>
      <c r="F1950" s="1" t="s">
        <v>7</v>
      </c>
      <c r="I195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51" spans="1:9" x14ac:dyDescent="0.25">
      <c r="A1951" s="2">
        <v>5500029405</v>
      </c>
      <c r="B1951" t="s">
        <v>261</v>
      </c>
      <c r="C1951" t="s">
        <v>148</v>
      </c>
      <c r="D1951" t="s">
        <v>133</v>
      </c>
      <c r="E1951" s="1">
        <v>44369</v>
      </c>
      <c r="F1951" s="1">
        <v>44390</v>
      </c>
      <c r="G1951" s="1">
        <f>Таблица1[[#This Row],[Дата регистрации ЗНИ]]+VLOOKUP(Таблица1[[#This Row],[Бизнес-решение]],'Средние сроки по БР'!$A$1:$T$203,9)</f>
        <v>44518.75</v>
      </c>
      <c r="H1951" s="1">
        <f>Таблица1[[#This Row],[Плановая дата выхода из текущего статуса]]+VLOOKUP(Таблица1[[#This Row],[Бизнес-решение]],'Средние сроки по БР'!$A$1:$T$203,10)</f>
        <v>44539.75</v>
      </c>
      <c r="I19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</v>
      </c>
    </row>
    <row r="1952" spans="1:9" x14ac:dyDescent="0.25">
      <c r="A1952" s="2">
        <v>5500029406</v>
      </c>
      <c r="B1952" t="s">
        <v>392</v>
      </c>
      <c r="C1952" t="s">
        <v>148</v>
      </c>
      <c r="D1952" t="s">
        <v>94</v>
      </c>
      <c r="E1952" s="1">
        <v>44369</v>
      </c>
      <c r="F1952" s="1">
        <v>44576</v>
      </c>
      <c r="G1952" s="1">
        <f>Таблица1[[#This Row],[Дата регистрации ЗНИ]]+VLOOKUP(Таблица1[[#This Row],[Бизнес-решение]],'Средние сроки по БР'!$A$1:$T$203,9)</f>
        <v>44521.567567567567</v>
      </c>
      <c r="H1952" s="1">
        <f>Таблица1[[#This Row],[Плановая дата выхода из текущего статуса]]+VLOOKUP(Таблица1[[#This Row],[Бизнес-решение]],'Средние сроки по БР'!$A$1:$T$203,10)</f>
        <v>44728.567567567567</v>
      </c>
      <c r="I19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207</v>
      </c>
    </row>
    <row r="1953" spans="1:9" x14ac:dyDescent="0.25">
      <c r="A1953" s="2">
        <v>5500029407</v>
      </c>
      <c r="B1953" t="s">
        <v>1860</v>
      </c>
      <c r="C1953" t="s">
        <v>228</v>
      </c>
      <c r="D1953" t="s">
        <v>10</v>
      </c>
      <c r="E1953" s="1">
        <v>44369</v>
      </c>
      <c r="F1953" s="1">
        <v>44476</v>
      </c>
      <c r="G1953" s="1">
        <f>Таблица1[[#This Row],[Дата регистрации ЗНИ]]+VLOOKUP(Таблица1[[#This Row],[Бизнес-решение]],'Средние сроки по БР'!$A$1:$T$203,9)</f>
        <v>44548.209790209788</v>
      </c>
      <c r="H1953" s="1">
        <f>Таблица1[[#This Row],[Плановая дата выхода из текущего статуса]]+VLOOKUP(Таблица1[[#This Row],[Бизнес-решение]],'Средние сроки по БР'!$A$1:$T$203,10)</f>
        <v>44655.209790209788</v>
      </c>
      <c r="I19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107</v>
      </c>
    </row>
    <row r="1954" spans="1:9" x14ac:dyDescent="0.25">
      <c r="A1954" s="2">
        <v>5500029413</v>
      </c>
      <c r="B1954" t="s">
        <v>1399</v>
      </c>
      <c r="C1954" t="s">
        <v>148</v>
      </c>
      <c r="D1954" t="s">
        <v>414</v>
      </c>
      <c r="E1954" s="1">
        <v>44371</v>
      </c>
      <c r="F1954" s="1">
        <v>44620</v>
      </c>
      <c r="G1954" s="1">
        <f>Таблица1[[#This Row],[Дата регистрации ЗНИ]]+VLOOKUP(Таблица1[[#This Row],[Бизнес-решение]],'Средние сроки по БР'!$A$1:$T$203,9)</f>
        <v>44502.333333333336</v>
      </c>
      <c r="H1954" s="1">
        <f>Таблица1[[#This Row],[Плановая дата выхода из текущего статуса]]+VLOOKUP(Таблица1[[#This Row],[Бизнес-решение]],'Средние сроки по БР'!$A$1:$T$203,10)</f>
        <v>44751.333333333336</v>
      </c>
      <c r="I19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249</v>
      </c>
    </row>
    <row r="1955" spans="1:9" x14ac:dyDescent="0.25">
      <c r="A1955" s="2">
        <v>5500029416</v>
      </c>
      <c r="B1955" t="s">
        <v>1864</v>
      </c>
      <c r="C1955" t="s">
        <v>148</v>
      </c>
      <c r="D1955" t="s">
        <v>73</v>
      </c>
      <c r="E1955" s="1">
        <v>44375</v>
      </c>
      <c r="F1955" s="1">
        <v>44498</v>
      </c>
      <c r="G1955" s="1">
        <f>Таблица1[[#This Row],[Дата регистрации ЗНИ]]+VLOOKUP(Таблица1[[#This Row],[Бизнес-решение]],'Средние сроки по БР'!$A$1:$T$203,9)</f>
        <v>44541.632258064514</v>
      </c>
      <c r="H1955" s="1">
        <f>Таблица1[[#This Row],[Плановая дата выхода из текущего статуса]]+VLOOKUP(Таблица1[[#This Row],[Бизнес-решение]],'Средние сроки по БР'!$A$1:$T$203,10)</f>
        <v>44664.632258064514</v>
      </c>
      <c r="I19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123</v>
      </c>
    </row>
    <row r="1956" spans="1:9" x14ac:dyDescent="0.25">
      <c r="A1956" s="2">
        <v>5500029417</v>
      </c>
      <c r="B1956" t="s">
        <v>1865</v>
      </c>
      <c r="C1956" t="s">
        <v>99</v>
      </c>
      <c r="D1956" t="s">
        <v>6</v>
      </c>
      <c r="E1956" s="1">
        <v>44375</v>
      </c>
      <c r="F1956" s="1">
        <v>44606</v>
      </c>
      <c r="G1956" s="1">
        <f>Таблица1[[#This Row],[Дата регистрации ЗНИ]]+VLOOKUP(Таблица1[[#This Row],[Бизнес-решение]],'Средние сроки по БР'!$A$1:$T$203,15)</f>
        <v>44579.371321454484</v>
      </c>
      <c r="H1956" s="1">
        <f>Таблица1[[#This Row],[Плановая дата выхода из текущего статуса]]+VLOOKUP(Таблица1[[#This Row],[Бизнес-решение]],'Средние сроки по БР'!$A$1:$T$203,16)</f>
        <v>44810.371321454484</v>
      </c>
      <c r="I19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231</v>
      </c>
    </row>
    <row r="1957" spans="1:9" x14ac:dyDescent="0.25">
      <c r="A1957" s="2">
        <v>5500029418</v>
      </c>
      <c r="B1957" t="s">
        <v>1866</v>
      </c>
      <c r="C1957" t="s">
        <v>148</v>
      </c>
      <c r="D1957" t="s">
        <v>16</v>
      </c>
      <c r="E1957" s="1">
        <v>44375</v>
      </c>
      <c r="F1957" s="1">
        <v>44557</v>
      </c>
      <c r="G1957" s="1">
        <f>Таблица1[[#This Row],[Дата регистрации ЗНИ]]+VLOOKUP(Таблица1[[#This Row],[Бизнес-решение]],'Средние сроки по БР'!$A$1:$T$203,9)</f>
        <v>44542.252688172041</v>
      </c>
      <c r="H1957" s="1">
        <f>Таблица1[[#This Row],[Плановая дата выхода из текущего статуса]]+VLOOKUP(Таблица1[[#This Row],[Бизнес-решение]],'Средние сроки по БР'!$A$1:$T$203,10)</f>
        <v>44724.252688172041</v>
      </c>
      <c r="I19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182</v>
      </c>
    </row>
    <row r="1958" spans="1:9" hidden="1" x14ac:dyDescent="0.25">
      <c r="A1958" s="2">
        <v>5500029549</v>
      </c>
      <c r="B1958" t="s">
        <v>1965</v>
      </c>
      <c r="C1958" t="s">
        <v>8</v>
      </c>
      <c r="D1958" t="s">
        <v>475</v>
      </c>
      <c r="E1958" s="1">
        <v>44382</v>
      </c>
      <c r="F1958" s="1" t="s">
        <v>7</v>
      </c>
      <c r="I195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59" spans="1:9" hidden="1" x14ac:dyDescent="0.25">
      <c r="A1959" s="2">
        <v>5500029550</v>
      </c>
      <c r="B1959" t="s">
        <v>1930</v>
      </c>
      <c r="C1959" t="s">
        <v>8</v>
      </c>
      <c r="D1959" t="s">
        <v>163</v>
      </c>
      <c r="E1959" s="1">
        <v>44382</v>
      </c>
      <c r="F1959" s="1" t="s">
        <v>7</v>
      </c>
      <c r="I195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60" spans="1:9" hidden="1" x14ac:dyDescent="0.25">
      <c r="A1960" s="2">
        <v>5500029551</v>
      </c>
      <c r="B1960" t="s">
        <v>1915</v>
      </c>
      <c r="C1960" t="s">
        <v>5</v>
      </c>
      <c r="D1960" t="s">
        <v>10</v>
      </c>
      <c r="E1960" s="1">
        <v>44379</v>
      </c>
      <c r="F1960" s="1" t="s">
        <v>7</v>
      </c>
      <c r="I196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61" spans="1:9" hidden="1" x14ac:dyDescent="0.25">
      <c r="A1961" s="2">
        <v>5500029552</v>
      </c>
      <c r="B1961" t="s">
        <v>1966</v>
      </c>
      <c r="C1961" t="s">
        <v>5</v>
      </c>
      <c r="D1961" t="s">
        <v>6</v>
      </c>
      <c r="E1961" s="1">
        <v>44379</v>
      </c>
      <c r="F1961" s="1" t="s">
        <v>7</v>
      </c>
      <c r="I196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62" spans="1:9" x14ac:dyDescent="0.25">
      <c r="A1962" s="2">
        <v>5500029419</v>
      </c>
      <c r="B1962" t="s">
        <v>1867</v>
      </c>
      <c r="C1962" t="s">
        <v>152</v>
      </c>
      <c r="D1962" t="s">
        <v>257</v>
      </c>
      <c r="E1962" s="1">
        <v>44375</v>
      </c>
      <c r="F1962" s="1">
        <v>44601</v>
      </c>
      <c r="G1962" s="1">
        <f>Таблица1[[#This Row],[Дата регистрации ЗНИ]]+VLOOKUP(Таблица1[[#This Row],[Бизнес-решение]],'Средние сроки по БР'!$A$1:$T$203,20,1)</f>
        <v>44470.595744680853</v>
      </c>
      <c r="H1962" s="1">
        <f>Таблица1[[#This Row],[Плановая дата выхода из текущего статуса]]</f>
        <v>44601</v>
      </c>
      <c r="I196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130.40425531914661</v>
      </c>
    </row>
    <row r="1963" spans="1:9" x14ac:dyDescent="0.25">
      <c r="A1963" s="2">
        <v>5500029420</v>
      </c>
      <c r="B1963" t="s">
        <v>1868</v>
      </c>
      <c r="C1963" t="s">
        <v>99</v>
      </c>
      <c r="D1963" t="s">
        <v>94</v>
      </c>
      <c r="E1963" s="1">
        <v>44375</v>
      </c>
      <c r="F1963" s="1">
        <v>44620</v>
      </c>
      <c r="G1963" s="1">
        <f>Таблица1[[#This Row],[Дата регистрации ЗНИ]]+VLOOKUP(Таблица1[[#This Row],[Бизнес-решение]],'Средние сроки по БР'!$A$1:$T$203,15)</f>
        <v>44515.567567567567</v>
      </c>
      <c r="H1963" s="1">
        <f>Таблица1[[#This Row],[Плановая дата выхода из текущего статуса]]+VLOOKUP(Таблица1[[#This Row],[Бизнес-решение]],'Средние сроки по БР'!$A$1:$T$203,16)</f>
        <v>44760.567567567567</v>
      </c>
      <c r="I19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245</v>
      </c>
    </row>
    <row r="1964" spans="1:9" hidden="1" x14ac:dyDescent="0.25">
      <c r="A1964" s="2">
        <v>5500029561</v>
      </c>
      <c r="B1964" t="s">
        <v>1930</v>
      </c>
      <c r="C1964" t="s">
        <v>8</v>
      </c>
      <c r="D1964" t="s">
        <v>37</v>
      </c>
      <c r="E1964" s="1">
        <v>44382</v>
      </c>
      <c r="F1964" s="1" t="s">
        <v>7</v>
      </c>
      <c r="I196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65" spans="1:9" hidden="1" x14ac:dyDescent="0.25">
      <c r="A1965" s="2">
        <v>5500029562</v>
      </c>
      <c r="B1965" t="s">
        <v>1969</v>
      </c>
      <c r="C1965" t="s">
        <v>5</v>
      </c>
      <c r="D1965" t="s">
        <v>10</v>
      </c>
      <c r="E1965" s="1">
        <v>44382</v>
      </c>
      <c r="F1965" s="1" t="s">
        <v>7</v>
      </c>
      <c r="I196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66" spans="1:9" hidden="1" x14ac:dyDescent="0.25">
      <c r="A1966" s="2">
        <v>5500029563</v>
      </c>
      <c r="B1966" t="s">
        <v>1930</v>
      </c>
      <c r="C1966" t="s">
        <v>8</v>
      </c>
      <c r="D1966" t="s">
        <v>33</v>
      </c>
      <c r="E1966" s="1">
        <v>44382</v>
      </c>
      <c r="F1966" s="1" t="s">
        <v>7</v>
      </c>
      <c r="I196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67" spans="1:9" x14ac:dyDescent="0.25">
      <c r="A1967" s="2">
        <v>5500029422</v>
      </c>
      <c r="B1967" t="s">
        <v>1233</v>
      </c>
      <c r="C1967" t="s">
        <v>99</v>
      </c>
      <c r="D1967" t="s">
        <v>223</v>
      </c>
      <c r="E1967" s="1">
        <v>44369</v>
      </c>
      <c r="F1967" s="1">
        <v>44560</v>
      </c>
      <c r="G1967" s="1">
        <f>Таблица1[[#This Row],[Дата регистрации ЗНИ]]+VLOOKUP(Таблица1[[#This Row],[Бизнес-решение]],'Средние сроки по БР'!$A$1:$T$203,15)</f>
        <v>44615</v>
      </c>
      <c r="H1967" s="1">
        <f>Таблица1[[#This Row],[Плановая дата выхода из текущего статуса]]+VLOOKUP(Таблица1[[#This Row],[Бизнес-решение]],'Средние сроки по БР'!$A$1:$T$203,16)</f>
        <v>44806</v>
      </c>
      <c r="I19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191</v>
      </c>
    </row>
    <row r="1968" spans="1:9" hidden="1" x14ac:dyDescent="0.25">
      <c r="A1968" s="2">
        <v>5500029565</v>
      </c>
      <c r="B1968" t="s">
        <v>1930</v>
      </c>
      <c r="C1968" t="s">
        <v>8</v>
      </c>
      <c r="D1968" t="s">
        <v>257</v>
      </c>
      <c r="E1968" s="1">
        <v>44382</v>
      </c>
      <c r="F1968" s="1" t="s">
        <v>7</v>
      </c>
      <c r="I196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69" spans="1:9" hidden="1" x14ac:dyDescent="0.25">
      <c r="A1969" s="2">
        <v>5500029566</v>
      </c>
      <c r="B1969" t="s">
        <v>1935</v>
      </c>
      <c r="C1969" t="s">
        <v>8</v>
      </c>
      <c r="D1969" t="s">
        <v>37</v>
      </c>
      <c r="E1969" s="1">
        <v>44382</v>
      </c>
      <c r="F1969" s="1" t="s">
        <v>7</v>
      </c>
      <c r="I196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70" spans="1:9" x14ac:dyDescent="0.25">
      <c r="A1970" s="2">
        <v>5500029424</v>
      </c>
      <c r="B1970" t="s">
        <v>1870</v>
      </c>
      <c r="C1970" t="s">
        <v>99</v>
      </c>
      <c r="D1970" t="s">
        <v>163</v>
      </c>
      <c r="E1970" s="1">
        <v>44369</v>
      </c>
      <c r="F1970" s="1">
        <v>44662</v>
      </c>
      <c r="G1970" s="1">
        <f>Таблица1[[#This Row],[Дата регистрации ЗНИ]]+VLOOKUP(Таблица1[[#This Row],[Бизнес-решение]],'Средние сроки по БР'!$A$1:$T$203,15)</f>
        <v>44505.071428571428</v>
      </c>
      <c r="H1970" s="1">
        <f>Таблица1[[#This Row],[Плановая дата выхода из текущего статуса]]+VLOOKUP(Таблица1[[#This Row],[Бизнес-решение]],'Средние сроки по БР'!$A$1:$T$203,16)</f>
        <v>44798.071428571428</v>
      </c>
      <c r="I19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293</v>
      </c>
    </row>
    <row r="1971" spans="1:9" x14ac:dyDescent="0.25">
      <c r="A1971" s="2">
        <v>5500029425</v>
      </c>
      <c r="B1971" t="s">
        <v>1871</v>
      </c>
      <c r="C1971" t="s">
        <v>127</v>
      </c>
      <c r="D1971" t="s">
        <v>10</v>
      </c>
      <c r="E1971" s="1">
        <v>44369</v>
      </c>
      <c r="F1971" s="1">
        <v>44571</v>
      </c>
      <c r="G1971" s="1">
        <f>Таблица1[[#This Row],[Дата регистрации ЗНИ]]+VLOOKUP(Таблица1[[#This Row],[Бизнес-решение]],'Средние сроки по БР'!$A$1:$T$203,17)</f>
        <v>44534.209790209788</v>
      </c>
      <c r="H1971" s="1">
        <f>Таблица1[[#This Row],[Плановая дата выхода из текущего статуса]]+VLOOKUP(Таблица1[[#This Row],[Бизнес-решение]],'Средние сроки по БР'!$A$1:$T$203,18)</f>
        <v>44734.209790209788</v>
      </c>
      <c r="I19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200</v>
      </c>
    </row>
    <row r="1972" spans="1:9" hidden="1" x14ac:dyDescent="0.25">
      <c r="A1972" s="2">
        <v>5500029569</v>
      </c>
      <c r="B1972" t="s">
        <v>1935</v>
      </c>
      <c r="C1972" t="s">
        <v>8</v>
      </c>
      <c r="D1972" t="s">
        <v>79</v>
      </c>
      <c r="E1972" s="1">
        <v>44382</v>
      </c>
      <c r="F1972" s="1" t="s">
        <v>7</v>
      </c>
      <c r="I197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73" spans="1:9" hidden="1" x14ac:dyDescent="0.25">
      <c r="A1973" s="2">
        <v>5500029570</v>
      </c>
      <c r="B1973" t="s">
        <v>1821</v>
      </c>
      <c r="C1973" t="s">
        <v>5</v>
      </c>
      <c r="D1973" t="s">
        <v>45</v>
      </c>
      <c r="E1973" s="1">
        <v>44382</v>
      </c>
      <c r="F1973" s="1" t="s">
        <v>7</v>
      </c>
      <c r="I197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74" spans="1:9" hidden="1" x14ac:dyDescent="0.25">
      <c r="A1974" s="2">
        <v>5500029571</v>
      </c>
      <c r="B1974" t="s">
        <v>1821</v>
      </c>
      <c r="C1974" t="s">
        <v>5</v>
      </c>
      <c r="D1974" t="s">
        <v>45</v>
      </c>
      <c r="E1974" s="1">
        <v>44382</v>
      </c>
      <c r="F1974" s="1" t="s">
        <v>7</v>
      </c>
      <c r="I197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75" spans="1:9" hidden="1" x14ac:dyDescent="0.25">
      <c r="A1975" s="2">
        <v>5500029572</v>
      </c>
      <c r="B1975" t="s">
        <v>1971</v>
      </c>
      <c r="C1975" t="s">
        <v>5</v>
      </c>
      <c r="D1975" t="s">
        <v>45</v>
      </c>
      <c r="E1975" s="1">
        <v>44382</v>
      </c>
      <c r="F1975" s="1" t="s">
        <v>7</v>
      </c>
      <c r="I197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76" spans="1:9" x14ac:dyDescent="0.25">
      <c r="A1976" s="2">
        <v>5500029443</v>
      </c>
      <c r="B1976" t="s">
        <v>1885</v>
      </c>
      <c r="C1976" t="s">
        <v>148</v>
      </c>
      <c r="D1976" t="s">
        <v>257</v>
      </c>
      <c r="E1976" s="1">
        <v>44372</v>
      </c>
      <c r="F1976" s="1">
        <v>44620</v>
      </c>
      <c r="G1976" s="1">
        <f>Таблица1[[#This Row],[Дата регистрации ЗНИ]]+VLOOKUP(Таблица1[[#This Row],[Бизнес-решение]],'Средние сроки по БР'!$A$1:$T$203,9)</f>
        <v>44491.595744680853</v>
      </c>
      <c r="H1976" s="1">
        <f>Таблица1[[#This Row],[Плановая дата выхода из текущего статуса]]+VLOOKUP(Таблица1[[#This Row],[Бизнес-решение]],'Средние сроки по БР'!$A$1:$T$203,10)</f>
        <v>44739.595744680853</v>
      </c>
      <c r="I19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248</v>
      </c>
    </row>
    <row r="1977" spans="1:9" hidden="1" x14ac:dyDescent="0.25">
      <c r="A1977" s="2">
        <v>5500029575</v>
      </c>
      <c r="B1977" t="s">
        <v>1972</v>
      </c>
      <c r="C1977" t="s">
        <v>8</v>
      </c>
      <c r="D1977" t="s">
        <v>400</v>
      </c>
      <c r="E1977" s="1">
        <v>44383</v>
      </c>
      <c r="F1977" s="1" t="s">
        <v>7</v>
      </c>
      <c r="I197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78" spans="1:9" x14ac:dyDescent="0.25">
      <c r="A1978" s="2">
        <v>5500029444</v>
      </c>
      <c r="B1978" t="s">
        <v>1886</v>
      </c>
      <c r="C1978" t="s">
        <v>99</v>
      </c>
      <c r="D1978" t="s">
        <v>10</v>
      </c>
      <c r="E1978" s="1">
        <v>44372</v>
      </c>
      <c r="F1978" s="1">
        <v>44651</v>
      </c>
      <c r="G1978" s="1">
        <f>Таблица1[[#This Row],[Дата регистрации ЗНИ]]+VLOOKUP(Таблица1[[#This Row],[Бизнес-решение]],'Средние сроки по БР'!$A$1:$T$203,15)</f>
        <v>44539.209790209788</v>
      </c>
      <c r="H1978" s="1">
        <f>Таблица1[[#This Row],[Плановая дата выхода из текущего статуса]]+VLOOKUP(Таблица1[[#This Row],[Бизнес-решение]],'Средние сроки по БР'!$A$1:$T$203,16)</f>
        <v>44818.209790209788</v>
      </c>
      <c r="I19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279</v>
      </c>
    </row>
    <row r="1979" spans="1:9" x14ac:dyDescent="0.25">
      <c r="A1979" s="2">
        <v>5500029445</v>
      </c>
      <c r="B1979" t="s">
        <v>1887</v>
      </c>
      <c r="C1979" t="s">
        <v>152</v>
      </c>
      <c r="D1979" t="s">
        <v>257</v>
      </c>
      <c r="E1979" s="1">
        <v>44372</v>
      </c>
      <c r="F1979" s="1">
        <v>44580</v>
      </c>
      <c r="G1979" s="1">
        <f>Таблица1[[#This Row],[Дата регистрации ЗНИ]]+VLOOKUP(Таблица1[[#This Row],[Бизнес-решение]],'Средние сроки по БР'!$A$1:$T$203,20,1)</f>
        <v>44467.595744680853</v>
      </c>
      <c r="H1979" s="1">
        <f>Таблица1[[#This Row],[Плановая дата выхода из текущего статуса]]</f>
        <v>44580</v>
      </c>
      <c r="I19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112.40425531914661</v>
      </c>
    </row>
    <row r="1980" spans="1:9" hidden="1" x14ac:dyDescent="0.25">
      <c r="A1980" s="2">
        <v>5500029582</v>
      </c>
      <c r="B1980" t="s">
        <v>1975</v>
      </c>
      <c r="C1980" t="s">
        <v>8</v>
      </c>
      <c r="D1980" t="s">
        <v>302</v>
      </c>
      <c r="E1980" s="1">
        <v>44382</v>
      </c>
      <c r="F1980" s="1" t="s">
        <v>7</v>
      </c>
      <c r="I198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81" spans="1:9" hidden="1" x14ac:dyDescent="0.25">
      <c r="A1981" s="2">
        <v>5500029583</v>
      </c>
      <c r="B1981" t="s">
        <v>199</v>
      </c>
      <c r="C1981" t="s">
        <v>5</v>
      </c>
      <c r="D1981" t="s">
        <v>375</v>
      </c>
      <c r="E1981" s="1">
        <v>44382</v>
      </c>
      <c r="F1981" s="1" t="s">
        <v>7</v>
      </c>
      <c r="I198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82" spans="1:9" hidden="1" x14ac:dyDescent="0.25">
      <c r="A1982" s="2">
        <v>5500029584</v>
      </c>
      <c r="B1982" t="s">
        <v>1976</v>
      </c>
      <c r="C1982" t="s">
        <v>5</v>
      </c>
      <c r="D1982" t="s">
        <v>94</v>
      </c>
      <c r="E1982" s="1">
        <v>44382</v>
      </c>
      <c r="F1982" s="1" t="s">
        <v>7</v>
      </c>
      <c r="I198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83" spans="1:9" x14ac:dyDescent="0.25">
      <c r="A1983" s="2">
        <v>5500029447</v>
      </c>
      <c r="B1983" t="s">
        <v>1888</v>
      </c>
      <c r="C1983" t="s">
        <v>99</v>
      </c>
      <c r="D1983" t="s">
        <v>73</v>
      </c>
      <c r="E1983" s="1">
        <v>44372</v>
      </c>
      <c r="F1983" s="1">
        <v>44571</v>
      </c>
      <c r="G1983" s="1">
        <f>Таблица1[[#This Row],[Дата регистрации ЗНИ]]+VLOOKUP(Таблица1[[#This Row],[Бизнес-решение]],'Средние сроки по БР'!$A$1:$T$203,15)</f>
        <v>44526.632258064514</v>
      </c>
      <c r="H1983" s="1">
        <f>Таблица1[[#This Row],[Плановая дата выхода из текущего статуса]]+VLOOKUP(Таблица1[[#This Row],[Бизнес-решение]],'Средние сроки по БР'!$A$1:$T$203,16)</f>
        <v>44725.632258064514</v>
      </c>
      <c r="I19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199</v>
      </c>
    </row>
    <row r="1984" spans="1:9" x14ac:dyDescent="0.25">
      <c r="A1984" s="2">
        <v>5500029448</v>
      </c>
      <c r="B1984" t="s">
        <v>1889</v>
      </c>
      <c r="C1984" t="s">
        <v>325</v>
      </c>
      <c r="D1984" t="s">
        <v>288</v>
      </c>
      <c r="E1984" s="1">
        <v>44375</v>
      </c>
      <c r="F1984" s="1">
        <v>44400</v>
      </c>
      <c r="G1984" s="1">
        <f>Таблица1[[#This Row],[Дата регистрации ЗНИ]]+VLOOKUP(Таблица1[[#This Row],[Бизнес-решение]],'Средние сроки по БР'!$A$1:$T$203,13)</f>
        <v>44533.5</v>
      </c>
      <c r="H1984" s="1">
        <f>Таблица1[[#This Row],[Плановая дата выхода из текущего статуса]]+VLOOKUP(Таблица1[[#This Row],[Бизнес-решение]],'Средние сроки по БР'!$A$1:$T$203,14)</f>
        <v>44556.5</v>
      </c>
      <c r="I198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</v>
      </c>
    </row>
    <row r="1985" spans="1:9" x14ac:dyDescent="0.25">
      <c r="A1985" s="2">
        <v>5500029449</v>
      </c>
      <c r="B1985" t="s">
        <v>1890</v>
      </c>
      <c r="C1985" t="s">
        <v>148</v>
      </c>
      <c r="D1985" t="s">
        <v>87</v>
      </c>
      <c r="E1985" s="1">
        <v>44376</v>
      </c>
      <c r="F1985" s="1">
        <v>44620</v>
      </c>
      <c r="G1985" s="1">
        <f>Таблица1[[#This Row],[Дата регистрации ЗНИ]]+VLOOKUP(Таблица1[[#This Row],[Бизнес-решение]],'Средние сроки по БР'!$A$1:$T$203,9)</f>
        <v>44653.176470588238</v>
      </c>
      <c r="H1985" s="1">
        <f>Таблица1[[#This Row],[Плановая дата выхода из текущего статуса]]+VLOOKUP(Таблица1[[#This Row],[Бизнес-решение]],'Средние сроки по БР'!$A$1:$T$203,10)</f>
        <v>44897.176470588238</v>
      </c>
      <c r="I19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244</v>
      </c>
    </row>
    <row r="1986" spans="1:9" hidden="1" x14ac:dyDescent="0.25">
      <c r="A1986" s="2">
        <v>5500029588</v>
      </c>
      <c r="B1986" t="s">
        <v>1980</v>
      </c>
      <c r="C1986" t="s">
        <v>8</v>
      </c>
      <c r="D1986" t="s">
        <v>73</v>
      </c>
      <c r="E1986" s="1">
        <v>44382</v>
      </c>
      <c r="F1986" s="1" t="s">
        <v>7</v>
      </c>
      <c r="I198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87" spans="1:9" hidden="1" x14ac:dyDescent="0.25">
      <c r="A1987" s="2">
        <v>5500029589</v>
      </c>
      <c r="B1987" t="s">
        <v>1981</v>
      </c>
      <c r="C1987" t="s">
        <v>8</v>
      </c>
      <c r="D1987" t="s">
        <v>620</v>
      </c>
      <c r="E1987" s="1">
        <v>44382</v>
      </c>
      <c r="F1987" s="1" t="s">
        <v>7</v>
      </c>
      <c r="I198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88" spans="1:9" hidden="1" x14ac:dyDescent="0.25">
      <c r="A1988" s="2">
        <v>5500029590</v>
      </c>
      <c r="B1988" t="s">
        <v>341</v>
      </c>
      <c r="C1988" t="s">
        <v>5</v>
      </c>
      <c r="D1988" t="s">
        <v>163</v>
      </c>
      <c r="E1988" s="1">
        <v>44382</v>
      </c>
      <c r="F1988" s="1" t="s">
        <v>7</v>
      </c>
      <c r="I198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89" spans="1:9" x14ac:dyDescent="0.25">
      <c r="A1989" s="2">
        <v>5500029450</v>
      </c>
      <c r="B1989" t="s">
        <v>1891</v>
      </c>
      <c r="C1989" t="s">
        <v>152</v>
      </c>
      <c r="D1989" t="s">
        <v>63</v>
      </c>
      <c r="E1989" s="1">
        <v>44376</v>
      </c>
      <c r="F1989" s="1">
        <v>44552</v>
      </c>
      <c r="G1989" s="1">
        <f>Таблица1[[#This Row],[Дата регистрации ЗНИ]]+VLOOKUP(Таблица1[[#This Row],[Бизнес-решение]],'Средние сроки по БР'!$A$1:$T$203,20,1)</f>
        <v>44502.796791443849</v>
      </c>
      <c r="H1989" s="1">
        <f>Таблица1[[#This Row],[Плановая дата выхода из текущего статуса]]</f>
        <v>44552</v>
      </c>
      <c r="I19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49.203208556151367</v>
      </c>
    </row>
    <row r="1990" spans="1:9" x14ac:dyDescent="0.25">
      <c r="A1990" s="2">
        <v>5500029451</v>
      </c>
      <c r="B1990" t="s">
        <v>1892</v>
      </c>
      <c r="C1990" t="s">
        <v>148</v>
      </c>
      <c r="D1990" t="s">
        <v>181</v>
      </c>
      <c r="E1990" s="1">
        <v>44370</v>
      </c>
      <c r="F1990" s="1">
        <v>44925</v>
      </c>
      <c r="G1990" s="1">
        <f>Таблица1[[#This Row],[Дата регистрации ЗНИ]]+VLOOKUP(Таблица1[[#This Row],[Бизнес-решение]],'Средние сроки по БР'!$A$1:$T$203,9)</f>
        <v>44584.333333333336</v>
      </c>
      <c r="H1990" s="1">
        <f>Таблица1[[#This Row],[Плановая дата выхода из текущего статуса]]+VLOOKUP(Таблица1[[#This Row],[Бизнес-решение]],'Средние сроки по БР'!$A$1:$T$203,10)</f>
        <v>45139.333333333336</v>
      </c>
      <c r="I19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555</v>
      </c>
    </row>
    <row r="1991" spans="1:9" x14ac:dyDescent="0.25">
      <c r="A1991" s="2">
        <v>5500029453</v>
      </c>
      <c r="B1991" t="s">
        <v>1894</v>
      </c>
      <c r="C1991" t="s">
        <v>148</v>
      </c>
      <c r="D1991" t="s">
        <v>73</v>
      </c>
      <c r="E1991" s="1">
        <v>44370</v>
      </c>
      <c r="F1991" s="1">
        <v>44561</v>
      </c>
      <c r="G1991" s="1">
        <f>Таблица1[[#This Row],[Дата регистрации ЗНИ]]+VLOOKUP(Таблица1[[#This Row],[Бизнес-решение]],'Средние сроки по БР'!$A$1:$T$203,9)</f>
        <v>44536.632258064514</v>
      </c>
      <c r="H1991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19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191</v>
      </c>
    </row>
    <row r="1992" spans="1:9" hidden="1" x14ac:dyDescent="0.25">
      <c r="A1992" s="2">
        <v>5500029594</v>
      </c>
      <c r="B1992" t="s">
        <v>425</v>
      </c>
      <c r="C1992" t="s">
        <v>5</v>
      </c>
      <c r="D1992" t="s">
        <v>33</v>
      </c>
      <c r="E1992" s="1">
        <v>44382</v>
      </c>
      <c r="F1992" s="1" t="s">
        <v>7</v>
      </c>
      <c r="I199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93" spans="1:9" x14ac:dyDescent="0.25">
      <c r="A1993" s="2">
        <v>5500029454</v>
      </c>
      <c r="B1993" t="s">
        <v>1895</v>
      </c>
      <c r="C1993" t="s">
        <v>99</v>
      </c>
      <c r="D1993" t="s">
        <v>10</v>
      </c>
      <c r="E1993" s="1">
        <v>44370</v>
      </c>
      <c r="F1993" s="1">
        <v>44560</v>
      </c>
      <c r="G1993" s="1">
        <f>Таблица1[[#This Row],[Дата регистрации ЗНИ]]+VLOOKUP(Таблица1[[#This Row],[Бизнес-решение]],'Средние сроки по БР'!$A$1:$T$203,15)</f>
        <v>44537.209790209788</v>
      </c>
      <c r="H1993" s="1">
        <f>Таблица1[[#This Row],[Плановая дата выхода из текущего статуса]]+VLOOKUP(Таблица1[[#This Row],[Бизнес-решение]],'Средние сроки по БР'!$A$1:$T$203,16)</f>
        <v>44727.209790209788</v>
      </c>
      <c r="I19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190</v>
      </c>
    </row>
    <row r="1994" spans="1:9" hidden="1" x14ac:dyDescent="0.25">
      <c r="A1994" s="2">
        <v>5500029596</v>
      </c>
      <c r="B1994" t="s">
        <v>883</v>
      </c>
      <c r="C1994" t="s">
        <v>8</v>
      </c>
      <c r="D1994" t="s">
        <v>33</v>
      </c>
      <c r="E1994" s="1">
        <v>44383</v>
      </c>
      <c r="F1994" s="1" t="s">
        <v>7</v>
      </c>
      <c r="I199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95" spans="1:9" hidden="1" x14ac:dyDescent="0.25">
      <c r="A1995" s="2">
        <v>5500029597</v>
      </c>
      <c r="B1995" t="s">
        <v>1985</v>
      </c>
      <c r="C1995" t="s">
        <v>5</v>
      </c>
      <c r="D1995" t="s">
        <v>63</v>
      </c>
      <c r="E1995" s="1">
        <v>44384</v>
      </c>
      <c r="F1995" s="1" t="s">
        <v>7</v>
      </c>
      <c r="I199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96" spans="1:9" hidden="1" x14ac:dyDescent="0.25">
      <c r="A1996" s="2">
        <v>5500029598</v>
      </c>
      <c r="B1996" t="s">
        <v>503</v>
      </c>
      <c r="C1996" t="s">
        <v>5</v>
      </c>
      <c r="D1996" t="s">
        <v>63</v>
      </c>
      <c r="E1996" s="1">
        <v>44384</v>
      </c>
      <c r="F1996" s="1" t="s">
        <v>7</v>
      </c>
      <c r="I199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97" spans="1:9" hidden="1" x14ac:dyDescent="0.25">
      <c r="A1997" s="2">
        <v>5500029599</v>
      </c>
      <c r="B1997" t="s">
        <v>1985</v>
      </c>
      <c r="C1997" t="s">
        <v>5</v>
      </c>
      <c r="D1997" t="s">
        <v>63</v>
      </c>
      <c r="E1997" s="1">
        <v>44384</v>
      </c>
      <c r="F1997" s="1" t="s">
        <v>7</v>
      </c>
      <c r="I199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98" spans="1:9" hidden="1" x14ac:dyDescent="0.25">
      <c r="A1998" s="2">
        <v>5500029600</v>
      </c>
      <c r="B1998" t="s">
        <v>1986</v>
      </c>
      <c r="C1998" t="s">
        <v>5</v>
      </c>
      <c r="D1998" t="s">
        <v>63</v>
      </c>
      <c r="E1998" s="1">
        <v>44384</v>
      </c>
      <c r="F1998" s="1" t="s">
        <v>7</v>
      </c>
      <c r="I199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1999" spans="1:9" x14ac:dyDescent="0.25">
      <c r="A1999" s="2">
        <v>5500029458</v>
      </c>
      <c r="B1999" t="s">
        <v>1899</v>
      </c>
      <c r="C1999" t="s">
        <v>99</v>
      </c>
      <c r="D1999" t="s">
        <v>329</v>
      </c>
      <c r="E1999" s="1">
        <v>44371</v>
      </c>
      <c r="F1999" s="1">
        <v>44585</v>
      </c>
      <c r="G1999" s="1">
        <f>Таблица1[[#This Row],[Дата регистрации ЗНИ]]+VLOOKUP(Таблица1[[#This Row],[Бизнес-решение]],'Средние сроки по БР'!$A$1:$T$203,15)</f>
        <v>44569.571428571428</v>
      </c>
      <c r="H1999" s="1">
        <f>Таблица1[[#This Row],[Плановая дата выхода из текущего статуса]]+VLOOKUP(Таблица1[[#This Row],[Бизнес-решение]],'Средние сроки по БР'!$A$1:$T$203,16)</f>
        <v>44783.571428571428</v>
      </c>
      <c r="I19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214</v>
      </c>
    </row>
    <row r="2000" spans="1:9" hidden="1" x14ac:dyDescent="0.25">
      <c r="A2000" s="2">
        <v>5500029604</v>
      </c>
      <c r="B2000" t="s">
        <v>1346</v>
      </c>
      <c r="C2000" t="s">
        <v>8</v>
      </c>
      <c r="D2000" t="s">
        <v>73</v>
      </c>
      <c r="E2000" s="1">
        <v>44383</v>
      </c>
      <c r="F2000" s="1" t="s">
        <v>7</v>
      </c>
      <c r="I200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01" spans="1:9" x14ac:dyDescent="0.25">
      <c r="A2001" s="2">
        <v>5500029462</v>
      </c>
      <c r="B2001" t="s">
        <v>1902</v>
      </c>
      <c r="C2001" t="s">
        <v>99</v>
      </c>
      <c r="D2001" t="s">
        <v>73</v>
      </c>
      <c r="E2001" s="1">
        <v>44371</v>
      </c>
      <c r="F2001" s="1">
        <v>44599</v>
      </c>
      <c r="G2001" s="1">
        <f>Таблица1[[#This Row],[Дата регистрации ЗНИ]]+VLOOKUP(Таблица1[[#This Row],[Бизнес-решение]],'Средние сроки по БР'!$A$1:$T$203,15)</f>
        <v>44525.632258064514</v>
      </c>
      <c r="H2001" s="1">
        <f>Таблица1[[#This Row],[Плановая дата выхода из текущего статуса]]+VLOOKUP(Таблица1[[#This Row],[Бизнес-решение]],'Средние сроки по БР'!$A$1:$T$203,16)</f>
        <v>44753.632258064514</v>
      </c>
      <c r="I20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228</v>
      </c>
    </row>
    <row r="2002" spans="1:9" x14ac:dyDescent="0.25">
      <c r="A2002" s="2">
        <v>5500029463</v>
      </c>
      <c r="B2002" t="s">
        <v>1903</v>
      </c>
      <c r="C2002" t="s">
        <v>148</v>
      </c>
      <c r="D2002" t="s">
        <v>288</v>
      </c>
      <c r="E2002" s="1">
        <v>44371</v>
      </c>
      <c r="F2002" s="1">
        <v>44585</v>
      </c>
      <c r="G2002" s="1">
        <f>Таблица1[[#This Row],[Дата регистрации ЗНИ]]+VLOOKUP(Таблица1[[#This Row],[Бизнес-решение]],'Средние сроки по БР'!$A$1:$T$203,9)</f>
        <v>44538.5</v>
      </c>
      <c r="H2002" s="1">
        <f>Таблица1[[#This Row],[Плановая дата выхода из текущего статуса]]+VLOOKUP(Таблица1[[#This Row],[Бизнес-решение]],'Средние сроки по БР'!$A$1:$T$203,10)</f>
        <v>44752.5</v>
      </c>
      <c r="I20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214</v>
      </c>
    </row>
    <row r="2003" spans="1:9" x14ac:dyDescent="0.25">
      <c r="A2003" s="2">
        <v>5500029464</v>
      </c>
      <c r="B2003" t="s">
        <v>1780</v>
      </c>
      <c r="C2003" t="s">
        <v>148</v>
      </c>
      <c r="D2003" t="s">
        <v>209</v>
      </c>
      <c r="E2003" s="1">
        <v>44371</v>
      </c>
      <c r="F2003" s="1">
        <v>44620</v>
      </c>
      <c r="G2003" s="1">
        <f>Таблица1[[#This Row],[Дата регистрации ЗНИ]]+VLOOKUP(Таблица1[[#This Row],[Бизнес-решение]],'Средние сроки по БР'!$A$1:$T$203,9)</f>
        <v>44509.5</v>
      </c>
      <c r="H2003" s="1">
        <f>Таблица1[[#This Row],[Плановая дата выхода из текущего статуса]]+VLOOKUP(Таблица1[[#This Row],[Бизнес-решение]],'Средние сроки по БР'!$A$1:$T$203,10)</f>
        <v>44758.5</v>
      </c>
      <c r="I200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249</v>
      </c>
    </row>
    <row r="2004" spans="1:9" hidden="1" x14ac:dyDescent="0.25">
      <c r="A2004" s="2">
        <v>5500029608</v>
      </c>
      <c r="B2004" t="s">
        <v>1989</v>
      </c>
      <c r="C2004" t="s">
        <v>5</v>
      </c>
      <c r="D2004" t="s">
        <v>73</v>
      </c>
      <c r="E2004" s="1">
        <v>44384</v>
      </c>
      <c r="F2004" s="1" t="s">
        <v>7</v>
      </c>
      <c r="I200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05" spans="1:9" hidden="1" x14ac:dyDescent="0.25">
      <c r="A2005" s="2">
        <v>5500029609</v>
      </c>
      <c r="B2005" t="s">
        <v>1990</v>
      </c>
      <c r="C2005" t="s">
        <v>5</v>
      </c>
      <c r="D2005" t="s">
        <v>73</v>
      </c>
      <c r="E2005" s="1">
        <v>44384</v>
      </c>
      <c r="F2005" s="1" t="s">
        <v>7</v>
      </c>
      <c r="I200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06" spans="1:9" x14ac:dyDescent="0.25">
      <c r="A2006" s="2">
        <v>5500029465</v>
      </c>
      <c r="B2006" t="s">
        <v>237</v>
      </c>
      <c r="C2006" t="s">
        <v>277</v>
      </c>
      <c r="D2006" t="s">
        <v>93</v>
      </c>
      <c r="E2006" s="1">
        <v>44371</v>
      </c>
      <c r="F2006" s="1">
        <v>44557</v>
      </c>
      <c r="G2006" s="1">
        <f>Таблица1[[#This Row],[Дата регистрации ЗНИ]]+VLOOKUP(Таблица1[[#This Row],[Бизнес-решение]],'Средние сроки по БР'!$A$1:$T$203,12)</f>
        <v>44505.25</v>
      </c>
      <c r="H2006" s="1">
        <f>Таблица1[[#This Row],[Плановая дата выхода из текущего статуса]]+VLOOKUP(Таблица1[[#This Row],[Бизнес-решение]],'Средние сроки по БР'!$A$1:$T$203,13)</f>
        <v>44689.25</v>
      </c>
      <c r="I20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184</v>
      </c>
    </row>
    <row r="2007" spans="1:9" x14ac:dyDescent="0.25">
      <c r="A2007" s="2">
        <v>5500029466</v>
      </c>
      <c r="B2007" t="s">
        <v>298</v>
      </c>
      <c r="C2007" t="s">
        <v>148</v>
      </c>
      <c r="D2007" t="s">
        <v>27</v>
      </c>
      <c r="E2007" s="1">
        <v>44371</v>
      </c>
      <c r="F2007" s="1">
        <v>44382</v>
      </c>
      <c r="G2007" s="1">
        <f>Таблица1[[#This Row],[Дата регистрации ЗНИ]]+VLOOKUP(Таблица1[[#This Row],[Бизнес-решение]],'Средние сроки по БР'!$A$1:$T$203,9)</f>
        <v>44584.037735849059</v>
      </c>
      <c r="H2007" s="1">
        <f>Таблица1[[#This Row],[Плановая дата выхода из текущего статуса]]+VLOOKUP(Таблица1[[#This Row],[Бизнес-решение]],'Средние сроки по БР'!$A$1:$T$203,10)</f>
        <v>44595.037735849059</v>
      </c>
      <c r="I20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</v>
      </c>
    </row>
    <row r="2008" spans="1:9" x14ac:dyDescent="0.25">
      <c r="A2008" s="2">
        <v>5500029467</v>
      </c>
      <c r="B2008" t="s">
        <v>1904</v>
      </c>
      <c r="C2008" t="s">
        <v>149</v>
      </c>
      <c r="D2008" t="s">
        <v>16</v>
      </c>
      <c r="E2008" s="1">
        <v>44371</v>
      </c>
      <c r="F2008" s="1">
        <v>44560</v>
      </c>
      <c r="G2008" s="1">
        <f>Таблица1[[#This Row],[Дата регистрации ЗНИ]]+VLOOKUP(Таблица1[[#This Row],[Бизнес-решение]],'Средние сроки по БР'!$A$1:$T$203,18,1)</f>
        <v>44522.252688172041</v>
      </c>
      <c r="H2008" s="1">
        <f>Таблица1[[#This Row],[Плановая дата выхода из текущего статуса]]+VLOOKUP(Таблица1[[#This Row],[Бизнес-решение]],'Средние сроки по БР'!$A$1:$T$203,19,1)</f>
        <v>44707.252688172041</v>
      </c>
      <c r="I20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185</v>
      </c>
    </row>
    <row r="2009" spans="1:9" hidden="1" x14ac:dyDescent="0.25">
      <c r="A2009" s="2">
        <v>5500029615</v>
      </c>
      <c r="B2009" t="s">
        <v>1995</v>
      </c>
      <c r="C2009" t="s">
        <v>8</v>
      </c>
      <c r="D2009" t="s">
        <v>6</v>
      </c>
      <c r="E2009" s="1">
        <v>44383</v>
      </c>
      <c r="F2009" s="1" t="s">
        <v>7</v>
      </c>
      <c r="I200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10" spans="1:9" hidden="1" x14ac:dyDescent="0.25">
      <c r="A2010" s="2">
        <v>5500029616</v>
      </c>
      <c r="B2010" t="s">
        <v>1996</v>
      </c>
      <c r="C2010" t="s">
        <v>5</v>
      </c>
      <c r="D2010" t="s">
        <v>10</v>
      </c>
      <c r="E2010" s="1">
        <v>44383</v>
      </c>
      <c r="F2010" s="1" t="s">
        <v>7</v>
      </c>
      <c r="I201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11" spans="1:9" x14ac:dyDescent="0.25">
      <c r="A2011" s="2">
        <v>5500029470</v>
      </c>
      <c r="B2011" t="s">
        <v>1907</v>
      </c>
      <c r="C2011" t="s">
        <v>99</v>
      </c>
      <c r="D2011" t="s">
        <v>1908</v>
      </c>
      <c r="E2011" s="1">
        <v>44372</v>
      </c>
      <c r="F2011" s="1">
        <v>44581</v>
      </c>
      <c r="G2011" s="1">
        <f>Таблица1[[#This Row],[Дата регистрации ЗНИ]]+VLOOKUP(Таблица1[[#This Row],[Бизнес-решение]],'Средние сроки по БР'!$A$1:$T$203,15)</f>
        <v>44479</v>
      </c>
      <c r="H2011" s="1">
        <f>Таблица1[[#This Row],[Плановая дата выхода из текущего статуса]]+VLOOKUP(Таблица1[[#This Row],[Бизнес-решение]],'Средние сроки по БР'!$A$1:$T$203,16)</f>
        <v>44688</v>
      </c>
      <c r="I20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209</v>
      </c>
    </row>
    <row r="2012" spans="1:9" hidden="1" x14ac:dyDescent="0.25">
      <c r="A2012" s="2">
        <v>5500029618</v>
      </c>
      <c r="B2012" t="s">
        <v>1995</v>
      </c>
      <c r="C2012" t="s">
        <v>5</v>
      </c>
      <c r="D2012" t="s">
        <v>6</v>
      </c>
      <c r="E2012" s="1">
        <v>44384</v>
      </c>
      <c r="F2012" s="1" t="s">
        <v>7</v>
      </c>
      <c r="I201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13" spans="1:9" x14ac:dyDescent="0.25">
      <c r="A2013" s="2">
        <v>5500029472</v>
      </c>
      <c r="B2013" t="s">
        <v>1909</v>
      </c>
      <c r="C2013" t="s">
        <v>148</v>
      </c>
      <c r="D2013" t="s">
        <v>257</v>
      </c>
      <c r="E2013" s="1">
        <v>44372</v>
      </c>
      <c r="F2013" s="1">
        <v>44620</v>
      </c>
      <c r="G2013" s="1">
        <f>Таблица1[[#This Row],[Дата регистрации ЗНИ]]+VLOOKUP(Таблица1[[#This Row],[Бизнес-решение]],'Средние сроки по БР'!$A$1:$T$203,9)</f>
        <v>44491.595744680853</v>
      </c>
      <c r="H2013" s="1">
        <f>Таблица1[[#This Row],[Плановая дата выхода из текущего статуса]]+VLOOKUP(Таблица1[[#This Row],[Бизнес-решение]],'Средние сроки по БР'!$A$1:$T$203,10)</f>
        <v>44739.595744680853</v>
      </c>
      <c r="I201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248</v>
      </c>
    </row>
    <row r="2014" spans="1:9" x14ac:dyDescent="0.25">
      <c r="A2014" s="2">
        <v>5500029474</v>
      </c>
      <c r="B2014" t="s">
        <v>1911</v>
      </c>
      <c r="C2014" t="s">
        <v>152</v>
      </c>
      <c r="D2014" t="s">
        <v>11</v>
      </c>
      <c r="E2014" s="1">
        <v>44372</v>
      </c>
      <c r="F2014" s="1">
        <v>44645</v>
      </c>
      <c r="G2014" s="1">
        <f>Таблица1[[#This Row],[Дата регистрации ЗНИ]]+VLOOKUP(Таблица1[[#This Row],[Бизнес-решение]],'Средние сроки по БР'!$A$1:$T$203,20,1)</f>
        <v>44599.260563380281</v>
      </c>
      <c r="H2014" s="1">
        <f>Таблица1[[#This Row],[Плановая дата выхода из текущего статуса]]</f>
        <v>44645</v>
      </c>
      <c r="I201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45.739436619718617</v>
      </c>
    </row>
    <row r="2015" spans="1:9" x14ac:dyDescent="0.25">
      <c r="A2015" s="2">
        <v>5500029476</v>
      </c>
      <c r="B2015" t="s">
        <v>1912</v>
      </c>
      <c r="C2015" t="s">
        <v>148</v>
      </c>
      <c r="D2015" t="s">
        <v>209</v>
      </c>
      <c r="E2015" s="1">
        <v>44375</v>
      </c>
      <c r="F2015" s="1">
        <v>44592</v>
      </c>
      <c r="G2015" s="1">
        <f>Таблица1[[#This Row],[Дата регистрации ЗНИ]]+VLOOKUP(Таблица1[[#This Row],[Бизнес-решение]],'Средние сроки по БР'!$A$1:$T$203,9)</f>
        <v>44513.5</v>
      </c>
      <c r="H2015" s="1">
        <f>Таблица1[[#This Row],[Плановая дата выхода из текущего статуса]]+VLOOKUP(Таблица1[[#This Row],[Бизнес-решение]],'Средние сроки по БР'!$A$1:$T$203,10)</f>
        <v>44730.5</v>
      </c>
      <c r="I20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217</v>
      </c>
    </row>
    <row r="2016" spans="1:9" x14ac:dyDescent="0.25">
      <c r="A2016" s="2">
        <v>5500029478</v>
      </c>
      <c r="B2016" t="s">
        <v>1914</v>
      </c>
      <c r="C2016" t="s">
        <v>148</v>
      </c>
      <c r="D2016" t="s">
        <v>6</v>
      </c>
      <c r="E2016" s="1">
        <v>44375</v>
      </c>
      <c r="F2016" s="1">
        <v>44742</v>
      </c>
      <c r="G2016" s="1">
        <f>Таблица1[[#This Row],[Дата регистрации ЗНИ]]+VLOOKUP(Таблица1[[#This Row],[Бизнес-решение]],'Средние сроки по БР'!$A$1:$T$203,9)</f>
        <v>44591.371321454484</v>
      </c>
      <c r="H2016" s="1">
        <f>Таблица1[[#This Row],[Плановая дата выхода из текущего статуса]]+VLOOKUP(Таблица1[[#This Row],[Бизнес-решение]],'Средние сроки по БР'!$A$1:$T$203,10)</f>
        <v>44958.371321454484</v>
      </c>
      <c r="I20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367</v>
      </c>
    </row>
    <row r="2017" spans="1:9" x14ac:dyDescent="0.25">
      <c r="A2017" s="2">
        <v>5500029481</v>
      </c>
      <c r="B2017" t="s">
        <v>1916</v>
      </c>
      <c r="C2017" t="s">
        <v>152</v>
      </c>
      <c r="D2017" t="s">
        <v>73</v>
      </c>
      <c r="E2017" s="1">
        <v>44375</v>
      </c>
      <c r="F2017" s="1">
        <v>44558</v>
      </c>
      <c r="G2017" s="1">
        <f>Таблица1[[#This Row],[Дата регистрации ЗНИ]]+VLOOKUP(Таблица1[[#This Row],[Бизнес-решение]],'Средние сроки по БР'!$A$1:$T$203,20,1)</f>
        <v>44517.632258064514</v>
      </c>
      <c r="H2017" s="1">
        <f>Таблица1[[#This Row],[Плановая дата выхода из текущего статуса]]</f>
        <v>44558</v>
      </c>
      <c r="I20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40.367741935486265</v>
      </c>
    </row>
    <row r="2018" spans="1:9" x14ac:dyDescent="0.25">
      <c r="A2018" s="2">
        <v>5500029483</v>
      </c>
      <c r="B2018" t="s">
        <v>1918</v>
      </c>
      <c r="C2018" t="s">
        <v>148</v>
      </c>
      <c r="D2018" t="s">
        <v>6</v>
      </c>
      <c r="E2018" s="1">
        <v>44375</v>
      </c>
      <c r="F2018" s="1">
        <v>44793</v>
      </c>
      <c r="G2018" s="1">
        <f>Таблица1[[#This Row],[Дата регистрации ЗНИ]]+VLOOKUP(Таблица1[[#This Row],[Бизнес-решение]],'Средние сроки по БР'!$A$1:$T$203,9)</f>
        <v>44591.371321454484</v>
      </c>
      <c r="H2018" s="1">
        <f>Таблица1[[#This Row],[Плановая дата выхода из текущего статуса]]+VLOOKUP(Таблица1[[#This Row],[Бизнес-решение]],'Средние сроки по БР'!$A$1:$T$203,10)</f>
        <v>45009.371321454484</v>
      </c>
      <c r="I20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418</v>
      </c>
    </row>
    <row r="2019" spans="1:9" x14ac:dyDescent="0.25">
      <c r="A2019" s="2">
        <v>5500029484</v>
      </c>
      <c r="B2019" t="s">
        <v>1919</v>
      </c>
      <c r="C2019" t="s">
        <v>148</v>
      </c>
      <c r="D2019" t="s">
        <v>40</v>
      </c>
      <c r="E2019" s="1">
        <v>44375</v>
      </c>
      <c r="F2019" s="1">
        <v>44645</v>
      </c>
      <c r="G2019" s="1">
        <f>Таблица1[[#This Row],[Дата регистрации ЗНИ]]+VLOOKUP(Таблица1[[#This Row],[Бизнес-решение]],'Средние сроки по БР'!$A$1:$T$203,9)</f>
        <v>44501</v>
      </c>
      <c r="H2019" s="1">
        <f>Таблица1[[#This Row],[Плановая дата выхода из текущего статуса]]+VLOOKUP(Таблица1[[#This Row],[Бизнес-решение]],'Средние сроки по БР'!$A$1:$T$203,10)</f>
        <v>44771</v>
      </c>
      <c r="I20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270</v>
      </c>
    </row>
    <row r="2020" spans="1:9" x14ac:dyDescent="0.25">
      <c r="A2020" s="2">
        <v>5500029485</v>
      </c>
      <c r="B2020" t="s">
        <v>1920</v>
      </c>
      <c r="C2020" t="s">
        <v>99</v>
      </c>
      <c r="D2020" t="s">
        <v>73</v>
      </c>
      <c r="E2020" s="1">
        <v>44375</v>
      </c>
      <c r="F2020" s="1">
        <v>44518</v>
      </c>
      <c r="G2020" s="1">
        <f>Таблица1[[#This Row],[Дата регистрации ЗНИ]]+VLOOKUP(Таблица1[[#This Row],[Бизнес-решение]],'Средние сроки по БР'!$A$1:$T$203,15)</f>
        <v>44529.632258064514</v>
      </c>
      <c r="H2020" s="1">
        <f>Таблица1[[#This Row],[Плановая дата выхода из текущего статуса]]+VLOOKUP(Таблица1[[#This Row],[Бизнес-решение]],'Средние сроки по БР'!$A$1:$T$203,16)</f>
        <v>44672.632258064514</v>
      </c>
      <c r="I20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143</v>
      </c>
    </row>
    <row r="2021" spans="1:9" hidden="1" x14ac:dyDescent="0.25">
      <c r="A2021" s="2">
        <v>5500029629</v>
      </c>
      <c r="B2021" t="s">
        <v>1861</v>
      </c>
      <c r="C2021" t="s">
        <v>8</v>
      </c>
      <c r="D2021" t="s">
        <v>73</v>
      </c>
      <c r="E2021" s="1">
        <v>44384</v>
      </c>
      <c r="F2021" s="1" t="s">
        <v>7</v>
      </c>
      <c r="I202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22" spans="1:9" hidden="1" x14ac:dyDescent="0.25">
      <c r="A2022" s="2">
        <v>5500029630</v>
      </c>
      <c r="B2022" t="s">
        <v>2004</v>
      </c>
      <c r="C2022" t="s">
        <v>5</v>
      </c>
      <c r="D2022" t="s">
        <v>16</v>
      </c>
      <c r="E2022" s="1">
        <v>44384</v>
      </c>
      <c r="F2022" s="1" t="s">
        <v>7</v>
      </c>
      <c r="I202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23" spans="1:9" x14ac:dyDescent="0.25">
      <c r="A2023" s="2">
        <v>5500029486</v>
      </c>
      <c r="B2023" t="s">
        <v>1921</v>
      </c>
      <c r="C2023" t="s">
        <v>148</v>
      </c>
      <c r="D2023" t="s">
        <v>73</v>
      </c>
      <c r="E2023" s="1">
        <v>44375</v>
      </c>
      <c r="F2023" s="1">
        <v>44561</v>
      </c>
      <c r="G2023" s="1">
        <f>Таблица1[[#This Row],[Дата регистрации ЗНИ]]+VLOOKUP(Таблица1[[#This Row],[Бизнес-решение]],'Средние сроки по БР'!$A$1:$T$203,9)</f>
        <v>44541.632258064514</v>
      </c>
      <c r="H2023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0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186</v>
      </c>
    </row>
    <row r="2024" spans="1:9" hidden="1" x14ac:dyDescent="0.25">
      <c r="A2024" s="2">
        <v>5500029632</v>
      </c>
      <c r="B2024" t="s">
        <v>2006</v>
      </c>
      <c r="C2024" t="s">
        <v>8</v>
      </c>
      <c r="D2024" t="s">
        <v>73</v>
      </c>
      <c r="E2024" s="1">
        <v>44384</v>
      </c>
      <c r="F2024" s="1" t="s">
        <v>7</v>
      </c>
      <c r="I202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25" spans="1:9" x14ac:dyDescent="0.25">
      <c r="A2025" s="2">
        <v>5500029487</v>
      </c>
      <c r="B2025" t="s">
        <v>1922</v>
      </c>
      <c r="C2025" t="s">
        <v>184</v>
      </c>
      <c r="D2025" t="s">
        <v>73</v>
      </c>
      <c r="E2025" s="1">
        <v>44375</v>
      </c>
      <c r="F2025" s="1">
        <v>44573</v>
      </c>
      <c r="G2025" s="1">
        <f>Таблица1[[#This Row],[Дата регистрации ЗНИ]]+VLOOKUP(Таблица1[[#This Row],[Бизнес-решение]],'Средние сроки по БР'!$A$1:$T$203,10)</f>
        <v>44541.632258064514</v>
      </c>
      <c r="H2025" s="1">
        <f>Таблица1[[#This Row],[Плановая дата выхода из текущего статуса]]+VLOOKUP(Таблица1[[#This Row],[Бизнес-решение]],'Средние сроки по БР'!$A$1:$T$203,11)</f>
        <v>44734.632258064514</v>
      </c>
      <c r="I20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193</v>
      </c>
    </row>
    <row r="2026" spans="1:9" hidden="1" x14ac:dyDescent="0.25">
      <c r="A2026" s="2">
        <v>5500029634</v>
      </c>
      <c r="B2026" t="s">
        <v>2008</v>
      </c>
      <c r="C2026" t="s">
        <v>8</v>
      </c>
      <c r="D2026" t="s">
        <v>140</v>
      </c>
      <c r="E2026" s="1">
        <v>44384</v>
      </c>
      <c r="F2026" s="1" t="s">
        <v>7</v>
      </c>
      <c r="I202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27" spans="1:9" x14ac:dyDescent="0.25">
      <c r="A2027" s="2">
        <v>5500029488</v>
      </c>
      <c r="B2027" t="s">
        <v>1679</v>
      </c>
      <c r="C2027" t="s">
        <v>148</v>
      </c>
      <c r="D2027" t="s">
        <v>13</v>
      </c>
      <c r="E2027" s="1">
        <v>44375</v>
      </c>
      <c r="F2027" s="1">
        <v>44561</v>
      </c>
      <c r="G2027" s="1">
        <f>Таблица1[[#This Row],[Дата регистрации ЗНИ]]+VLOOKUP(Таблица1[[#This Row],[Бизнес-решение]],'Средние сроки по БР'!$A$1:$T$203,9)</f>
        <v>44605.88</v>
      </c>
      <c r="H2027" s="1">
        <f>Таблица1[[#This Row],[Плановая дата выхода из текущего статуса]]+VLOOKUP(Таблица1[[#This Row],[Бизнес-решение]],'Средние сроки по БР'!$A$1:$T$203,10)</f>
        <v>44791.88</v>
      </c>
      <c r="I20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186</v>
      </c>
    </row>
    <row r="2028" spans="1:9" x14ac:dyDescent="0.25">
      <c r="A2028" s="2">
        <v>5500029493</v>
      </c>
      <c r="B2028" t="s">
        <v>1924</v>
      </c>
      <c r="C2028" t="s">
        <v>99</v>
      </c>
      <c r="D2028" t="s">
        <v>73</v>
      </c>
      <c r="E2028" s="1">
        <v>44375</v>
      </c>
      <c r="F2028" s="1">
        <v>44638</v>
      </c>
      <c r="G2028" s="1">
        <f>Таблица1[[#This Row],[Дата регистрации ЗНИ]]+VLOOKUP(Таблица1[[#This Row],[Бизнес-решение]],'Средние сроки по БР'!$A$1:$T$203,15)</f>
        <v>44529.632258064514</v>
      </c>
      <c r="H2028" s="1">
        <f>Таблица1[[#This Row],[Плановая дата выхода из текущего статуса]]+VLOOKUP(Таблица1[[#This Row],[Бизнес-решение]],'Средние сроки по БР'!$A$1:$T$203,16)</f>
        <v>44792.632258064514</v>
      </c>
      <c r="I202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263</v>
      </c>
    </row>
    <row r="2029" spans="1:9" x14ac:dyDescent="0.25">
      <c r="A2029" s="2">
        <v>5500029494</v>
      </c>
      <c r="B2029" t="s">
        <v>1925</v>
      </c>
      <c r="C2029" t="s">
        <v>149</v>
      </c>
      <c r="D2029" t="s">
        <v>6</v>
      </c>
      <c r="E2029" s="1">
        <v>44376</v>
      </c>
      <c r="F2029" s="1">
        <v>44558</v>
      </c>
      <c r="G2029" s="1">
        <f>Таблица1[[#This Row],[Дата регистрации ЗНИ]]+VLOOKUP(Таблица1[[#This Row],[Бизнес-решение]],'Средние сроки по БР'!$A$1:$T$203,18,1)</f>
        <v>44576.371321454484</v>
      </c>
      <c r="H2029" s="1">
        <f>Таблица1[[#This Row],[Плановая дата выхода из текущего статуса]]+VLOOKUP(Таблица1[[#This Row],[Бизнес-решение]],'Средние сроки по БР'!$A$1:$T$203,19,1)</f>
        <v>44754.371321454484</v>
      </c>
      <c r="I20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178</v>
      </c>
    </row>
    <row r="2030" spans="1:9" hidden="1" x14ac:dyDescent="0.25">
      <c r="A2030" s="2">
        <v>5500029638</v>
      </c>
      <c r="B2030" t="s">
        <v>1983</v>
      </c>
      <c r="C2030" t="s">
        <v>8</v>
      </c>
      <c r="D2030" t="s">
        <v>33</v>
      </c>
      <c r="E2030" s="1">
        <v>44384</v>
      </c>
      <c r="F2030" s="1" t="s">
        <v>7</v>
      </c>
      <c r="I203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31" spans="1:9" x14ac:dyDescent="0.25">
      <c r="A2031" s="2">
        <v>5500029495</v>
      </c>
      <c r="B2031" t="s">
        <v>1925</v>
      </c>
      <c r="C2031" t="s">
        <v>184</v>
      </c>
      <c r="D2031" t="s">
        <v>6</v>
      </c>
      <c r="E2031" s="1">
        <v>44376</v>
      </c>
      <c r="F2031" s="1">
        <v>44557</v>
      </c>
      <c r="G2031" s="1">
        <f>Таблица1[[#This Row],[Дата регистрации ЗНИ]]+VLOOKUP(Таблица1[[#This Row],[Бизнес-решение]],'Средние сроки по БР'!$A$1:$T$203,10)</f>
        <v>44592.371321454484</v>
      </c>
      <c r="H2031" s="1">
        <f>Таблица1[[#This Row],[Плановая дата выхода из текущего статуса]]+VLOOKUP(Таблица1[[#This Row],[Бизнес-решение]],'Средние сроки по БР'!$A$1:$T$203,11)</f>
        <v>44768.371321454484</v>
      </c>
      <c r="I20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176</v>
      </c>
    </row>
    <row r="2032" spans="1:9" x14ac:dyDescent="0.25">
      <c r="A2032" s="2">
        <v>5500029497</v>
      </c>
      <c r="B2032" t="s">
        <v>854</v>
      </c>
      <c r="C2032" t="s">
        <v>152</v>
      </c>
      <c r="D2032" t="s">
        <v>235</v>
      </c>
      <c r="E2032" s="1">
        <v>44376</v>
      </c>
      <c r="F2032" s="1">
        <v>44642</v>
      </c>
      <c r="G2032" s="1">
        <f>Таблица1[[#This Row],[Дата регистрации ЗНИ]]+VLOOKUP(Таблица1[[#This Row],[Бизнес-решение]],'Средние сроки по БР'!$A$1:$T$203,20,1)</f>
        <v>44554.857142857145</v>
      </c>
      <c r="H2032" s="1">
        <f>Таблица1[[#This Row],[Плановая дата выхода из текущего статуса]]</f>
        <v>44642</v>
      </c>
      <c r="I20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87.142857142855064</v>
      </c>
    </row>
    <row r="2033" spans="1:9" hidden="1" x14ac:dyDescent="0.25">
      <c r="A2033" s="2">
        <v>5500029641</v>
      </c>
      <c r="B2033" t="s">
        <v>2012</v>
      </c>
      <c r="C2033" t="s">
        <v>8</v>
      </c>
      <c r="D2033" t="s">
        <v>73</v>
      </c>
      <c r="E2033" s="1">
        <v>44384</v>
      </c>
      <c r="F2033" s="1" t="s">
        <v>7</v>
      </c>
      <c r="I203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34" spans="1:9" x14ac:dyDescent="0.25">
      <c r="A2034" s="2">
        <v>5500029498</v>
      </c>
      <c r="B2034" t="s">
        <v>1927</v>
      </c>
      <c r="C2034" t="s">
        <v>241</v>
      </c>
      <c r="D2034" t="s">
        <v>288</v>
      </c>
      <c r="E2034" s="1">
        <v>44376</v>
      </c>
      <c r="F2034" s="1">
        <v>44442</v>
      </c>
      <c r="G2034" s="1">
        <f>Таблица1[[#This Row],[Дата регистрации ЗНИ]]+VLOOKUP(Таблица1[[#This Row],[Бизнес-решение]],'Средние сроки по БР'!$A$1:$T$203,9)</f>
        <v>44543.5</v>
      </c>
      <c r="H2034" s="1">
        <f>Таблица1[[#This Row],[Плановая дата выхода из текущего статуса]]+VLOOKUP(Таблица1[[#This Row],[Бизнес-решение]],'Средние сроки по БР'!$A$1:$T$203,10)</f>
        <v>44609.5</v>
      </c>
      <c r="I203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66</v>
      </c>
    </row>
    <row r="2035" spans="1:9" x14ac:dyDescent="0.25">
      <c r="A2035" s="2">
        <v>5500029499</v>
      </c>
      <c r="B2035" t="s">
        <v>1928</v>
      </c>
      <c r="C2035" t="s">
        <v>149</v>
      </c>
      <c r="D2035" t="s">
        <v>257</v>
      </c>
      <c r="E2035" s="1">
        <v>44376</v>
      </c>
      <c r="F2035" s="1">
        <v>44561</v>
      </c>
      <c r="G2035" s="1">
        <f>Таблица1[[#This Row],[Дата регистрации ЗНИ]]+VLOOKUP(Таблица1[[#This Row],[Бизнес-решение]],'Средние сроки по БР'!$A$1:$T$203,18,1)</f>
        <v>44479.595744680853</v>
      </c>
      <c r="H2035" s="1">
        <f>Таблица1[[#This Row],[Плановая дата выхода из текущего статуса]]+VLOOKUP(Таблица1[[#This Row],[Бизнес-решение]],'Средние сроки по БР'!$A$1:$T$203,19,1)</f>
        <v>44660.595744680853</v>
      </c>
      <c r="I20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181</v>
      </c>
    </row>
    <row r="2036" spans="1:9" hidden="1" x14ac:dyDescent="0.25">
      <c r="A2036" s="2">
        <v>5500029644</v>
      </c>
      <c r="B2036" t="s">
        <v>2015</v>
      </c>
      <c r="C2036" t="s">
        <v>8</v>
      </c>
      <c r="D2036" t="s">
        <v>2016</v>
      </c>
      <c r="E2036" s="1">
        <v>44385</v>
      </c>
      <c r="F2036" s="1" t="s">
        <v>7</v>
      </c>
      <c r="I203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37" spans="1:9" x14ac:dyDescent="0.25">
      <c r="A2037" s="2">
        <v>5500029501</v>
      </c>
      <c r="B2037" t="s">
        <v>1930</v>
      </c>
      <c r="C2037" t="s">
        <v>99</v>
      </c>
      <c r="D2037" t="s">
        <v>6</v>
      </c>
      <c r="E2037" s="1">
        <v>44376</v>
      </c>
      <c r="F2037" s="1">
        <v>44592</v>
      </c>
      <c r="G2037" s="1">
        <f>Таблица1[[#This Row],[Дата регистрации ЗНИ]]+VLOOKUP(Таблица1[[#This Row],[Бизнес-решение]],'Средние сроки по БР'!$A$1:$T$203,15)</f>
        <v>44580.371321454484</v>
      </c>
      <c r="H2037" s="1">
        <f>Таблица1[[#This Row],[Плановая дата выхода из текущего статуса]]+VLOOKUP(Таблица1[[#This Row],[Бизнес-решение]],'Средние сроки по БР'!$A$1:$T$203,16)</f>
        <v>44796.371321454484</v>
      </c>
      <c r="I203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216</v>
      </c>
    </row>
    <row r="2038" spans="1:9" hidden="1" x14ac:dyDescent="0.25">
      <c r="A2038" s="2">
        <v>5500029646</v>
      </c>
      <c r="B2038" t="s">
        <v>2018</v>
      </c>
      <c r="C2038" t="s">
        <v>8</v>
      </c>
      <c r="D2038" t="s">
        <v>996</v>
      </c>
      <c r="E2038" s="1">
        <v>44385</v>
      </c>
      <c r="F2038" s="1" t="s">
        <v>7</v>
      </c>
      <c r="I203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39" spans="1:9" x14ac:dyDescent="0.25">
      <c r="A2039" s="2">
        <v>5500029502</v>
      </c>
      <c r="B2039" t="s">
        <v>1931</v>
      </c>
      <c r="C2039" t="s">
        <v>148</v>
      </c>
      <c r="D2039" t="s">
        <v>37</v>
      </c>
      <c r="E2039" s="1">
        <v>44376</v>
      </c>
      <c r="F2039" s="1">
        <v>44400</v>
      </c>
      <c r="G2039" s="1">
        <f>Таблица1[[#This Row],[Дата регистрации ЗНИ]]+VLOOKUP(Таблица1[[#This Row],[Бизнес-решение]],'Средние сроки по БР'!$A$1:$T$203,9)</f>
        <v>44625.117647058825</v>
      </c>
      <c r="H2039" s="1">
        <f>Таблица1[[#This Row],[Плановая дата выхода из текущего статуса]]+VLOOKUP(Таблица1[[#This Row],[Бизнес-решение]],'Средние сроки по БР'!$A$1:$T$203,10)</f>
        <v>44649.117647058825</v>
      </c>
      <c r="I203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</v>
      </c>
    </row>
    <row r="2040" spans="1:9" hidden="1" x14ac:dyDescent="0.25">
      <c r="A2040" s="2">
        <v>5500029648</v>
      </c>
      <c r="B2040" t="s">
        <v>2020</v>
      </c>
      <c r="C2040" t="s">
        <v>5</v>
      </c>
      <c r="D2040" t="s">
        <v>89</v>
      </c>
      <c r="E2040" s="1">
        <v>44385</v>
      </c>
      <c r="F2040" s="1" t="s">
        <v>7</v>
      </c>
      <c r="I204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41" spans="1:9" x14ac:dyDescent="0.25">
      <c r="A2041" s="2">
        <v>5500029505</v>
      </c>
      <c r="B2041" t="s">
        <v>616</v>
      </c>
      <c r="C2041" t="s">
        <v>148</v>
      </c>
      <c r="D2041" t="s">
        <v>10</v>
      </c>
      <c r="E2041" s="1">
        <v>44376</v>
      </c>
      <c r="F2041" s="1">
        <v>44592</v>
      </c>
      <c r="G2041" s="1">
        <f>Таблица1[[#This Row],[Дата регистрации ЗНИ]]+VLOOKUP(Таблица1[[#This Row],[Бизнес-решение]],'Средние сроки по БР'!$A$1:$T$203,9)</f>
        <v>44555.209790209788</v>
      </c>
      <c r="H2041" s="1">
        <f>Таблица1[[#This Row],[Плановая дата выхода из текущего статуса]]+VLOOKUP(Таблица1[[#This Row],[Бизнес-решение]],'Средние сроки по БР'!$A$1:$T$203,10)</f>
        <v>44771.209790209788</v>
      </c>
      <c r="I20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216</v>
      </c>
    </row>
    <row r="2042" spans="1:9" x14ac:dyDescent="0.25">
      <c r="A2042" s="2">
        <v>5500029507</v>
      </c>
      <c r="B2042" t="s">
        <v>441</v>
      </c>
      <c r="C2042" t="s">
        <v>99</v>
      </c>
      <c r="D2042" t="s">
        <v>400</v>
      </c>
      <c r="E2042" s="1">
        <v>44376</v>
      </c>
      <c r="F2042" s="1">
        <v>44708</v>
      </c>
      <c r="G2042" s="1">
        <f>Таблица1[[#This Row],[Дата регистрации ЗНИ]]+VLOOKUP(Таблица1[[#This Row],[Бизнес-решение]],'Средние сроки по БР'!$A$1:$T$203,15)</f>
        <v>44562.214285714283</v>
      </c>
      <c r="H2042" s="1">
        <f>Таблица1[[#This Row],[Плановая дата выхода из текущего статуса]]+VLOOKUP(Таблица1[[#This Row],[Бизнес-решение]],'Средние сроки по БР'!$A$1:$T$203,16)</f>
        <v>44894.214285714283</v>
      </c>
      <c r="I20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332</v>
      </c>
    </row>
    <row r="2043" spans="1:9" x14ac:dyDescent="0.25">
      <c r="A2043" s="2">
        <v>5500029510</v>
      </c>
      <c r="B2043" t="s">
        <v>1935</v>
      </c>
      <c r="C2043" t="s">
        <v>114</v>
      </c>
      <c r="D2043" t="s">
        <v>6</v>
      </c>
      <c r="E2043" s="1">
        <v>44377</v>
      </c>
      <c r="F2043" s="1">
        <v>44540</v>
      </c>
      <c r="G2043" s="1">
        <f>Таблица1[[#This Row],[Дата регистрации ЗНИ]]+VLOOKUP(Таблица1[[#This Row],[Бизнес-решение]],'Средние сроки по БР'!$A$1:$T$203,11)</f>
        <v>44588.371321454484</v>
      </c>
      <c r="H2043" s="1">
        <f>Таблица1[[#This Row],[Плановая дата выхода из текущего статуса]]+VLOOKUP(Таблица1[[#This Row],[Бизнес-решение]],'Средние сроки по БР'!$A$1:$T$203,12)</f>
        <v>44749.371321454484</v>
      </c>
      <c r="I20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161</v>
      </c>
    </row>
    <row r="2044" spans="1:9" x14ac:dyDescent="0.25">
      <c r="A2044" s="2">
        <v>5500029515</v>
      </c>
      <c r="B2044" t="s">
        <v>1940</v>
      </c>
      <c r="C2044" t="s">
        <v>307</v>
      </c>
      <c r="D2044" t="s">
        <v>1783</v>
      </c>
      <c r="E2044" s="1">
        <v>44377</v>
      </c>
      <c r="F2044" s="1">
        <v>44385</v>
      </c>
      <c r="G2044" s="1">
        <f>Таблица1[[#This Row],[Дата регистрации ЗНИ]]+VLOOKUP(Таблица1[[#This Row],[Бизнес-решение]],'Средние сроки по БР'!$A$1:$T$203,9)</f>
        <v>44524</v>
      </c>
      <c r="H2044" s="1">
        <f>Таблица1[[#This Row],[Плановая дата выхода из текущего статуса]]+VLOOKUP(Таблица1[[#This Row],[Бизнес-решение]],'Средние сроки по БР'!$A$1:$T$203,10)</f>
        <v>44532</v>
      </c>
      <c r="I20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</v>
      </c>
    </row>
    <row r="2045" spans="1:9" x14ac:dyDescent="0.25">
      <c r="A2045" s="2">
        <v>5500029516</v>
      </c>
      <c r="B2045" t="s">
        <v>1940</v>
      </c>
      <c r="C2045" t="s">
        <v>307</v>
      </c>
      <c r="D2045" t="s">
        <v>1783</v>
      </c>
      <c r="E2045" s="1">
        <v>44377</v>
      </c>
      <c r="F2045" s="1">
        <v>44385</v>
      </c>
      <c r="G2045" s="1">
        <f>Таблица1[[#This Row],[Дата регистрации ЗНИ]]+VLOOKUP(Таблица1[[#This Row],[Бизнес-решение]],'Средние сроки по БР'!$A$1:$T$203,9)</f>
        <v>44524</v>
      </c>
      <c r="H2045" s="1">
        <f>Таблица1[[#This Row],[Плановая дата выхода из текущего статуса]]+VLOOKUP(Таблица1[[#This Row],[Бизнес-решение]],'Средние сроки по БР'!$A$1:$T$203,10)</f>
        <v>44532</v>
      </c>
      <c r="I20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</v>
      </c>
    </row>
    <row r="2046" spans="1:9" hidden="1" x14ac:dyDescent="0.25">
      <c r="A2046" s="2">
        <v>5500029654</v>
      </c>
      <c r="B2046" t="s">
        <v>2024</v>
      </c>
      <c r="C2046" t="s">
        <v>8</v>
      </c>
      <c r="D2046" t="s">
        <v>10</v>
      </c>
      <c r="E2046" s="1">
        <v>44386</v>
      </c>
      <c r="F2046" s="1" t="s">
        <v>7</v>
      </c>
      <c r="I204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47" spans="1:9" x14ac:dyDescent="0.25">
      <c r="A2047" s="2">
        <v>5500029517</v>
      </c>
      <c r="B2047" t="s">
        <v>1941</v>
      </c>
      <c r="C2047" t="s">
        <v>228</v>
      </c>
      <c r="D2047" t="s">
        <v>288</v>
      </c>
      <c r="E2047" s="1">
        <v>44377</v>
      </c>
      <c r="F2047" s="1">
        <v>44533</v>
      </c>
      <c r="G2047" s="1">
        <f>Таблица1[[#This Row],[Дата регистрации ЗНИ]]+VLOOKUP(Таблица1[[#This Row],[Бизнес-решение]],'Средние сроки по БР'!$A$1:$T$203,9)</f>
        <v>44544.5</v>
      </c>
      <c r="H2047" s="1">
        <f>Таблица1[[#This Row],[Плановая дата выхода из текущего статуса]]+VLOOKUP(Таблица1[[#This Row],[Бизнес-решение]],'Средние сроки по БР'!$A$1:$T$203,10)</f>
        <v>44700.5</v>
      </c>
      <c r="I20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156</v>
      </c>
    </row>
    <row r="2048" spans="1:9" x14ac:dyDescent="0.25">
      <c r="A2048" s="2">
        <v>5500029518</v>
      </c>
      <c r="B2048" t="s">
        <v>1942</v>
      </c>
      <c r="C2048" t="s">
        <v>99</v>
      </c>
      <c r="D2048" t="s">
        <v>290</v>
      </c>
      <c r="E2048" s="1">
        <v>44377</v>
      </c>
      <c r="F2048" s="1">
        <v>44620</v>
      </c>
      <c r="G2048" s="1">
        <f>Таблица1[[#This Row],[Дата регистрации ЗНИ]]+VLOOKUP(Таблица1[[#This Row],[Бизнес-решение]],'Средние сроки по БР'!$A$1:$T$203,15)</f>
        <v>44572</v>
      </c>
      <c r="H2048" s="1">
        <f>Таблица1[[#This Row],[Плановая дата выхода из текущего статуса]]+VLOOKUP(Таблица1[[#This Row],[Бизнес-решение]],'Средние сроки по БР'!$A$1:$T$203,16)</f>
        <v>44815</v>
      </c>
      <c r="I20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243</v>
      </c>
    </row>
    <row r="2049" spans="1:9" hidden="1" x14ac:dyDescent="0.25">
      <c r="A2049" s="2">
        <v>5500029657</v>
      </c>
      <c r="B2049" t="s">
        <v>2027</v>
      </c>
      <c r="C2049" t="s">
        <v>8</v>
      </c>
      <c r="D2049" t="s">
        <v>6</v>
      </c>
      <c r="E2049" s="1">
        <v>44389</v>
      </c>
      <c r="F2049" s="1" t="s">
        <v>7</v>
      </c>
      <c r="I204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50" spans="1:9" x14ac:dyDescent="0.25">
      <c r="A2050" s="2">
        <v>5500029521</v>
      </c>
      <c r="B2050" t="s">
        <v>1634</v>
      </c>
      <c r="C2050" t="s">
        <v>99</v>
      </c>
      <c r="D2050" t="s">
        <v>73</v>
      </c>
      <c r="E2050" s="1">
        <v>44377</v>
      </c>
      <c r="F2050" s="1">
        <v>44607</v>
      </c>
      <c r="G2050" s="1">
        <f>Таблица1[[#This Row],[Дата регистрации ЗНИ]]+VLOOKUP(Таблица1[[#This Row],[Бизнес-решение]],'Средние сроки по БР'!$A$1:$T$203,15)</f>
        <v>44531.632258064514</v>
      </c>
      <c r="H2050" s="1">
        <f>Таблица1[[#This Row],[Плановая дата выхода из текущего статуса]]+VLOOKUP(Таблица1[[#This Row],[Бизнес-решение]],'Средние сроки по БР'!$A$1:$T$203,16)</f>
        <v>44761.632258064514</v>
      </c>
      <c r="I205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230</v>
      </c>
    </row>
    <row r="2051" spans="1:9" x14ac:dyDescent="0.25">
      <c r="A2051" s="2">
        <v>5500029522</v>
      </c>
      <c r="B2051" t="s">
        <v>1653</v>
      </c>
      <c r="C2051" t="s">
        <v>184</v>
      </c>
      <c r="D2051" t="s">
        <v>11</v>
      </c>
      <c r="E2051" s="1">
        <v>44377</v>
      </c>
      <c r="F2051" s="1">
        <v>44495</v>
      </c>
      <c r="G2051" s="1">
        <f>Таблица1[[#This Row],[Дата регистрации ЗНИ]]+VLOOKUP(Таблица1[[#This Row],[Бизнес-решение]],'Средние сроки по БР'!$A$1:$T$203,10)</f>
        <v>44628.260563380281</v>
      </c>
      <c r="H2051" s="1">
        <f>Таблица1[[#This Row],[Плановая дата выхода из текущего статуса]]+VLOOKUP(Таблица1[[#This Row],[Бизнес-решение]],'Средние сроки по БР'!$A$1:$T$203,11)</f>
        <v>44741.260563380281</v>
      </c>
      <c r="I20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113</v>
      </c>
    </row>
    <row r="2052" spans="1:9" hidden="1" x14ac:dyDescent="0.25">
      <c r="A2052" s="2">
        <v>5500029660</v>
      </c>
      <c r="B2052" t="s">
        <v>2029</v>
      </c>
      <c r="C2052" t="s">
        <v>8</v>
      </c>
      <c r="D2052" t="s">
        <v>10</v>
      </c>
      <c r="E2052" s="1">
        <v>44390</v>
      </c>
      <c r="F2052" s="1" t="s">
        <v>7</v>
      </c>
      <c r="I205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53" spans="1:9" x14ac:dyDescent="0.25">
      <c r="A2053" s="2">
        <v>5500029524</v>
      </c>
      <c r="B2053" t="s">
        <v>1946</v>
      </c>
      <c r="C2053" t="s">
        <v>148</v>
      </c>
      <c r="D2053" t="s">
        <v>11</v>
      </c>
      <c r="E2053" s="1">
        <v>44377</v>
      </c>
      <c r="F2053" s="1">
        <v>44617</v>
      </c>
      <c r="G2053" s="1">
        <f>Таблица1[[#This Row],[Дата регистрации ЗНИ]]+VLOOKUP(Таблица1[[#This Row],[Бизнес-решение]],'Средние сроки по БР'!$A$1:$T$203,9)</f>
        <v>44628.260563380281</v>
      </c>
      <c r="H2053" s="1">
        <f>Таблица1[[#This Row],[Плановая дата выхода из текущего статуса]]+VLOOKUP(Таблица1[[#This Row],[Бизнес-решение]],'Средние сроки по БР'!$A$1:$T$203,10)</f>
        <v>44868.260563380281</v>
      </c>
      <c r="I20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240</v>
      </c>
    </row>
    <row r="2054" spans="1:9" hidden="1" x14ac:dyDescent="0.25">
      <c r="A2054" s="2">
        <v>5500029663</v>
      </c>
      <c r="B2054" t="s">
        <v>1751</v>
      </c>
      <c r="C2054" t="s">
        <v>5</v>
      </c>
      <c r="D2054" t="s">
        <v>16</v>
      </c>
      <c r="E2054" s="1">
        <v>44384</v>
      </c>
      <c r="F2054" s="1" t="s">
        <v>7</v>
      </c>
      <c r="I205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55" spans="1:9" x14ac:dyDescent="0.25">
      <c r="A2055" s="2">
        <v>5500029526</v>
      </c>
      <c r="B2055" t="s">
        <v>1948</v>
      </c>
      <c r="C2055" t="s">
        <v>1414</v>
      </c>
      <c r="D2055" t="s">
        <v>475</v>
      </c>
      <c r="E2055" s="1">
        <v>44377</v>
      </c>
      <c r="F2055" s="1">
        <v>44561</v>
      </c>
      <c r="G2055" s="1">
        <f>Таблица1[[#This Row],[Дата регистрации ЗНИ]]+VLOOKUP(Таблица1[[#This Row],[Бизнес-решение]],'Средние сроки по БР'!$A$1:$T$203,9)</f>
        <v>44575.214285714283</v>
      </c>
      <c r="H2055" s="1">
        <f>Таблица1[[#This Row],[Плановая дата выхода из текущего статуса]]+VLOOKUP(Таблица1[[#This Row],[Бизнес-решение]],'Средние сроки по БР'!$A$1:$T$203,10)</f>
        <v>44759.214285714283</v>
      </c>
      <c r="I20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184</v>
      </c>
    </row>
    <row r="2056" spans="1:9" hidden="1" x14ac:dyDescent="0.25">
      <c r="A2056" s="2">
        <v>5500029665</v>
      </c>
      <c r="B2056" t="s">
        <v>2032</v>
      </c>
      <c r="C2056" t="s">
        <v>8</v>
      </c>
      <c r="D2056" t="s">
        <v>9</v>
      </c>
      <c r="E2056" s="1">
        <v>44384</v>
      </c>
      <c r="F2056" s="1" t="s">
        <v>7</v>
      </c>
      <c r="I205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57" spans="1:9" x14ac:dyDescent="0.25">
      <c r="A2057" s="2">
        <v>5500029527</v>
      </c>
      <c r="B2057" t="s">
        <v>1949</v>
      </c>
      <c r="C2057" t="s">
        <v>99</v>
      </c>
      <c r="D2057" t="s">
        <v>33</v>
      </c>
      <c r="E2057" s="1">
        <v>44377</v>
      </c>
      <c r="F2057" s="1">
        <v>44600</v>
      </c>
      <c r="G2057" s="1">
        <f>Таблица1[[#This Row],[Дата регистрации ЗНИ]]+VLOOKUP(Таблица1[[#This Row],[Бизнес-решение]],'Средние сроки по БР'!$A$1:$T$203,15)</f>
        <v>44609.310924369747</v>
      </c>
      <c r="H2057" s="1">
        <f>Таблица1[[#This Row],[Плановая дата выхода из текущего статуса]]+VLOOKUP(Таблица1[[#This Row],[Бизнес-решение]],'Средние сроки по БР'!$A$1:$T$203,16)</f>
        <v>44832.310924369747</v>
      </c>
      <c r="I20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223</v>
      </c>
    </row>
    <row r="2058" spans="1:9" x14ac:dyDescent="0.25">
      <c r="A2058" s="2">
        <v>5500029532</v>
      </c>
      <c r="B2058" t="s">
        <v>1952</v>
      </c>
      <c r="C2058" t="s">
        <v>149</v>
      </c>
      <c r="D2058" t="s">
        <v>6</v>
      </c>
      <c r="E2058" s="1">
        <v>44378</v>
      </c>
      <c r="F2058" s="1">
        <v>44561</v>
      </c>
      <c r="G2058" s="1">
        <f>Таблица1[[#This Row],[Дата регистрации ЗНИ]]+VLOOKUP(Таблица1[[#This Row],[Бизнес-решение]],'Средние сроки по БР'!$A$1:$T$203,18,1)</f>
        <v>44578.371321454484</v>
      </c>
      <c r="H2058" s="1">
        <f>Таблица1[[#This Row],[Плановая дата выхода из текущего статуса]]+VLOOKUP(Таблица1[[#This Row],[Бизнес-решение]],'Средние сроки по БР'!$A$1:$T$203,19,1)</f>
        <v>44757.371321454484</v>
      </c>
      <c r="I20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179</v>
      </c>
    </row>
    <row r="2059" spans="1:9" hidden="1" x14ac:dyDescent="0.25">
      <c r="A2059" s="2">
        <v>5500029669</v>
      </c>
      <c r="B2059" t="s">
        <v>1779</v>
      </c>
      <c r="C2059" t="s">
        <v>8</v>
      </c>
      <c r="D2059" t="s">
        <v>9</v>
      </c>
      <c r="E2059" s="1">
        <v>44386</v>
      </c>
      <c r="F2059" s="1" t="s">
        <v>7</v>
      </c>
      <c r="I205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60" spans="1:9" hidden="1" x14ac:dyDescent="0.25">
      <c r="A2060" s="2">
        <v>5500029670</v>
      </c>
      <c r="B2060" t="s">
        <v>1779</v>
      </c>
      <c r="C2060" t="s">
        <v>8</v>
      </c>
      <c r="D2060" t="s">
        <v>33</v>
      </c>
      <c r="E2060" s="1">
        <v>44386</v>
      </c>
      <c r="F2060" s="1" t="s">
        <v>7</v>
      </c>
      <c r="I206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61" spans="1:9" hidden="1" x14ac:dyDescent="0.25">
      <c r="A2061" s="2">
        <v>5500029671</v>
      </c>
      <c r="B2061" t="s">
        <v>199</v>
      </c>
      <c r="C2061" t="s">
        <v>5</v>
      </c>
      <c r="D2061" t="s">
        <v>375</v>
      </c>
      <c r="E2061" s="1">
        <v>44385</v>
      </c>
      <c r="F2061" s="1" t="s">
        <v>7</v>
      </c>
      <c r="I206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62" spans="1:9" x14ac:dyDescent="0.25">
      <c r="A2062" s="2">
        <v>5500029533</v>
      </c>
      <c r="B2062" t="s">
        <v>1953</v>
      </c>
      <c r="C2062" t="s">
        <v>184</v>
      </c>
      <c r="D2062" t="s">
        <v>73</v>
      </c>
      <c r="E2062" s="1">
        <v>44378</v>
      </c>
      <c r="F2062" s="1">
        <v>44547</v>
      </c>
      <c r="G2062" s="1">
        <f>Таблица1[[#This Row],[Дата регистрации ЗНИ]]+VLOOKUP(Таблица1[[#This Row],[Бизнес-решение]],'Средние сроки по БР'!$A$1:$T$203,10)</f>
        <v>44544.632258064514</v>
      </c>
      <c r="H2062" s="1">
        <f>Таблица1[[#This Row],[Плановая дата выхода из текущего статуса]]+VLOOKUP(Таблица1[[#This Row],[Бизнес-решение]],'Средние сроки по БР'!$A$1:$T$203,11)</f>
        <v>44708.632258064514</v>
      </c>
      <c r="I206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164</v>
      </c>
    </row>
    <row r="2063" spans="1:9" x14ac:dyDescent="0.25">
      <c r="A2063" s="2">
        <v>5500029535</v>
      </c>
      <c r="B2063" t="s">
        <v>273</v>
      </c>
      <c r="C2063" t="s">
        <v>184</v>
      </c>
      <c r="D2063" t="s">
        <v>24</v>
      </c>
      <c r="E2063" s="1">
        <v>44378</v>
      </c>
      <c r="F2063" s="1">
        <v>44482</v>
      </c>
      <c r="G2063" s="1">
        <f>Таблица1[[#This Row],[Дата регистрации ЗНИ]]+VLOOKUP(Таблица1[[#This Row],[Бизнес-решение]],'Средние сроки по БР'!$A$1:$T$203,10)</f>
        <v>44542.6</v>
      </c>
      <c r="H2063" s="1">
        <f>Таблица1[[#This Row],[Плановая дата выхода из текущего статуса]]+VLOOKUP(Таблица1[[#This Row],[Бизнес-решение]],'Средние сроки по БР'!$A$1:$T$203,11)</f>
        <v>44641.599999999999</v>
      </c>
      <c r="I20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99</v>
      </c>
    </row>
    <row r="2064" spans="1:9" x14ac:dyDescent="0.25">
      <c r="A2064" s="2">
        <v>5500029536</v>
      </c>
      <c r="B2064" t="s">
        <v>1955</v>
      </c>
      <c r="C2064" t="s">
        <v>325</v>
      </c>
      <c r="D2064" t="s">
        <v>257</v>
      </c>
      <c r="E2064" s="1">
        <v>44378</v>
      </c>
      <c r="F2064" s="1">
        <v>44384</v>
      </c>
      <c r="G2064" s="1">
        <f>Таблица1[[#This Row],[Дата регистрации ЗНИ]]+VLOOKUP(Таблица1[[#This Row],[Бизнес-решение]],'Средние сроки по БР'!$A$1:$T$203,13)</f>
        <v>44488.595744680853</v>
      </c>
      <c r="H2064" s="1">
        <f>Таблица1[[#This Row],[Плановая дата выхода из текущего статуса]]+VLOOKUP(Таблица1[[#This Row],[Бизнес-решение]],'Средние сроки по БР'!$A$1:$T$203,14)</f>
        <v>44492.595744680853</v>
      </c>
      <c r="I20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2065" spans="1:9" x14ac:dyDescent="0.25">
      <c r="A2065" s="2">
        <v>5500029537</v>
      </c>
      <c r="B2065" t="s">
        <v>1956</v>
      </c>
      <c r="C2065" t="s">
        <v>241</v>
      </c>
      <c r="D2065" t="s">
        <v>423</v>
      </c>
      <c r="E2065" s="1">
        <v>44379</v>
      </c>
      <c r="F2065" s="1">
        <v>44497</v>
      </c>
      <c r="G2065" s="1">
        <f>Таблица1[[#This Row],[Дата регистрации ЗНИ]]+VLOOKUP(Таблица1[[#This Row],[Бизнес-решение]],'Средние сроки по БР'!$A$1:$T$203,9)</f>
        <v>44503</v>
      </c>
      <c r="H2065" s="1">
        <f>Таблица1[[#This Row],[Плановая дата выхода из текущего статуса]]+VLOOKUP(Таблица1[[#This Row],[Бизнес-решение]],'Средние сроки по БР'!$A$1:$T$203,10)</f>
        <v>44621</v>
      </c>
      <c r="I20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118</v>
      </c>
    </row>
    <row r="2066" spans="1:9" hidden="1" x14ac:dyDescent="0.25">
      <c r="A2066" s="2">
        <v>5500029676</v>
      </c>
      <c r="B2066" t="s">
        <v>2039</v>
      </c>
      <c r="C2066" t="s">
        <v>5</v>
      </c>
      <c r="D2066" t="s">
        <v>64</v>
      </c>
      <c r="E2066" s="1">
        <v>44386</v>
      </c>
      <c r="F2066" s="1" t="s">
        <v>7</v>
      </c>
      <c r="I206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67" spans="1:9" hidden="1" x14ac:dyDescent="0.25">
      <c r="A2067" s="2">
        <v>5500029677</v>
      </c>
      <c r="B2067" t="s">
        <v>2040</v>
      </c>
      <c r="C2067" t="s">
        <v>5</v>
      </c>
      <c r="D2067" t="s">
        <v>16</v>
      </c>
      <c r="E2067" s="1">
        <v>44386</v>
      </c>
      <c r="F2067" s="1" t="s">
        <v>7</v>
      </c>
      <c r="I206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68" spans="1:9" hidden="1" x14ac:dyDescent="0.25">
      <c r="A2068" s="2">
        <v>5500029681</v>
      </c>
      <c r="B2068" t="s">
        <v>1779</v>
      </c>
      <c r="C2068" t="s">
        <v>8</v>
      </c>
      <c r="D2068" t="s">
        <v>37</v>
      </c>
      <c r="E2068" s="1">
        <v>44386</v>
      </c>
      <c r="F2068" s="1" t="s">
        <v>7</v>
      </c>
      <c r="I206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69" spans="1:9" x14ac:dyDescent="0.25">
      <c r="A2069" s="2">
        <v>5500029540</v>
      </c>
      <c r="B2069" t="s">
        <v>1958</v>
      </c>
      <c r="C2069" t="s">
        <v>152</v>
      </c>
      <c r="D2069" t="s">
        <v>35</v>
      </c>
      <c r="E2069" s="1">
        <v>44379</v>
      </c>
      <c r="F2069" s="1">
        <v>44651</v>
      </c>
      <c r="G2069" s="1">
        <f>Таблица1[[#This Row],[Дата регистрации ЗНИ]]+VLOOKUP(Таблица1[[#This Row],[Бизнес-решение]],'Средние сроки по БР'!$A$1:$T$203,20,1)</f>
        <v>44631</v>
      </c>
      <c r="H2069" s="1">
        <f>Таблица1[[#This Row],[Плановая дата выхода из текущего статуса]]</f>
        <v>44651</v>
      </c>
      <c r="I20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</v>
      </c>
    </row>
    <row r="2070" spans="1:9" hidden="1" x14ac:dyDescent="0.25">
      <c r="A2070" s="2">
        <v>5500029683</v>
      </c>
      <c r="B2070" t="s">
        <v>1779</v>
      </c>
      <c r="C2070" t="s">
        <v>8</v>
      </c>
      <c r="D2070" t="s">
        <v>257</v>
      </c>
      <c r="E2070" s="1">
        <v>44386</v>
      </c>
      <c r="F2070" s="1" t="s">
        <v>7</v>
      </c>
      <c r="I207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71" spans="1:9" x14ac:dyDescent="0.25">
      <c r="A2071" s="2">
        <v>5500029542</v>
      </c>
      <c r="B2071" t="s">
        <v>498</v>
      </c>
      <c r="C2071" t="s">
        <v>127</v>
      </c>
      <c r="D2071" t="s">
        <v>22</v>
      </c>
      <c r="E2071" s="1">
        <v>44379</v>
      </c>
      <c r="F2071" s="1">
        <v>44558</v>
      </c>
      <c r="G2071" s="1">
        <f>Таблица1[[#This Row],[Дата регистрации ЗНИ]]+VLOOKUP(Таблица1[[#This Row],[Бизнес-решение]],'Средние сроки по БР'!$A$1:$T$203,17)</f>
        <v>44581.083333333336</v>
      </c>
      <c r="H2071" s="1">
        <f>Таблица1[[#This Row],[Плановая дата выхода из текущего статуса]]+VLOOKUP(Таблица1[[#This Row],[Бизнес-решение]],'Средние сроки по БР'!$A$1:$T$203,18)</f>
        <v>44758.083333333336</v>
      </c>
      <c r="I20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177</v>
      </c>
    </row>
    <row r="2072" spans="1:9" hidden="1" x14ac:dyDescent="0.25">
      <c r="A2072" s="2">
        <v>5500029687</v>
      </c>
      <c r="B2072" t="s">
        <v>2042</v>
      </c>
      <c r="C2072" t="s">
        <v>8</v>
      </c>
      <c r="D2072" t="s">
        <v>37</v>
      </c>
      <c r="E2072" s="1">
        <v>44389</v>
      </c>
      <c r="F2072" s="1" t="s">
        <v>7</v>
      </c>
      <c r="I207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73" spans="1:9" x14ac:dyDescent="0.25">
      <c r="A2073" s="2">
        <v>5500029543</v>
      </c>
      <c r="B2073" t="s">
        <v>1677</v>
      </c>
      <c r="C2073" t="s">
        <v>152</v>
      </c>
      <c r="D2073" t="s">
        <v>10</v>
      </c>
      <c r="E2073" s="1">
        <v>44379</v>
      </c>
      <c r="F2073" s="1">
        <v>44649</v>
      </c>
      <c r="G2073" s="1">
        <f>Таблица1[[#This Row],[Дата регистрации ЗНИ]]+VLOOKUP(Таблица1[[#This Row],[Бизнес-решение]],'Средние сроки по БР'!$A$1:$T$203,20,1)</f>
        <v>44534.209790209788</v>
      </c>
      <c r="H2073" s="1">
        <f>Таблица1[[#This Row],[Плановая дата выхода из текущего статуса]]</f>
        <v>44649</v>
      </c>
      <c r="I20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114.79020979021152</v>
      </c>
    </row>
    <row r="2074" spans="1:9" hidden="1" x14ac:dyDescent="0.25">
      <c r="A2074" s="2">
        <v>5500029689</v>
      </c>
      <c r="B2074" t="s">
        <v>2044</v>
      </c>
      <c r="C2074" t="s">
        <v>8</v>
      </c>
      <c r="D2074" t="s">
        <v>9</v>
      </c>
      <c r="E2074" s="1">
        <v>44389</v>
      </c>
      <c r="F2074" s="1" t="s">
        <v>7</v>
      </c>
      <c r="I207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75" spans="1:9" x14ac:dyDescent="0.25">
      <c r="A2075" s="2">
        <v>5500029544</v>
      </c>
      <c r="B2075" t="s">
        <v>250</v>
      </c>
      <c r="C2075" t="s">
        <v>184</v>
      </c>
      <c r="D2075" t="s">
        <v>1960</v>
      </c>
      <c r="E2075" s="1">
        <v>44379</v>
      </c>
      <c r="F2075" s="1">
        <v>44523</v>
      </c>
      <c r="G2075" s="1">
        <f>Таблица1[[#This Row],[Дата регистрации ЗНИ]]+VLOOKUP(Таблица1[[#This Row],[Бизнес-решение]],'Средние сроки по БР'!$A$1:$T$203,10)</f>
        <v>44577.214285714283</v>
      </c>
      <c r="H2075" s="1">
        <f>Таблица1[[#This Row],[Плановая дата выхода из текущего статуса]]+VLOOKUP(Таблица1[[#This Row],[Бизнес-решение]],'Средние сроки по БР'!$A$1:$T$203,11)</f>
        <v>44716.214285714283</v>
      </c>
      <c r="I20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139</v>
      </c>
    </row>
    <row r="2076" spans="1:9" x14ac:dyDescent="0.25">
      <c r="A2076" s="2">
        <v>5500029545</v>
      </c>
      <c r="B2076" t="s">
        <v>1961</v>
      </c>
      <c r="C2076" t="s">
        <v>148</v>
      </c>
      <c r="D2076" t="s">
        <v>40</v>
      </c>
      <c r="E2076" s="1">
        <v>44379</v>
      </c>
      <c r="F2076" s="1">
        <v>44561</v>
      </c>
      <c r="G2076" s="1">
        <f>Таблица1[[#This Row],[Дата регистрации ЗНИ]]+VLOOKUP(Таблица1[[#This Row],[Бизнес-решение]],'Средние сроки по БР'!$A$1:$T$203,9)</f>
        <v>44505</v>
      </c>
      <c r="H2076" s="1">
        <f>Таблица1[[#This Row],[Плановая дата выхода из текущего статуса]]+VLOOKUP(Таблица1[[#This Row],[Бизнес-решение]],'Средние сроки по БР'!$A$1:$T$203,10)</f>
        <v>44687</v>
      </c>
      <c r="I20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182</v>
      </c>
    </row>
    <row r="2077" spans="1:9" hidden="1" x14ac:dyDescent="0.25">
      <c r="A2077" s="2">
        <v>5500029692</v>
      </c>
      <c r="B2077" t="s">
        <v>2047</v>
      </c>
      <c r="C2077" t="s">
        <v>8</v>
      </c>
      <c r="D2077" t="s">
        <v>857</v>
      </c>
      <c r="E2077" s="1">
        <v>44388</v>
      </c>
      <c r="F2077" s="1" t="s">
        <v>7</v>
      </c>
      <c r="I207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78" spans="1:9" x14ac:dyDescent="0.25">
      <c r="A2078" s="2">
        <v>5500029546</v>
      </c>
      <c r="B2078" t="s">
        <v>1962</v>
      </c>
      <c r="C2078" t="s">
        <v>148</v>
      </c>
      <c r="D2078" t="s">
        <v>158</v>
      </c>
      <c r="E2078" s="1">
        <v>44379</v>
      </c>
      <c r="F2078" s="1">
        <v>44620</v>
      </c>
      <c r="G2078" s="1">
        <f>Таблица1[[#This Row],[Дата регистрации ЗНИ]]+VLOOKUP(Таблица1[[#This Row],[Бизнес-решение]],'Средние сроки по БР'!$A$1:$T$203,9)</f>
        <v>44702.166666666664</v>
      </c>
      <c r="H2078" s="1">
        <f>Таблица1[[#This Row],[Плановая дата выхода из текущего статуса]]+VLOOKUP(Таблица1[[#This Row],[Бизнес-решение]],'Средние сроки по БР'!$A$1:$T$203,10)</f>
        <v>44943.166666666664</v>
      </c>
      <c r="I20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241</v>
      </c>
    </row>
    <row r="2079" spans="1:9" x14ac:dyDescent="0.25">
      <c r="A2079" s="2">
        <v>5500029547</v>
      </c>
      <c r="B2079" t="s">
        <v>1827</v>
      </c>
      <c r="C2079" t="s">
        <v>99</v>
      </c>
      <c r="D2079" t="s">
        <v>36</v>
      </c>
      <c r="E2079" s="1">
        <v>44379</v>
      </c>
      <c r="F2079" s="1">
        <v>44582</v>
      </c>
      <c r="G2079" s="1">
        <f>Таблица1[[#This Row],[Дата регистрации ЗНИ]]+VLOOKUP(Таблица1[[#This Row],[Бизнес-решение]],'Средние сроки по БР'!$A$1:$T$203,15)</f>
        <v>44550.639344262294</v>
      </c>
      <c r="H2079" s="1">
        <f>Таблица1[[#This Row],[Плановая дата выхода из текущего статуса]]+VLOOKUP(Таблица1[[#This Row],[Бизнес-решение]],'Средние сроки по БР'!$A$1:$T$203,16)</f>
        <v>44753.639344262294</v>
      </c>
      <c r="I20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203</v>
      </c>
    </row>
    <row r="2080" spans="1:9" x14ac:dyDescent="0.25">
      <c r="A2080" s="2">
        <v>5500029548</v>
      </c>
      <c r="B2080" t="s">
        <v>1963</v>
      </c>
      <c r="C2080" t="s">
        <v>184</v>
      </c>
      <c r="D2080" t="s">
        <v>1964</v>
      </c>
      <c r="E2080" s="1">
        <v>44382</v>
      </c>
      <c r="F2080" s="1">
        <v>44529</v>
      </c>
      <c r="G2080" s="1">
        <f>Таблица1[[#This Row],[Дата регистрации ЗНИ]]+VLOOKUP(Таблица1[[#This Row],[Бизнес-решение]],'Средние сроки по БР'!$A$1:$T$203,10)</f>
        <v>44521.0625</v>
      </c>
      <c r="H2080" s="1">
        <f>Таблица1[[#This Row],[Плановая дата выхода из текущего статуса]]+VLOOKUP(Таблица1[[#This Row],[Бизнес-решение]],'Средние сроки по БР'!$A$1:$T$203,11)</f>
        <v>44663.0625</v>
      </c>
      <c r="I20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142</v>
      </c>
    </row>
    <row r="2081" spans="1:9" hidden="1" x14ac:dyDescent="0.25">
      <c r="A2081" s="2">
        <v>5500029696</v>
      </c>
      <c r="B2081" t="s">
        <v>2051</v>
      </c>
      <c r="C2081" t="s">
        <v>8</v>
      </c>
      <c r="D2081" t="s">
        <v>857</v>
      </c>
      <c r="E2081" s="1">
        <v>44388</v>
      </c>
      <c r="F2081" s="1" t="s">
        <v>7</v>
      </c>
      <c r="I208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82" spans="1:9" x14ac:dyDescent="0.25">
      <c r="A2082" s="2">
        <v>5500029554</v>
      </c>
      <c r="B2082" t="s">
        <v>1967</v>
      </c>
      <c r="C2082" t="s">
        <v>99</v>
      </c>
      <c r="D2082" t="s">
        <v>10</v>
      </c>
      <c r="E2082" s="1">
        <v>44382</v>
      </c>
      <c r="F2082" s="1">
        <v>44561</v>
      </c>
      <c r="G2082" s="1">
        <f>Таблица1[[#This Row],[Дата регистрации ЗНИ]]+VLOOKUP(Таблица1[[#This Row],[Бизнес-решение]],'Средние сроки по БР'!$A$1:$T$203,15)</f>
        <v>44549.209790209788</v>
      </c>
      <c r="H2082" s="1">
        <f>Таблица1[[#This Row],[Плановая дата выхода из текущего статуса]]+VLOOKUP(Таблица1[[#This Row],[Бизнес-решение]],'Средние сроки по БР'!$A$1:$T$203,16)</f>
        <v>44728.209790209788</v>
      </c>
      <c r="I208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179</v>
      </c>
    </row>
    <row r="2083" spans="1:9" x14ac:dyDescent="0.25">
      <c r="A2083" s="2">
        <v>5500029555</v>
      </c>
      <c r="B2083" t="s">
        <v>1968</v>
      </c>
      <c r="C2083" t="s">
        <v>148</v>
      </c>
      <c r="D2083" t="s">
        <v>6</v>
      </c>
      <c r="E2083" s="1">
        <v>44383</v>
      </c>
      <c r="F2083" s="1">
        <v>44610</v>
      </c>
      <c r="G2083" s="1">
        <f>Таблица1[[#This Row],[Дата регистрации ЗНИ]]+VLOOKUP(Таблица1[[#This Row],[Бизнес-решение]],'Средние сроки по БР'!$A$1:$T$203,9)</f>
        <v>44599.371321454484</v>
      </c>
      <c r="H2083" s="1">
        <f>Таблица1[[#This Row],[Плановая дата выхода из текущего статуса]]+VLOOKUP(Таблица1[[#This Row],[Бизнес-решение]],'Средние сроки по БР'!$A$1:$T$203,10)</f>
        <v>44826.371321454484</v>
      </c>
      <c r="I20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227</v>
      </c>
    </row>
    <row r="2084" spans="1:9" hidden="1" x14ac:dyDescent="0.25">
      <c r="A2084" s="2">
        <v>5500029699</v>
      </c>
      <c r="B2084" t="s">
        <v>2054</v>
      </c>
      <c r="C2084" t="s">
        <v>8</v>
      </c>
      <c r="D2084" t="s">
        <v>857</v>
      </c>
      <c r="E2084" s="1">
        <v>44388</v>
      </c>
      <c r="F2084" s="1" t="s">
        <v>7</v>
      </c>
      <c r="I208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085" spans="1:9" x14ac:dyDescent="0.25">
      <c r="A2085" s="2">
        <v>5500029564</v>
      </c>
      <c r="B2085" t="s">
        <v>1930</v>
      </c>
      <c r="C2085" t="s">
        <v>99</v>
      </c>
      <c r="D2085" t="s">
        <v>79</v>
      </c>
      <c r="E2085" s="1">
        <v>44382</v>
      </c>
      <c r="F2085" s="1">
        <v>44592</v>
      </c>
      <c r="G2085" s="1">
        <f>Таблица1[[#This Row],[Дата регистрации ЗНИ]]+VLOOKUP(Таблица1[[#This Row],[Бизнес-решение]],'Средние сроки по БР'!$A$1:$T$203,15)</f>
        <v>44580.571428571428</v>
      </c>
      <c r="H2085" s="1">
        <f>Таблица1[[#This Row],[Плановая дата выхода из текущего статуса]]+VLOOKUP(Таблица1[[#This Row],[Бизнес-решение]],'Средние сроки по БР'!$A$1:$T$203,16)</f>
        <v>44790.571428571428</v>
      </c>
      <c r="I20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210</v>
      </c>
    </row>
    <row r="2086" spans="1:9" x14ac:dyDescent="0.25">
      <c r="A2086" s="2">
        <v>5500029567</v>
      </c>
      <c r="B2086" t="s">
        <v>1970</v>
      </c>
      <c r="C2086" t="s">
        <v>99</v>
      </c>
      <c r="D2086" t="s">
        <v>10</v>
      </c>
      <c r="E2086" s="1">
        <v>44382</v>
      </c>
      <c r="F2086" s="1">
        <v>44651</v>
      </c>
      <c r="G2086" s="1">
        <f>Таблица1[[#This Row],[Дата регистрации ЗНИ]]+VLOOKUP(Таблица1[[#This Row],[Бизнес-решение]],'Средние сроки по БР'!$A$1:$T$203,15)</f>
        <v>44549.209790209788</v>
      </c>
      <c r="H2086" s="1">
        <f>Таблица1[[#This Row],[Плановая дата выхода из текущего статуса]]+VLOOKUP(Таблица1[[#This Row],[Бизнес-решение]],'Средние сроки по БР'!$A$1:$T$203,16)</f>
        <v>44818.209790209788</v>
      </c>
      <c r="I208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269</v>
      </c>
    </row>
    <row r="2087" spans="1:9" x14ac:dyDescent="0.25">
      <c r="A2087" s="2">
        <v>5500029568</v>
      </c>
      <c r="B2087" t="s">
        <v>1935</v>
      </c>
      <c r="C2087" t="s">
        <v>114</v>
      </c>
      <c r="D2087" t="s">
        <v>33</v>
      </c>
      <c r="E2087" s="1">
        <v>44382</v>
      </c>
      <c r="F2087" s="1">
        <v>44543</v>
      </c>
      <c r="G2087" s="1">
        <f>Таблица1[[#This Row],[Дата регистрации ЗНИ]]+VLOOKUP(Таблица1[[#This Row],[Бизнес-решение]],'Средние сроки по БР'!$A$1:$T$203,11)</f>
        <v>44621.310924369747</v>
      </c>
      <c r="H2087" s="1">
        <f>Таблица1[[#This Row],[Плановая дата выхода из текущего статуса]]+VLOOKUP(Таблица1[[#This Row],[Бизнес-решение]],'Средние сроки по БР'!$A$1:$T$203,12)</f>
        <v>44780.310924369747</v>
      </c>
      <c r="I20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159</v>
      </c>
    </row>
    <row r="2088" spans="1:9" x14ac:dyDescent="0.25">
      <c r="A2088" s="2">
        <v>5500029573</v>
      </c>
      <c r="B2088" t="s">
        <v>1409</v>
      </c>
      <c r="C2088" t="s">
        <v>152</v>
      </c>
      <c r="D2088" t="s">
        <v>16</v>
      </c>
      <c r="E2088" s="1">
        <v>44382</v>
      </c>
      <c r="F2088" s="1">
        <v>44608</v>
      </c>
      <c r="G2088" s="1">
        <f>Таблица1[[#This Row],[Дата регистрации ЗНИ]]+VLOOKUP(Таблица1[[#This Row],[Бизнес-решение]],'Средние сроки по БР'!$A$1:$T$203,20,1)</f>
        <v>44525.252688172041</v>
      </c>
      <c r="H2088" s="1">
        <f>Таблица1[[#This Row],[Плановая дата выхода из текущего статуса]]</f>
        <v>44608</v>
      </c>
      <c r="I20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82.747311827959493</v>
      </c>
    </row>
    <row r="2089" spans="1:9" x14ac:dyDescent="0.25">
      <c r="A2089" s="2">
        <v>5500029576</v>
      </c>
      <c r="B2089" t="s">
        <v>1973</v>
      </c>
      <c r="C2089" t="s">
        <v>99</v>
      </c>
      <c r="D2089" t="s">
        <v>142</v>
      </c>
      <c r="E2089" s="1">
        <v>44383</v>
      </c>
      <c r="F2089" s="1">
        <v>44596</v>
      </c>
      <c r="G2089" s="1">
        <f>Таблица1[[#This Row],[Дата регистрации ЗНИ]]+VLOOKUP(Таблица1[[#This Row],[Бизнес-решение]],'Средние сроки по БР'!$A$1:$T$203,15)</f>
        <v>44614</v>
      </c>
      <c r="H2089" s="1">
        <f>Таблица1[[#This Row],[Плановая дата выхода из текущего статуса]]+VLOOKUP(Таблица1[[#This Row],[Бизнес-решение]],'Средние сроки по БР'!$A$1:$T$203,16)</f>
        <v>44827</v>
      </c>
      <c r="I20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213</v>
      </c>
    </row>
    <row r="2090" spans="1:9" x14ac:dyDescent="0.25">
      <c r="A2090" s="2">
        <v>5500029581</v>
      </c>
      <c r="B2090" t="s">
        <v>1974</v>
      </c>
      <c r="C2090" t="s">
        <v>99</v>
      </c>
      <c r="D2090" t="s">
        <v>620</v>
      </c>
      <c r="E2090" s="1">
        <v>44382</v>
      </c>
      <c r="F2090" s="1">
        <v>44652</v>
      </c>
      <c r="G2090" s="1">
        <f>Таблица1[[#This Row],[Дата регистрации ЗНИ]]+VLOOKUP(Таблица1[[#This Row],[Бизнес-решение]],'Средние сроки по БР'!$A$1:$T$203,15)</f>
        <v>44568.214285714283</v>
      </c>
      <c r="H2090" s="1">
        <f>Таблица1[[#This Row],[Плановая дата выхода из текущего статуса]]+VLOOKUP(Таблица1[[#This Row],[Бизнес-решение]],'Средние сроки по БР'!$A$1:$T$203,16)</f>
        <v>44838.214285714283</v>
      </c>
      <c r="I20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270</v>
      </c>
    </row>
    <row r="2091" spans="1:9" x14ac:dyDescent="0.25">
      <c r="A2091" s="2">
        <v>5500029585</v>
      </c>
      <c r="B2091" t="s">
        <v>1977</v>
      </c>
      <c r="C2091" t="s">
        <v>99</v>
      </c>
      <c r="D2091" t="s">
        <v>128</v>
      </c>
      <c r="E2091" s="1">
        <v>44382</v>
      </c>
      <c r="F2091" s="1">
        <v>44759</v>
      </c>
      <c r="G2091" s="1">
        <f>Таблица1[[#This Row],[Дата регистрации ЗНИ]]+VLOOKUP(Таблица1[[#This Row],[Бизнес-решение]],'Средние сроки по БР'!$A$1:$T$203,15)</f>
        <v>44579.021276595748</v>
      </c>
      <c r="H2091" s="1">
        <f>Таблица1[[#This Row],[Плановая дата выхода из текущего статуса]]+VLOOKUP(Таблица1[[#This Row],[Бизнес-решение]],'Средние сроки по БР'!$A$1:$T$203,16)</f>
        <v>44956.021276595748</v>
      </c>
      <c r="I20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377</v>
      </c>
    </row>
    <row r="2092" spans="1:9" x14ac:dyDescent="0.25">
      <c r="A2092" s="2">
        <v>5500029586</v>
      </c>
      <c r="B2092" t="s">
        <v>1978</v>
      </c>
      <c r="C2092" t="s">
        <v>148</v>
      </c>
      <c r="D2092" t="s">
        <v>73</v>
      </c>
      <c r="E2092" s="1">
        <v>44382</v>
      </c>
      <c r="F2092" s="1">
        <v>44561</v>
      </c>
      <c r="G2092" s="1">
        <f>Таблица1[[#This Row],[Дата регистрации ЗНИ]]+VLOOKUP(Таблица1[[#This Row],[Бизнес-решение]],'Средние сроки по БР'!$A$1:$T$203,9)</f>
        <v>44548.632258064514</v>
      </c>
      <c r="H2092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09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179</v>
      </c>
    </row>
    <row r="2093" spans="1:9" x14ac:dyDescent="0.25">
      <c r="A2093" s="2">
        <v>5500029587</v>
      </c>
      <c r="B2093" t="s">
        <v>1979</v>
      </c>
      <c r="C2093" t="s">
        <v>99</v>
      </c>
      <c r="D2093" t="s">
        <v>25</v>
      </c>
      <c r="E2093" s="1">
        <v>44382</v>
      </c>
      <c r="F2093" s="1">
        <v>44631</v>
      </c>
      <c r="G2093" s="1">
        <f>Таблица1[[#This Row],[Дата регистрации ЗНИ]]+VLOOKUP(Таблица1[[#This Row],[Бизнес-решение]],'Средние сроки по БР'!$A$1:$T$203,15)</f>
        <v>44535.541224489796</v>
      </c>
      <c r="H2093" s="1">
        <f>Таблица1[[#This Row],[Плановая дата выхода из текущего статуса]]+VLOOKUP(Таблица1[[#This Row],[Бизнес-решение]],'Средние сроки по БР'!$A$1:$T$203,16)</f>
        <v>44784.541224489796</v>
      </c>
      <c r="I20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249</v>
      </c>
    </row>
    <row r="2094" spans="1:9" x14ac:dyDescent="0.25">
      <c r="A2094" s="2">
        <v>5500029591</v>
      </c>
      <c r="B2094" t="s">
        <v>1982</v>
      </c>
      <c r="C2094" t="s">
        <v>148</v>
      </c>
      <c r="D2094" t="s">
        <v>235</v>
      </c>
      <c r="E2094" s="1">
        <v>44382</v>
      </c>
      <c r="F2094" s="1">
        <v>44470</v>
      </c>
      <c r="G2094" s="1">
        <f>Таблица1[[#This Row],[Дата регистрации ЗНИ]]+VLOOKUP(Таблица1[[#This Row],[Бизнес-решение]],'Средние сроки по БР'!$A$1:$T$203,9)</f>
        <v>44584.857142857145</v>
      </c>
      <c r="H2094" s="1">
        <f>Таблица1[[#This Row],[Плановая дата выхода из текущего статуса]]+VLOOKUP(Таблица1[[#This Row],[Бизнес-решение]],'Средние сроки по БР'!$A$1:$T$203,10)</f>
        <v>44672.857142857145</v>
      </c>
      <c r="I20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88</v>
      </c>
    </row>
    <row r="2095" spans="1:9" x14ac:dyDescent="0.25">
      <c r="A2095" s="2">
        <v>5500029592</v>
      </c>
      <c r="B2095" t="s">
        <v>1983</v>
      </c>
      <c r="C2095" t="s">
        <v>99</v>
      </c>
      <c r="D2095" t="s">
        <v>62</v>
      </c>
      <c r="E2095" s="1">
        <v>44382</v>
      </c>
      <c r="F2095" s="1">
        <v>44592</v>
      </c>
      <c r="G2095" s="1">
        <f>Таблица1[[#This Row],[Дата регистрации ЗНИ]]+VLOOKUP(Таблица1[[#This Row],[Бизнес-решение]],'Средние сроки по БР'!$A$1:$T$203,15)</f>
        <v>44592.0625</v>
      </c>
      <c r="H2095" s="1">
        <f>Таблица1[[#This Row],[Плановая дата выхода из текущего статуса]]+VLOOKUP(Таблица1[[#This Row],[Бизнес-решение]],'Средние сроки по БР'!$A$1:$T$203,16)</f>
        <v>44802.0625</v>
      </c>
      <c r="I20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210</v>
      </c>
    </row>
    <row r="2096" spans="1:9" x14ac:dyDescent="0.25">
      <c r="A2096" s="2">
        <v>5500029593</v>
      </c>
      <c r="B2096" t="s">
        <v>230</v>
      </c>
      <c r="C2096" t="s">
        <v>99</v>
      </c>
      <c r="D2096" t="s">
        <v>231</v>
      </c>
      <c r="E2096" s="1">
        <v>44382</v>
      </c>
      <c r="F2096" s="1">
        <v>44530</v>
      </c>
      <c r="G2096" s="1">
        <f>Таблица1[[#This Row],[Дата регистрации ЗНИ]]+VLOOKUP(Таблица1[[#This Row],[Бизнес-решение]],'Средние сроки по БР'!$A$1:$T$203,15)</f>
        <v>44607.8</v>
      </c>
      <c r="H2096" s="1">
        <f>Таблица1[[#This Row],[Плановая дата выхода из текущего статуса]]+VLOOKUP(Таблица1[[#This Row],[Бизнес-решение]],'Средние сроки по БР'!$A$1:$T$203,16)</f>
        <v>44755.8</v>
      </c>
      <c r="I20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148</v>
      </c>
    </row>
    <row r="2097" spans="1:9" x14ac:dyDescent="0.25">
      <c r="A2097" s="2">
        <v>5500029595</v>
      </c>
      <c r="B2097" t="s">
        <v>1984</v>
      </c>
      <c r="C2097" t="s">
        <v>184</v>
      </c>
      <c r="D2097" t="s">
        <v>140</v>
      </c>
      <c r="E2097" s="1">
        <v>44383</v>
      </c>
      <c r="F2097" s="1">
        <v>44560</v>
      </c>
      <c r="G2097" s="1">
        <f>Таблица1[[#This Row],[Дата регистрации ЗНИ]]+VLOOKUP(Таблица1[[#This Row],[Бизнес-решение]],'Средние сроки по БР'!$A$1:$T$203,10)</f>
        <v>44627.928571428572</v>
      </c>
      <c r="H2097" s="1">
        <f>Таблица1[[#This Row],[Плановая дата выхода из текущего статуса]]+VLOOKUP(Таблица1[[#This Row],[Бизнес-решение]],'Средние сроки по БР'!$A$1:$T$203,11)</f>
        <v>44799.928571428572</v>
      </c>
      <c r="I20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172</v>
      </c>
    </row>
    <row r="2098" spans="1:9" x14ac:dyDescent="0.25">
      <c r="A2098" s="2">
        <v>5500029602</v>
      </c>
      <c r="B2098" t="s">
        <v>407</v>
      </c>
      <c r="C2098" t="s">
        <v>148</v>
      </c>
      <c r="D2098" t="s">
        <v>16</v>
      </c>
      <c r="E2098" s="1">
        <v>44383</v>
      </c>
      <c r="F2098" s="1">
        <v>44558</v>
      </c>
      <c r="G2098" s="1">
        <f>Таблица1[[#This Row],[Дата регистрации ЗНИ]]+VLOOKUP(Таблица1[[#This Row],[Бизнес-решение]],'Средние сроки по БР'!$A$1:$T$203,9)</f>
        <v>44550.252688172041</v>
      </c>
      <c r="H2098" s="1">
        <f>Таблица1[[#This Row],[Плановая дата выхода из текущего статуса]]+VLOOKUP(Таблица1[[#This Row],[Бизнес-решение]],'Средние сроки по БР'!$A$1:$T$203,10)</f>
        <v>44725.252688172041</v>
      </c>
      <c r="I20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175</v>
      </c>
    </row>
    <row r="2099" spans="1:9" hidden="1" x14ac:dyDescent="0.25">
      <c r="A2099" s="2">
        <v>5500029716</v>
      </c>
      <c r="B2099" t="s">
        <v>2067</v>
      </c>
      <c r="C2099" t="s">
        <v>8</v>
      </c>
      <c r="D2099" t="s">
        <v>323</v>
      </c>
      <c r="E2099" s="1">
        <v>44389</v>
      </c>
      <c r="F2099" s="1" t="s">
        <v>7</v>
      </c>
      <c r="I209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00" spans="1:9" x14ac:dyDescent="0.25">
      <c r="A2100" s="2">
        <v>5500029605</v>
      </c>
      <c r="B2100" t="s">
        <v>1987</v>
      </c>
      <c r="C2100" t="s">
        <v>99</v>
      </c>
      <c r="D2100" t="s">
        <v>73</v>
      </c>
      <c r="E2100" s="1">
        <v>44383</v>
      </c>
      <c r="F2100" s="1">
        <v>44622</v>
      </c>
      <c r="G2100" s="1">
        <f>Таблица1[[#This Row],[Дата регистрации ЗНИ]]+VLOOKUP(Таблица1[[#This Row],[Бизнес-решение]],'Средние сроки по БР'!$A$1:$T$203,15)</f>
        <v>44537.632258064514</v>
      </c>
      <c r="H2100" s="1">
        <f>Таблица1[[#This Row],[Плановая дата выхода из текущего статуса]]+VLOOKUP(Таблица1[[#This Row],[Бизнес-решение]],'Средние сроки по БР'!$A$1:$T$203,16)</f>
        <v>44776.632258064514</v>
      </c>
      <c r="I21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239</v>
      </c>
    </row>
    <row r="2101" spans="1:9" x14ac:dyDescent="0.25">
      <c r="A2101" s="2">
        <v>5500029606</v>
      </c>
      <c r="B2101" t="s">
        <v>503</v>
      </c>
      <c r="C2101" t="s">
        <v>99</v>
      </c>
      <c r="D2101" t="s">
        <v>63</v>
      </c>
      <c r="E2101" s="1">
        <v>44383</v>
      </c>
      <c r="F2101" s="1">
        <v>44592</v>
      </c>
      <c r="G2101" s="1">
        <f>Таблица1[[#This Row],[Дата регистрации ЗНИ]]+VLOOKUP(Таблица1[[#This Row],[Бизнес-решение]],'Средние сроки по БР'!$A$1:$T$203,15)</f>
        <v>44521.796791443849</v>
      </c>
      <c r="H2101" s="1">
        <f>Таблица1[[#This Row],[Плановая дата выхода из текущего статуса]]+VLOOKUP(Таблица1[[#This Row],[Бизнес-решение]],'Средние сроки по БР'!$A$1:$T$203,16)</f>
        <v>44730.796791443849</v>
      </c>
      <c r="I21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209</v>
      </c>
    </row>
    <row r="2102" spans="1:9" x14ac:dyDescent="0.25">
      <c r="A2102" s="2">
        <v>5500029607</v>
      </c>
      <c r="B2102" t="s">
        <v>1988</v>
      </c>
      <c r="C2102" t="s">
        <v>99</v>
      </c>
      <c r="D2102" t="s">
        <v>73</v>
      </c>
      <c r="E2102" s="1">
        <v>44384</v>
      </c>
      <c r="F2102" s="1">
        <v>44560</v>
      </c>
      <c r="G2102" s="1">
        <f>Таблица1[[#This Row],[Дата регистрации ЗНИ]]+VLOOKUP(Таблица1[[#This Row],[Бизнес-решение]],'Средние сроки по БР'!$A$1:$T$203,15)</f>
        <v>44538.632258064514</v>
      </c>
      <c r="H2102" s="1">
        <f>Таблица1[[#This Row],[Плановая дата выхода из текущего статуса]]+VLOOKUP(Таблица1[[#This Row],[Бизнес-решение]],'Средние сроки по БР'!$A$1:$T$203,16)</f>
        <v>44714.632258064514</v>
      </c>
      <c r="I21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176</v>
      </c>
    </row>
    <row r="2103" spans="1:9" hidden="1" x14ac:dyDescent="0.25">
      <c r="A2103" s="2">
        <v>5500029720</v>
      </c>
      <c r="B2103" t="s">
        <v>2071</v>
      </c>
      <c r="C2103" t="s">
        <v>5</v>
      </c>
      <c r="D2103" t="s">
        <v>306</v>
      </c>
      <c r="E2103" s="1">
        <v>44389</v>
      </c>
      <c r="F2103" s="1" t="s">
        <v>7</v>
      </c>
      <c r="I210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04" spans="1:9" hidden="1" x14ac:dyDescent="0.25">
      <c r="A2104" s="2">
        <v>5500029721</v>
      </c>
      <c r="B2104" t="s">
        <v>2072</v>
      </c>
      <c r="C2104" t="s">
        <v>5</v>
      </c>
      <c r="D2104" t="s">
        <v>28</v>
      </c>
      <c r="E2104" s="1">
        <v>44389</v>
      </c>
      <c r="F2104" s="1" t="s">
        <v>7</v>
      </c>
      <c r="I210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05" spans="1:9" hidden="1" x14ac:dyDescent="0.25">
      <c r="A2105" s="2">
        <v>5500029722</v>
      </c>
      <c r="B2105" t="s">
        <v>2072</v>
      </c>
      <c r="C2105" t="s">
        <v>8</v>
      </c>
      <c r="D2105" t="s">
        <v>9</v>
      </c>
      <c r="E2105" s="1">
        <v>44389</v>
      </c>
      <c r="F2105" s="1" t="s">
        <v>7</v>
      </c>
      <c r="I210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06" spans="1:9" x14ac:dyDescent="0.25">
      <c r="A2106" s="2">
        <v>5500029610</v>
      </c>
      <c r="B2106" t="s">
        <v>1991</v>
      </c>
      <c r="C2106" t="s">
        <v>148</v>
      </c>
      <c r="D2106" t="s">
        <v>1992</v>
      </c>
      <c r="E2106" s="1">
        <v>44384</v>
      </c>
      <c r="F2106" s="1">
        <v>44462</v>
      </c>
      <c r="G2106" s="1">
        <f>Таблица1[[#This Row],[Дата регистрации ЗНИ]]+VLOOKUP(Таблица1[[#This Row],[Бизнес-решение]],'Средние сроки по БР'!$A$1:$T$203,9)</f>
        <v>44585.375</v>
      </c>
      <c r="H2106" s="1">
        <f>Таблица1[[#This Row],[Плановая дата выхода из текущего статуса]]+VLOOKUP(Таблица1[[#This Row],[Бизнес-решение]],'Средние сроки по БР'!$A$1:$T$203,10)</f>
        <v>44663.375</v>
      </c>
      <c r="I21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78</v>
      </c>
    </row>
    <row r="2107" spans="1:9" hidden="1" x14ac:dyDescent="0.25">
      <c r="A2107" s="2">
        <v>5500029724</v>
      </c>
      <c r="B2107" t="s">
        <v>259</v>
      </c>
      <c r="C2107" t="s">
        <v>8</v>
      </c>
      <c r="D2107" t="s">
        <v>68</v>
      </c>
      <c r="E2107" s="1">
        <v>44389</v>
      </c>
      <c r="F2107" s="1" t="s">
        <v>7</v>
      </c>
      <c r="I210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08" spans="1:9" x14ac:dyDescent="0.25">
      <c r="A2108" s="2">
        <v>5500029613</v>
      </c>
      <c r="B2108" t="s">
        <v>1993</v>
      </c>
      <c r="C2108" t="s">
        <v>148</v>
      </c>
      <c r="D2108" t="s">
        <v>6</v>
      </c>
      <c r="E2108" s="1">
        <v>44383</v>
      </c>
      <c r="F2108" s="1">
        <v>44712</v>
      </c>
      <c r="G2108" s="1">
        <f>Таблица1[[#This Row],[Дата регистрации ЗНИ]]+VLOOKUP(Таблица1[[#This Row],[Бизнес-решение]],'Средние сроки по БР'!$A$1:$T$203,9)</f>
        <v>44599.371321454484</v>
      </c>
      <c r="H2108" s="1">
        <f>Таблица1[[#This Row],[Плановая дата выхода из текущего статуса]]+VLOOKUP(Таблица1[[#This Row],[Бизнес-решение]],'Средние сроки по БР'!$A$1:$T$203,10)</f>
        <v>44928.371321454484</v>
      </c>
      <c r="I21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329</v>
      </c>
    </row>
    <row r="2109" spans="1:9" hidden="1" x14ac:dyDescent="0.25">
      <c r="A2109" s="2">
        <v>5500029727</v>
      </c>
      <c r="B2109" t="s">
        <v>2075</v>
      </c>
      <c r="C2109" t="s">
        <v>8</v>
      </c>
      <c r="D2109" t="s">
        <v>140</v>
      </c>
      <c r="E2109" s="1">
        <v>44390</v>
      </c>
      <c r="F2109" s="1" t="s">
        <v>7</v>
      </c>
      <c r="I210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10" spans="1:9" hidden="1" x14ac:dyDescent="0.25">
      <c r="A2110" s="2">
        <v>5500029728</v>
      </c>
      <c r="B2110" t="s">
        <v>199</v>
      </c>
      <c r="C2110" t="s">
        <v>5</v>
      </c>
      <c r="D2110" t="s">
        <v>375</v>
      </c>
      <c r="E2110" s="1">
        <v>44390</v>
      </c>
      <c r="F2110" s="1" t="s">
        <v>7</v>
      </c>
      <c r="I211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11" spans="1:9" hidden="1" x14ac:dyDescent="0.25">
      <c r="A2111" s="2">
        <v>5500029729</v>
      </c>
      <c r="B2111" t="s">
        <v>789</v>
      </c>
      <c r="C2111" t="s">
        <v>8</v>
      </c>
      <c r="D2111" t="s">
        <v>475</v>
      </c>
      <c r="E2111" s="1">
        <v>44390</v>
      </c>
      <c r="F2111" s="1" t="s">
        <v>7</v>
      </c>
      <c r="I211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12" spans="1:9" hidden="1" x14ac:dyDescent="0.25">
      <c r="A2112" s="2">
        <v>5500029730</v>
      </c>
      <c r="B2112" t="s">
        <v>2076</v>
      </c>
      <c r="C2112" t="s">
        <v>5</v>
      </c>
      <c r="D2112" t="s">
        <v>16</v>
      </c>
      <c r="E2112" s="1">
        <v>44390</v>
      </c>
      <c r="F2112" s="1" t="s">
        <v>7</v>
      </c>
      <c r="I211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13" spans="1:9" hidden="1" x14ac:dyDescent="0.25">
      <c r="A2113" s="2">
        <v>5500029731</v>
      </c>
      <c r="B2113" t="s">
        <v>2077</v>
      </c>
      <c r="C2113" t="s">
        <v>8</v>
      </c>
      <c r="D2113" t="s">
        <v>73</v>
      </c>
      <c r="E2113" s="1">
        <v>44390</v>
      </c>
      <c r="F2113" s="1" t="s">
        <v>7</v>
      </c>
      <c r="I211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14" spans="1:9" hidden="1" x14ac:dyDescent="0.25">
      <c r="A2114" s="2">
        <v>5500029732</v>
      </c>
      <c r="B2114" t="s">
        <v>2078</v>
      </c>
      <c r="C2114" t="s">
        <v>8</v>
      </c>
      <c r="D2114" t="s">
        <v>16</v>
      </c>
      <c r="E2114" s="1">
        <v>44390</v>
      </c>
      <c r="F2114" s="1" t="s">
        <v>7</v>
      </c>
      <c r="I211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15" spans="1:9" x14ac:dyDescent="0.25">
      <c r="A2115" s="2">
        <v>5500029614</v>
      </c>
      <c r="B2115" t="s">
        <v>1994</v>
      </c>
      <c r="C2115" t="s">
        <v>184</v>
      </c>
      <c r="D2115" t="s">
        <v>11</v>
      </c>
      <c r="E2115" s="1">
        <v>44383</v>
      </c>
      <c r="F2115" s="1">
        <v>44545</v>
      </c>
      <c r="G2115" s="1">
        <f>Таблица1[[#This Row],[Дата регистрации ЗНИ]]+VLOOKUP(Таблица1[[#This Row],[Бизнес-решение]],'Средние сроки по БР'!$A$1:$T$203,10)</f>
        <v>44634.260563380281</v>
      </c>
      <c r="H2115" s="1">
        <f>Таблица1[[#This Row],[Плановая дата выхода из текущего статуса]]+VLOOKUP(Таблица1[[#This Row],[Бизнес-решение]],'Средние сроки по БР'!$A$1:$T$203,11)</f>
        <v>44791.260563380281</v>
      </c>
      <c r="I21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157</v>
      </c>
    </row>
    <row r="2116" spans="1:9" x14ac:dyDescent="0.25">
      <c r="A2116" s="2">
        <v>5500029617</v>
      </c>
      <c r="B2116" t="s">
        <v>1997</v>
      </c>
      <c r="C2116" t="s">
        <v>148</v>
      </c>
      <c r="D2116" t="s">
        <v>10</v>
      </c>
      <c r="E2116" s="1">
        <v>44384</v>
      </c>
      <c r="F2116" s="1">
        <v>44589</v>
      </c>
      <c r="G2116" s="1">
        <f>Таблица1[[#This Row],[Дата регистрации ЗНИ]]+VLOOKUP(Таблица1[[#This Row],[Бизнес-решение]],'Средние сроки по БР'!$A$1:$T$203,9)</f>
        <v>44563.209790209788</v>
      </c>
      <c r="H2116" s="1">
        <f>Таблица1[[#This Row],[Плановая дата выхода из текущего статуса]]+VLOOKUP(Таблица1[[#This Row],[Бизнес-решение]],'Средние сроки по БР'!$A$1:$T$203,10)</f>
        <v>44768.209790209788</v>
      </c>
      <c r="I21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205</v>
      </c>
    </row>
    <row r="2117" spans="1:9" x14ac:dyDescent="0.25">
      <c r="A2117" s="2">
        <v>5500029620</v>
      </c>
      <c r="B2117" t="s">
        <v>1998</v>
      </c>
      <c r="C2117" t="s">
        <v>99</v>
      </c>
      <c r="D2117" t="s">
        <v>10</v>
      </c>
      <c r="E2117" s="1">
        <v>44384</v>
      </c>
      <c r="F2117" s="1">
        <v>44612</v>
      </c>
      <c r="G2117" s="1">
        <f>Таблица1[[#This Row],[Дата регистрации ЗНИ]]+VLOOKUP(Таблица1[[#This Row],[Бизнес-решение]],'Средние сроки по БР'!$A$1:$T$203,15)</f>
        <v>44551.209790209788</v>
      </c>
      <c r="H2117" s="1">
        <f>Таблица1[[#This Row],[Плановая дата выхода из текущего статуса]]+VLOOKUP(Таблица1[[#This Row],[Бизнес-решение]],'Средние сроки по БР'!$A$1:$T$203,16)</f>
        <v>44779.209790209788</v>
      </c>
      <c r="I21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228</v>
      </c>
    </row>
    <row r="2118" spans="1:9" hidden="1" x14ac:dyDescent="0.25">
      <c r="A2118" s="2">
        <v>5500029736</v>
      </c>
      <c r="B2118" t="s">
        <v>2081</v>
      </c>
      <c r="C2118" t="s">
        <v>5</v>
      </c>
      <c r="D2118" t="s">
        <v>16</v>
      </c>
      <c r="E2118" s="1">
        <v>44390</v>
      </c>
      <c r="F2118" s="1" t="s">
        <v>7</v>
      </c>
      <c r="I211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19" spans="1:9" x14ac:dyDescent="0.25">
      <c r="A2119" s="2">
        <v>5500029621</v>
      </c>
      <c r="B2119" t="s">
        <v>1999</v>
      </c>
      <c r="C2119" t="s">
        <v>152</v>
      </c>
      <c r="D2119" t="s">
        <v>63</v>
      </c>
      <c r="E2119" s="1">
        <v>44384</v>
      </c>
      <c r="F2119" s="1">
        <v>44530</v>
      </c>
      <c r="G2119" s="1">
        <f>Таблица1[[#This Row],[Дата регистрации ЗНИ]]+VLOOKUP(Таблица1[[#This Row],[Бизнес-решение]],'Средние сроки по БР'!$A$1:$T$203,20,1)</f>
        <v>44510.796791443849</v>
      </c>
      <c r="H2119" s="1">
        <f>Таблица1[[#This Row],[Плановая дата выхода из текущего статуса]]</f>
        <v>44530</v>
      </c>
      <c r="I21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19.203208556151367</v>
      </c>
    </row>
    <row r="2120" spans="1:9" x14ac:dyDescent="0.25">
      <c r="A2120" s="2">
        <v>5500029622</v>
      </c>
      <c r="B2120" t="s">
        <v>1977</v>
      </c>
      <c r="C2120" t="s">
        <v>114</v>
      </c>
      <c r="D2120" t="s">
        <v>73</v>
      </c>
      <c r="E2120" s="1">
        <v>44384</v>
      </c>
      <c r="F2120" s="1">
        <v>44501</v>
      </c>
      <c r="G2120" s="1">
        <f>Таблица1[[#This Row],[Дата регистрации ЗНИ]]+VLOOKUP(Таблица1[[#This Row],[Бизнес-решение]],'Средние сроки по БР'!$A$1:$T$203,11)</f>
        <v>44545.632258064514</v>
      </c>
      <c r="H2120" s="1">
        <f>Таблица1[[#This Row],[Плановая дата выхода из текущего статуса]]+VLOOKUP(Таблица1[[#This Row],[Бизнес-решение]],'Средние сроки по БР'!$A$1:$T$203,12)</f>
        <v>44660.632258064514</v>
      </c>
      <c r="I21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115</v>
      </c>
    </row>
    <row r="2121" spans="1:9" x14ac:dyDescent="0.25">
      <c r="A2121" s="2">
        <v>5500029623</v>
      </c>
      <c r="B2121" t="s">
        <v>1778</v>
      </c>
      <c r="C2121" t="s">
        <v>99</v>
      </c>
      <c r="D2121" t="s">
        <v>16</v>
      </c>
      <c r="E2121" s="1">
        <v>44384</v>
      </c>
      <c r="F2121" s="1">
        <v>44556</v>
      </c>
      <c r="G2121" s="1">
        <f>Таблица1[[#This Row],[Дата регистрации ЗНИ]]+VLOOKUP(Таблица1[[#This Row],[Бизнес-решение]],'Средние сроки по БР'!$A$1:$T$203,15)</f>
        <v>44539.252688172041</v>
      </c>
      <c r="H2121" s="1">
        <f>Таблица1[[#This Row],[Плановая дата выхода из текущего статуса]]+VLOOKUP(Таблица1[[#This Row],[Бизнес-решение]],'Средние сроки по БР'!$A$1:$T$203,16)</f>
        <v>44711.252688172041</v>
      </c>
      <c r="I212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172</v>
      </c>
    </row>
    <row r="2122" spans="1:9" x14ac:dyDescent="0.25">
      <c r="A2122" s="2">
        <v>5500029625</v>
      </c>
      <c r="B2122" t="s">
        <v>2000</v>
      </c>
      <c r="C2122" t="s">
        <v>99</v>
      </c>
      <c r="D2122" t="s">
        <v>73</v>
      </c>
      <c r="E2122" s="1">
        <v>44384</v>
      </c>
      <c r="F2122" s="1">
        <v>44560</v>
      </c>
      <c r="G2122" s="1">
        <f>Таблица1[[#This Row],[Дата регистрации ЗНИ]]+VLOOKUP(Таблица1[[#This Row],[Бизнес-решение]],'Средние сроки по БР'!$A$1:$T$203,15)</f>
        <v>44538.632258064514</v>
      </c>
      <c r="H2122" s="1">
        <f>Таблица1[[#This Row],[Плановая дата выхода из текущего статуса]]+VLOOKUP(Таблица1[[#This Row],[Бизнес-решение]],'Средние сроки по БР'!$A$1:$T$203,16)</f>
        <v>44714.632258064514</v>
      </c>
      <c r="I21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176</v>
      </c>
    </row>
    <row r="2123" spans="1:9" x14ac:dyDescent="0.25">
      <c r="A2123" s="2">
        <v>5500029626</v>
      </c>
      <c r="B2123" t="s">
        <v>2001</v>
      </c>
      <c r="C2123" t="s">
        <v>148</v>
      </c>
      <c r="D2123" t="s">
        <v>16</v>
      </c>
      <c r="E2123" s="1">
        <v>44384</v>
      </c>
      <c r="F2123" s="1">
        <v>44574</v>
      </c>
      <c r="G2123" s="1">
        <f>Таблица1[[#This Row],[Дата регистрации ЗНИ]]+VLOOKUP(Таблица1[[#This Row],[Бизнес-решение]],'Средние сроки по БР'!$A$1:$T$203,9)</f>
        <v>44551.252688172041</v>
      </c>
      <c r="H2123" s="1">
        <f>Таблица1[[#This Row],[Плановая дата выхода из текущего статуса]]+VLOOKUP(Таблица1[[#This Row],[Бизнес-решение]],'Средние сроки по БР'!$A$1:$T$203,10)</f>
        <v>44741.252688172041</v>
      </c>
      <c r="I21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190</v>
      </c>
    </row>
    <row r="2124" spans="1:9" x14ac:dyDescent="0.25">
      <c r="A2124" s="2">
        <v>5500029627</v>
      </c>
      <c r="B2124" t="s">
        <v>2002</v>
      </c>
      <c r="C2124" t="s">
        <v>99</v>
      </c>
      <c r="D2124" t="s">
        <v>73</v>
      </c>
      <c r="E2124" s="1">
        <v>44384</v>
      </c>
      <c r="F2124" s="1">
        <v>44596</v>
      </c>
      <c r="G2124" s="1">
        <f>Таблица1[[#This Row],[Дата регистрации ЗНИ]]+VLOOKUP(Таблица1[[#This Row],[Бизнес-решение]],'Средние сроки по БР'!$A$1:$T$203,15)</f>
        <v>44538.632258064514</v>
      </c>
      <c r="H2124" s="1">
        <f>Таблица1[[#This Row],[Плановая дата выхода из текущего статуса]]+VLOOKUP(Таблица1[[#This Row],[Бизнес-решение]],'Средние сроки по БР'!$A$1:$T$203,16)</f>
        <v>44750.632258064514</v>
      </c>
      <c r="I21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212</v>
      </c>
    </row>
    <row r="2125" spans="1:9" hidden="1" x14ac:dyDescent="0.25">
      <c r="A2125" s="2">
        <v>5500029743</v>
      </c>
      <c r="B2125" t="s">
        <v>2087</v>
      </c>
      <c r="C2125" t="s">
        <v>8</v>
      </c>
      <c r="D2125" t="s">
        <v>10</v>
      </c>
      <c r="E2125" s="1">
        <v>44392</v>
      </c>
      <c r="F2125" s="1" t="s">
        <v>7</v>
      </c>
      <c r="I212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26" spans="1:9" hidden="1" x14ac:dyDescent="0.25">
      <c r="A2126" s="2">
        <v>5500029744</v>
      </c>
      <c r="B2126" t="s">
        <v>2088</v>
      </c>
      <c r="C2126" t="s">
        <v>5</v>
      </c>
      <c r="D2126" t="s">
        <v>10</v>
      </c>
      <c r="E2126" s="1">
        <v>44392</v>
      </c>
      <c r="F2126" s="1" t="s">
        <v>7</v>
      </c>
      <c r="I212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27" spans="1:9" x14ac:dyDescent="0.25">
      <c r="A2127" s="2">
        <v>5500029628</v>
      </c>
      <c r="B2127" t="s">
        <v>2003</v>
      </c>
      <c r="C2127" t="s">
        <v>152</v>
      </c>
      <c r="D2127" t="s">
        <v>16</v>
      </c>
      <c r="E2127" s="1">
        <v>44384</v>
      </c>
      <c r="F2127" s="1">
        <v>44650</v>
      </c>
      <c r="G2127" s="1">
        <f>Таблица1[[#This Row],[Дата регистрации ЗНИ]]+VLOOKUP(Таблица1[[#This Row],[Бизнес-решение]],'Средние сроки по БР'!$A$1:$T$203,20,1)</f>
        <v>44527.252688172041</v>
      </c>
      <c r="H2127" s="1">
        <f>Таблица1[[#This Row],[Плановая дата выхода из текущего статуса]]</f>
        <v>44650</v>
      </c>
      <c r="I21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122.74731182795949</v>
      </c>
    </row>
    <row r="2128" spans="1:9" hidden="1" x14ac:dyDescent="0.25">
      <c r="A2128" s="2">
        <v>5500029746</v>
      </c>
      <c r="B2128" t="s">
        <v>2090</v>
      </c>
      <c r="C2128" t="s">
        <v>5</v>
      </c>
      <c r="D2128" t="s">
        <v>150</v>
      </c>
      <c r="E2128" s="1">
        <v>44396</v>
      </c>
      <c r="F2128" s="1" t="s">
        <v>7</v>
      </c>
      <c r="I212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29" spans="1:9" hidden="1" x14ac:dyDescent="0.25">
      <c r="A2129" s="2">
        <v>5500029747</v>
      </c>
      <c r="B2129" t="s">
        <v>2091</v>
      </c>
      <c r="C2129" t="s">
        <v>5</v>
      </c>
      <c r="D2129" t="s">
        <v>309</v>
      </c>
      <c r="E2129" s="1">
        <v>44396</v>
      </c>
      <c r="F2129" s="1" t="s">
        <v>7</v>
      </c>
      <c r="I212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30" spans="1:9" hidden="1" x14ac:dyDescent="0.25">
      <c r="A2130" s="2">
        <v>5500029748</v>
      </c>
      <c r="B2130" t="s">
        <v>2092</v>
      </c>
      <c r="C2130" t="s">
        <v>5</v>
      </c>
      <c r="D2130" t="s">
        <v>158</v>
      </c>
      <c r="E2130" s="1">
        <v>44396</v>
      </c>
      <c r="F2130" s="1" t="s">
        <v>7</v>
      </c>
      <c r="I213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31" spans="1:9" x14ac:dyDescent="0.25">
      <c r="A2131" s="2">
        <v>5500029631</v>
      </c>
      <c r="B2131" t="s">
        <v>2005</v>
      </c>
      <c r="C2131" t="s">
        <v>148</v>
      </c>
      <c r="D2131" t="s">
        <v>146</v>
      </c>
      <c r="E2131" s="1">
        <v>44384</v>
      </c>
      <c r="F2131" s="1">
        <v>44551</v>
      </c>
      <c r="G2131" s="1">
        <f>Таблица1[[#This Row],[Дата регистрации ЗНИ]]+VLOOKUP(Таблица1[[#This Row],[Бизнес-решение]],'Средние сроки по БР'!$A$1:$T$203,9)</f>
        <v>44553.0625</v>
      </c>
      <c r="H2131" s="1">
        <f>Таблица1[[#This Row],[Плановая дата выхода из текущего статуса]]+VLOOKUP(Таблица1[[#This Row],[Бизнес-решение]],'Средние сроки по БР'!$A$1:$T$203,10)</f>
        <v>44720.0625</v>
      </c>
      <c r="I21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167</v>
      </c>
    </row>
    <row r="2132" spans="1:9" hidden="1" x14ac:dyDescent="0.25">
      <c r="A2132" s="2">
        <v>5500029750</v>
      </c>
      <c r="B2132" t="s">
        <v>2094</v>
      </c>
      <c r="C2132" t="s">
        <v>5</v>
      </c>
      <c r="D2132" t="s">
        <v>33</v>
      </c>
      <c r="E2132" s="1">
        <v>44396</v>
      </c>
      <c r="F2132" s="1" t="s">
        <v>7</v>
      </c>
      <c r="I213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33" spans="1:9" x14ac:dyDescent="0.25">
      <c r="A2133" s="2">
        <v>5500029633</v>
      </c>
      <c r="B2133" t="s">
        <v>2007</v>
      </c>
      <c r="C2133" t="s">
        <v>184</v>
      </c>
      <c r="D2133" t="s">
        <v>94</v>
      </c>
      <c r="E2133" s="1">
        <v>44384</v>
      </c>
      <c r="F2133" s="1">
        <v>44539</v>
      </c>
      <c r="G2133" s="1">
        <f>Таблица1[[#This Row],[Дата регистрации ЗНИ]]+VLOOKUP(Таблица1[[#This Row],[Бизнес-решение]],'Средние сроки по БР'!$A$1:$T$203,10)</f>
        <v>44536.567567567567</v>
      </c>
      <c r="H2133" s="1">
        <f>Таблица1[[#This Row],[Плановая дата выхода из текущего статуса]]+VLOOKUP(Таблица1[[#This Row],[Бизнес-решение]],'Средние сроки по БР'!$A$1:$T$203,11)</f>
        <v>44686.567567567567</v>
      </c>
      <c r="I21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150</v>
      </c>
    </row>
    <row r="2134" spans="1:9" x14ac:dyDescent="0.25">
      <c r="A2134" s="2">
        <v>5500029635</v>
      </c>
      <c r="B2134" t="s">
        <v>2009</v>
      </c>
      <c r="C2134" t="s">
        <v>148</v>
      </c>
      <c r="D2134" t="s">
        <v>37</v>
      </c>
      <c r="E2134" s="1">
        <v>44384</v>
      </c>
      <c r="F2134" s="1">
        <v>44713</v>
      </c>
      <c r="G2134" s="1">
        <f>Таблица1[[#This Row],[Дата регистрации ЗНИ]]+VLOOKUP(Таблица1[[#This Row],[Бизнес-решение]],'Средние сроки по БР'!$A$1:$T$203,9)</f>
        <v>44633.117647058825</v>
      </c>
      <c r="H2134" s="1">
        <f>Таблица1[[#This Row],[Плановая дата выхода из текущего статуса]]+VLOOKUP(Таблица1[[#This Row],[Бизнес-решение]],'Средние сроки по БР'!$A$1:$T$203,10)</f>
        <v>44962.117647058825</v>
      </c>
      <c r="I213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329</v>
      </c>
    </row>
    <row r="2135" spans="1:9" hidden="1" x14ac:dyDescent="0.25">
      <c r="A2135" s="2">
        <v>5500029755</v>
      </c>
      <c r="B2135" t="s">
        <v>2095</v>
      </c>
      <c r="C2135" t="s">
        <v>8</v>
      </c>
      <c r="D2135" t="s">
        <v>9</v>
      </c>
      <c r="E2135" s="1">
        <v>44392</v>
      </c>
      <c r="F2135" s="1" t="s">
        <v>7</v>
      </c>
      <c r="I213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36" spans="1:9" x14ac:dyDescent="0.25">
      <c r="A2136" s="2">
        <v>5500029636</v>
      </c>
      <c r="B2136" t="s">
        <v>2004</v>
      </c>
      <c r="C2136" t="s">
        <v>152</v>
      </c>
      <c r="D2136" t="s">
        <v>94</v>
      </c>
      <c r="E2136" s="1">
        <v>44384</v>
      </c>
      <c r="F2136" s="1">
        <v>44601</v>
      </c>
      <c r="G2136" s="1">
        <f>Таблица1[[#This Row],[Дата регистрации ЗНИ]]+VLOOKUP(Таблица1[[#This Row],[Бизнес-решение]],'Средние сроки по БР'!$A$1:$T$203,20,1)</f>
        <v>44512.567567567567</v>
      </c>
      <c r="H2136" s="1">
        <f>Таблица1[[#This Row],[Плановая дата выхода из текущего статуса]]</f>
        <v>44601</v>
      </c>
      <c r="I21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88.432432432433416</v>
      </c>
    </row>
    <row r="2137" spans="1:9" hidden="1" x14ac:dyDescent="0.25">
      <c r="A2137" s="2">
        <v>5500029762</v>
      </c>
      <c r="B2137" t="s">
        <v>2096</v>
      </c>
      <c r="C2137" t="s">
        <v>5</v>
      </c>
      <c r="D2137" t="s">
        <v>16</v>
      </c>
      <c r="E2137" s="1">
        <v>44391</v>
      </c>
      <c r="F2137" s="1" t="s">
        <v>7</v>
      </c>
      <c r="I213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38" spans="1:9" x14ac:dyDescent="0.25">
      <c r="A2138" s="2">
        <v>5500029637</v>
      </c>
      <c r="B2138" t="s">
        <v>2004</v>
      </c>
      <c r="C2138" t="s">
        <v>152</v>
      </c>
      <c r="D2138" t="s">
        <v>33</v>
      </c>
      <c r="E2138" s="1">
        <v>44384</v>
      </c>
      <c r="F2138" s="1">
        <v>44606</v>
      </c>
      <c r="G2138" s="1">
        <f>Таблица1[[#This Row],[Дата регистрации ЗНИ]]+VLOOKUP(Таблица1[[#This Row],[Бизнес-решение]],'Средние сроки по БР'!$A$1:$T$203,20,1)</f>
        <v>44604.310924369747</v>
      </c>
      <c r="H2138" s="1">
        <f>Таблица1[[#This Row],[Плановая дата выхода из текущего статуса]]</f>
        <v>44606</v>
      </c>
      <c r="I21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1.6890756302527734</v>
      </c>
    </row>
    <row r="2139" spans="1:9" x14ac:dyDescent="0.25">
      <c r="A2139" s="2">
        <v>5500029639</v>
      </c>
      <c r="B2139" t="s">
        <v>2010</v>
      </c>
      <c r="C2139" t="s">
        <v>148</v>
      </c>
      <c r="D2139" t="s">
        <v>323</v>
      </c>
      <c r="E2139" s="1">
        <v>44384</v>
      </c>
      <c r="F2139" s="1">
        <v>44742</v>
      </c>
      <c r="G2139" s="1">
        <f>Таблица1[[#This Row],[Дата регистрации ЗНИ]]+VLOOKUP(Таблица1[[#This Row],[Бизнес-решение]],'Средние сроки по БР'!$A$1:$T$203,9)</f>
        <v>44620.5</v>
      </c>
      <c r="H2139" s="1">
        <f>Таблица1[[#This Row],[Плановая дата выхода из текущего статуса]]+VLOOKUP(Таблица1[[#This Row],[Бизнес-решение]],'Средние сроки по БР'!$A$1:$T$203,10)</f>
        <v>44978.5</v>
      </c>
      <c r="I213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358</v>
      </c>
    </row>
    <row r="2140" spans="1:9" x14ac:dyDescent="0.25">
      <c r="A2140" s="2">
        <v>5500029640</v>
      </c>
      <c r="B2140" t="s">
        <v>2011</v>
      </c>
      <c r="C2140" t="s">
        <v>148</v>
      </c>
      <c r="D2140" t="s">
        <v>73</v>
      </c>
      <c r="E2140" s="1">
        <v>44384</v>
      </c>
      <c r="F2140" s="1">
        <v>44425</v>
      </c>
      <c r="G2140" s="1">
        <f>Таблица1[[#This Row],[Дата регистрации ЗНИ]]+VLOOKUP(Таблица1[[#This Row],[Бизнес-решение]],'Средние сроки по БР'!$A$1:$T$203,9)</f>
        <v>44550.632258064514</v>
      </c>
      <c r="H2140" s="1">
        <f>Таблица1[[#This Row],[Плановая дата выхода из текущего статуса]]+VLOOKUP(Таблица1[[#This Row],[Бизнес-решение]],'Средние сроки по БР'!$A$1:$T$203,10)</f>
        <v>44591.632258064514</v>
      </c>
      <c r="I214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41</v>
      </c>
    </row>
    <row r="2141" spans="1:9" x14ac:dyDescent="0.25">
      <c r="A2141" s="2">
        <v>5500029642</v>
      </c>
      <c r="B2141" t="s">
        <v>2013</v>
      </c>
      <c r="C2141" t="s">
        <v>325</v>
      </c>
      <c r="D2141" t="s">
        <v>215</v>
      </c>
      <c r="E2141" s="1">
        <v>44385</v>
      </c>
      <c r="F2141" s="1">
        <v>44498</v>
      </c>
      <c r="G2141" s="1">
        <f>Таблица1[[#This Row],[Дата регистрации ЗНИ]]+VLOOKUP(Таблица1[[#This Row],[Бизнес-решение]],'Средние сроки по БР'!$A$1:$T$203,13)</f>
        <v>44548</v>
      </c>
      <c r="H2141" s="1">
        <f>Таблица1[[#This Row],[Плановая дата выхода из текущего статуса]]+VLOOKUP(Таблица1[[#This Row],[Бизнес-решение]],'Средние сроки по БР'!$A$1:$T$203,14)</f>
        <v>44659</v>
      </c>
      <c r="I21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111</v>
      </c>
    </row>
    <row r="2142" spans="1:9" x14ac:dyDescent="0.25">
      <c r="A2142" s="2">
        <v>5500029643</v>
      </c>
      <c r="B2142" t="s">
        <v>2014</v>
      </c>
      <c r="C2142" t="s">
        <v>148</v>
      </c>
      <c r="D2142" t="s">
        <v>335</v>
      </c>
      <c r="E2142" s="1">
        <v>44385</v>
      </c>
      <c r="F2142" s="1">
        <v>44448</v>
      </c>
      <c r="G2142" s="1">
        <f>Таблица1[[#This Row],[Дата регистрации ЗНИ]]+VLOOKUP(Таблица1[[#This Row],[Бизнес-решение]],'Средние сроки по БР'!$A$1:$T$203,9)</f>
        <v>44557</v>
      </c>
      <c r="H2142" s="1">
        <f>Таблица1[[#This Row],[Плановая дата выхода из текущего статуса]]+VLOOKUP(Таблица1[[#This Row],[Бизнес-решение]],'Средние сроки по БР'!$A$1:$T$203,10)</f>
        <v>44620</v>
      </c>
      <c r="I21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63</v>
      </c>
    </row>
    <row r="2143" spans="1:9" hidden="1" x14ac:dyDescent="0.25">
      <c r="A2143" s="2">
        <v>5500029768</v>
      </c>
      <c r="B2143" t="s">
        <v>2102</v>
      </c>
      <c r="C2143" t="s">
        <v>8</v>
      </c>
      <c r="D2143" t="s">
        <v>400</v>
      </c>
      <c r="E2143" s="1">
        <v>44391</v>
      </c>
      <c r="F2143" s="1" t="s">
        <v>7</v>
      </c>
      <c r="I214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44" spans="1:9" x14ac:dyDescent="0.25">
      <c r="A2144" s="2">
        <v>5500029645</v>
      </c>
      <c r="B2144" t="s">
        <v>2017</v>
      </c>
      <c r="C2144" t="s">
        <v>148</v>
      </c>
      <c r="D2144" t="s">
        <v>276</v>
      </c>
      <c r="E2144" s="1">
        <v>44385</v>
      </c>
      <c r="F2144" s="1">
        <v>44439</v>
      </c>
      <c r="G2144" s="1">
        <f>Таблица1[[#This Row],[Дата регистрации ЗНИ]]+VLOOKUP(Таблица1[[#This Row],[Бизнес-решение]],'Средние сроки по БР'!$A$1:$T$203,9)</f>
        <v>44534</v>
      </c>
      <c r="H2144" s="1">
        <f>Таблица1[[#This Row],[Плановая дата выхода из текущего статуса]]+VLOOKUP(Таблица1[[#This Row],[Бизнес-решение]],'Средние сроки по БР'!$A$1:$T$203,10)</f>
        <v>44588</v>
      </c>
      <c r="I21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54</v>
      </c>
    </row>
    <row r="2145" spans="1:9" x14ac:dyDescent="0.25">
      <c r="A2145" s="2">
        <v>5500029647</v>
      </c>
      <c r="B2145" t="s">
        <v>2019</v>
      </c>
      <c r="C2145" t="s">
        <v>99</v>
      </c>
      <c r="D2145" t="s">
        <v>602</v>
      </c>
      <c r="E2145" s="1">
        <v>44385</v>
      </c>
      <c r="F2145" s="1">
        <v>44649</v>
      </c>
      <c r="G2145" s="1">
        <f>Таблица1[[#This Row],[Дата регистрации ЗНИ]]+VLOOKUP(Таблица1[[#This Row],[Бизнес-решение]],'Средние сроки по БР'!$A$1:$T$203,15)</f>
        <v>44522</v>
      </c>
      <c r="H2145" s="1">
        <f>Таблица1[[#This Row],[Плановая дата выхода из текущего статуса]]+VLOOKUP(Таблица1[[#This Row],[Бизнес-решение]],'Средние сроки по БР'!$A$1:$T$203,16)</f>
        <v>44786</v>
      </c>
      <c r="I21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264</v>
      </c>
    </row>
    <row r="2146" spans="1:9" hidden="1" x14ac:dyDescent="0.25">
      <c r="A2146" s="2">
        <v>5500029771</v>
      </c>
      <c r="B2146" t="s">
        <v>2105</v>
      </c>
      <c r="C2146" t="s">
        <v>8</v>
      </c>
      <c r="D2146" t="s">
        <v>400</v>
      </c>
      <c r="E2146" s="1">
        <v>44391</v>
      </c>
      <c r="F2146" s="1" t="s">
        <v>7</v>
      </c>
      <c r="I214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47" spans="1:9" x14ac:dyDescent="0.25">
      <c r="A2147" s="2">
        <v>5500029649</v>
      </c>
      <c r="B2147" t="s">
        <v>412</v>
      </c>
      <c r="C2147" t="s">
        <v>260</v>
      </c>
      <c r="D2147" t="s">
        <v>996</v>
      </c>
      <c r="E2147" s="1">
        <v>44385</v>
      </c>
      <c r="F2147" s="1">
        <v>44460</v>
      </c>
      <c r="G2147" s="1">
        <f>Таблица1[[#This Row],[Дата регистрации ЗНИ]]+VLOOKUP(Таблица1[[#This Row],[Бизнес-решение]],'Средние сроки по БР'!$A$1:$T$203,6)</f>
        <v>44563</v>
      </c>
      <c r="H2147" s="1">
        <f>Таблица1[[#This Row],[Плановая дата выхода из текущего статуса]]+VLOOKUP(Таблица1[[#This Row],[Бизнес-решение]],'Средние сроки по БР'!$A$1:$T$203,7)</f>
        <v>44636</v>
      </c>
      <c r="I21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73</v>
      </c>
    </row>
    <row r="2148" spans="1:9" x14ac:dyDescent="0.25">
      <c r="A2148" s="2">
        <v>5500029650</v>
      </c>
      <c r="B2148" t="s">
        <v>412</v>
      </c>
      <c r="C2148" t="s">
        <v>448</v>
      </c>
      <c r="D2148" t="s">
        <v>2016</v>
      </c>
      <c r="E2148" s="1">
        <v>44385</v>
      </c>
      <c r="F2148" s="1">
        <v>44425</v>
      </c>
      <c r="G2148" s="1">
        <f>Таблица1[[#This Row],[Дата регистрации ЗНИ]]+VLOOKUP(Таблица1[[#This Row],[Бизнес-решение]],'Средние сроки по БР'!$A$1:$U$203,7,1)</f>
        <v>44561</v>
      </c>
      <c r="H2148" s="1">
        <f>Таблица1[[#This Row],[Плановая дата выхода из текущего статуса]]+VLOOKUP(Таблица1[[#This Row],[Бизнес-решение]],'Средние сроки по БР'!$A$1:$T$203,8)</f>
        <v>44599</v>
      </c>
      <c r="I21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38</v>
      </c>
    </row>
    <row r="2149" spans="1:9" x14ac:dyDescent="0.25">
      <c r="A2149" s="2">
        <v>5500029651</v>
      </c>
      <c r="B2149" t="s">
        <v>2021</v>
      </c>
      <c r="C2149" t="s">
        <v>148</v>
      </c>
      <c r="D2149" t="s">
        <v>10</v>
      </c>
      <c r="E2149" s="1">
        <v>44384</v>
      </c>
      <c r="F2149" s="1">
        <v>44591</v>
      </c>
      <c r="G2149" s="1">
        <f>Таблица1[[#This Row],[Дата регистрации ЗНИ]]+VLOOKUP(Таблица1[[#This Row],[Бизнес-решение]],'Средние сроки по БР'!$A$1:$T$203,9)</f>
        <v>44563.209790209788</v>
      </c>
      <c r="H2149" s="1">
        <f>Таблица1[[#This Row],[Плановая дата выхода из текущего статуса]]+VLOOKUP(Таблица1[[#This Row],[Бизнес-решение]],'Средние сроки по БР'!$A$1:$T$203,10)</f>
        <v>44770.209790209788</v>
      </c>
      <c r="I214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207</v>
      </c>
    </row>
    <row r="2150" spans="1:9" x14ac:dyDescent="0.25">
      <c r="A2150" s="2">
        <v>5500029652</v>
      </c>
      <c r="B2150" t="s">
        <v>2022</v>
      </c>
      <c r="C2150" t="s">
        <v>148</v>
      </c>
      <c r="D2150" t="s">
        <v>10</v>
      </c>
      <c r="E2150" s="1">
        <v>44385</v>
      </c>
      <c r="F2150" s="1">
        <v>44526</v>
      </c>
      <c r="G2150" s="1">
        <f>Таблица1[[#This Row],[Дата регистрации ЗНИ]]+VLOOKUP(Таблица1[[#This Row],[Бизнес-решение]],'Средние сроки по БР'!$A$1:$T$203,9)</f>
        <v>44564.209790209788</v>
      </c>
      <c r="H2150" s="1">
        <f>Таблица1[[#This Row],[Плановая дата выхода из текущего статуса]]+VLOOKUP(Таблица1[[#This Row],[Бизнес-решение]],'Средние сроки по БР'!$A$1:$T$203,10)</f>
        <v>44705.209790209788</v>
      </c>
      <c r="I215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141</v>
      </c>
    </row>
    <row r="2151" spans="1:9" x14ac:dyDescent="0.25">
      <c r="A2151" s="2">
        <v>5500029653</v>
      </c>
      <c r="B2151" t="s">
        <v>2023</v>
      </c>
      <c r="C2151" t="s">
        <v>99</v>
      </c>
      <c r="D2151" t="s">
        <v>10</v>
      </c>
      <c r="E2151" s="1">
        <v>44386</v>
      </c>
      <c r="F2151" s="1">
        <v>44620</v>
      </c>
      <c r="G2151" s="1">
        <f>Таблица1[[#This Row],[Дата регистрации ЗНИ]]+VLOOKUP(Таблица1[[#This Row],[Бизнес-решение]],'Средние сроки по БР'!$A$1:$T$203,15)</f>
        <v>44553.209790209788</v>
      </c>
      <c r="H2151" s="1">
        <f>Таблица1[[#This Row],[Плановая дата выхода из текущего статуса]]+VLOOKUP(Таблица1[[#This Row],[Бизнес-решение]],'Средние сроки по БР'!$A$1:$T$203,16)</f>
        <v>44787.209790209788</v>
      </c>
      <c r="I21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234</v>
      </c>
    </row>
    <row r="2152" spans="1:9" hidden="1" x14ac:dyDescent="0.25">
      <c r="A2152" s="2">
        <v>5500029777</v>
      </c>
      <c r="B2152" t="s">
        <v>2111</v>
      </c>
      <c r="C2152" t="s">
        <v>5</v>
      </c>
      <c r="D2152" t="s">
        <v>140</v>
      </c>
      <c r="E2152" s="1">
        <v>44391</v>
      </c>
      <c r="F2152" s="1" t="s">
        <v>7</v>
      </c>
      <c r="I215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53" spans="1:9" x14ac:dyDescent="0.25">
      <c r="A2153" s="2">
        <v>5500029655</v>
      </c>
      <c r="B2153" t="s">
        <v>2025</v>
      </c>
      <c r="C2153" t="s">
        <v>99</v>
      </c>
      <c r="D2153" t="s">
        <v>6</v>
      </c>
      <c r="E2153" s="1">
        <v>44386</v>
      </c>
      <c r="F2153" s="1">
        <v>44592</v>
      </c>
      <c r="G2153" s="1">
        <f>Таблица1[[#This Row],[Дата регистрации ЗНИ]]+VLOOKUP(Таблица1[[#This Row],[Бизнес-решение]],'Средние сроки по БР'!$A$1:$T$203,15)</f>
        <v>44590.371321454484</v>
      </c>
      <c r="H2153" s="1">
        <f>Таблица1[[#This Row],[Плановая дата выхода из текущего статуса]]+VLOOKUP(Таблица1[[#This Row],[Бизнес-решение]],'Средние сроки по БР'!$A$1:$T$203,16)</f>
        <v>44796.371321454484</v>
      </c>
      <c r="I21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206</v>
      </c>
    </row>
    <row r="2154" spans="1:9" x14ac:dyDescent="0.25">
      <c r="A2154" s="2">
        <v>5500029656</v>
      </c>
      <c r="B2154" t="s">
        <v>2026</v>
      </c>
      <c r="C2154" t="s">
        <v>148</v>
      </c>
      <c r="D2154" t="s">
        <v>6</v>
      </c>
      <c r="E2154" s="1">
        <v>44386</v>
      </c>
      <c r="F2154" s="1">
        <v>44630</v>
      </c>
      <c r="G2154" s="1">
        <f>Таблица1[[#This Row],[Дата регистрации ЗНИ]]+VLOOKUP(Таблица1[[#This Row],[Бизнес-решение]],'Средние сроки по БР'!$A$1:$T$203,9)</f>
        <v>44602.371321454484</v>
      </c>
      <c r="H2154" s="1">
        <f>Таблица1[[#This Row],[Плановая дата выхода из текущего статуса]]+VLOOKUP(Таблица1[[#This Row],[Бизнес-решение]],'Средние сроки по БР'!$A$1:$T$203,10)</f>
        <v>44846.371321454484</v>
      </c>
      <c r="I21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244</v>
      </c>
    </row>
    <row r="2155" spans="1:9" x14ac:dyDescent="0.25">
      <c r="A2155" s="2">
        <v>5500029658</v>
      </c>
      <c r="B2155" t="s">
        <v>2027</v>
      </c>
      <c r="C2155" t="s">
        <v>99</v>
      </c>
      <c r="D2155" t="s">
        <v>6</v>
      </c>
      <c r="E2155" s="1">
        <v>44389</v>
      </c>
      <c r="F2155" s="1">
        <v>44610</v>
      </c>
      <c r="G2155" s="1">
        <f>Таблица1[[#This Row],[Дата регистрации ЗНИ]]+VLOOKUP(Таблица1[[#This Row],[Бизнес-решение]],'Средние сроки по БР'!$A$1:$T$203,15)</f>
        <v>44593.371321454484</v>
      </c>
      <c r="H2155" s="1">
        <f>Таблица1[[#This Row],[Плановая дата выхода из текущего статуса]]+VLOOKUP(Таблица1[[#This Row],[Бизнес-решение]],'Средние сроки по БР'!$A$1:$T$203,16)</f>
        <v>44814.371321454484</v>
      </c>
      <c r="I21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221</v>
      </c>
    </row>
    <row r="2156" spans="1:9" x14ac:dyDescent="0.25">
      <c r="A2156" s="2">
        <v>5500029659</v>
      </c>
      <c r="B2156" t="s">
        <v>2028</v>
      </c>
      <c r="C2156" t="s">
        <v>148</v>
      </c>
      <c r="D2156" t="s">
        <v>6</v>
      </c>
      <c r="E2156" s="1">
        <v>44389</v>
      </c>
      <c r="F2156" s="1">
        <v>44638</v>
      </c>
      <c r="G2156" s="1">
        <f>Таблица1[[#This Row],[Дата регистрации ЗНИ]]+VLOOKUP(Таблица1[[#This Row],[Бизнес-решение]],'Средние сроки по БР'!$A$1:$T$203,9)</f>
        <v>44605.371321454484</v>
      </c>
      <c r="H2156" s="1">
        <f>Таблица1[[#This Row],[Плановая дата выхода из текущего статуса]]+VLOOKUP(Таблица1[[#This Row],[Бизнес-решение]],'Средние сроки по БР'!$A$1:$T$203,10)</f>
        <v>44854.371321454484</v>
      </c>
      <c r="I21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249</v>
      </c>
    </row>
    <row r="2157" spans="1:9" x14ac:dyDescent="0.25">
      <c r="A2157" s="2">
        <v>5500029662</v>
      </c>
      <c r="B2157" t="s">
        <v>2030</v>
      </c>
      <c r="C2157" t="s">
        <v>148</v>
      </c>
      <c r="D2157" t="s">
        <v>95</v>
      </c>
      <c r="E2157" s="1">
        <v>44384</v>
      </c>
      <c r="F2157" s="1">
        <v>44412</v>
      </c>
      <c r="G2157" s="1">
        <f>Таблица1[[#This Row],[Дата регистрации ЗНИ]]+VLOOKUP(Таблица1[[#This Row],[Бизнес-решение]],'Средние сроки по БР'!$A$1:$T$203,9)</f>
        <v>44533.75</v>
      </c>
      <c r="H2157" s="1">
        <f>Таблица1[[#This Row],[Плановая дата выхода из текущего статуса]]+VLOOKUP(Таблица1[[#This Row],[Бизнес-решение]],'Средние сроки по БР'!$A$1:$T$203,10)</f>
        <v>44561.75</v>
      </c>
      <c r="I21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</v>
      </c>
    </row>
    <row r="2158" spans="1:9" hidden="1" x14ac:dyDescent="0.25">
      <c r="A2158" s="2">
        <v>5500029784</v>
      </c>
      <c r="B2158" t="s">
        <v>199</v>
      </c>
      <c r="C2158" t="s">
        <v>5</v>
      </c>
      <c r="D2158" t="s">
        <v>375</v>
      </c>
      <c r="E2158" s="1">
        <v>44392</v>
      </c>
      <c r="F2158" s="1" t="s">
        <v>7</v>
      </c>
      <c r="I215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59" spans="1:9" hidden="1" x14ac:dyDescent="0.25">
      <c r="A2159" s="2">
        <v>5500029785</v>
      </c>
      <c r="B2159" t="s">
        <v>2117</v>
      </c>
      <c r="C2159" t="s">
        <v>8</v>
      </c>
      <c r="D2159" t="s">
        <v>270</v>
      </c>
      <c r="E2159" s="1">
        <v>44392</v>
      </c>
      <c r="F2159" s="1" t="s">
        <v>7</v>
      </c>
      <c r="I215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60" spans="1:9" x14ac:dyDescent="0.25">
      <c r="A2160" s="2">
        <v>5500029664</v>
      </c>
      <c r="B2160" t="s">
        <v>2031</v>
      </c>
      <c r="C2160" t="s">
        <v>148</v>
      </c>
      <c r="D2160" t="s">
        <v>67</v>
      </c>
      <c r="E2160" s="1">
        <v>44384</v>
      </c>
      <c r="F2160" s="1">
        <v>44592</v>
      </c>
      <c r="G2160" s="1">
        <f>Таблица1[[#This Row],[Дата регистрации ЗНИ]]+VLOOKUP(Таблица1[[#This Row],[Бизнес-решение]],'Средние сроки по БР'!$A$1:$T$203,9)</f>
        <v>44627.3</v>
      </c>
      <c r="H2160" s="1">
        <f>Таблица1[[#This Row],[Плановая дата выхода из текущего статуса]]+VLOOKUP(Таблица1[[#This Row],[Бизнес-решение]],'Средние сроки по БР'!$A$1:$T$203,10)</f>
        <v>44835.3</v>
      </c>
      <c r="I21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208</v>
      </c>
    </row>
    <row r="2161" spans="1:9" x14ac:dyDescent="0.25">
      <c r="A2161" s="2">
        <v>5500029666</v>
      </c>
      <c r="B2161" t="s">
        <v>2033</v>
      </c>
      <c r="C2161" t="s">
        <v>152</v>
      </c>
      <c r="D2161" t="s">
        <v>1547</v>
      </c>
      <c r="E2161" s="1">
        <v>44384</v>
      </c>
      <c r="F2161" s="1">
        <v>44644</v>
      </c>
      <c r="G2161" s="1">
        <f>Таблица1[[#This Row],[Дата регистрации ЗНИ]]+VLOOKUP(Таблица1[[#This Row],[Бизнес-решение]],'Средние сроки по БР'!$A$1:$T$203,20,1)</f>
        <v>44472.5</v>
      </c>
      <c r="H2161" s="1">
        <f>Таблица1[[#This Row],[Плановая дата выхода из текущего статуса]]</f>
        <v>44644</v>
      </c>
      <c r="I21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171.5</v>
      </c>
    </row>
    <row r="2162" spans="1:9" x14ac:dyDescent="0.25">
      <c r="A2162" s="2">
        <v>5500029668</v>
      </c>
      <c r="B2162" t="s">
        <v>2034</v>
      </c>
      <c r="C2162" t="s">
        <v>152</v>
      </c>
      <c r="D2162" t="s">
        <v>257</v>
      </c>
      <c r="E2162" s="1">
        <v>44385</v>
      </c>
      <c r="F2162" s="1">
        <v>44580</v>
      </c>
      <c r="G2162" s="1">
        <f>Таблица1[[#This Row],[Дата регистрации ЗНИ]]+VLOOKUP(Таблица1[[#This Row],[Бизнес-решение]],'Средние сроки по БР'!$A$1:$T$203,20,1)</f>
        <v>44480.595744680853</v>
      </c>
      <c r="H2162" s="1">
        <f>Таблица1[[#This Row],[Плановая дата выхода из текущего статуса]]</f>
        <v>44580</v>
      </c>
      <c r="I216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99.404255319146614</v>
      </c>
    </row>
    <row r="2163" spans="1:9" x14ac:dyDescent="0.25">
      <c r="A2163" s="2">
        <v>5500029672</v>
      </c>
      <c r="B2163" t="s">
        <v>2035</v>
      </c>
      <c r="C2163" t="s">
        <v>148</v>
      </c>
      <c r="D2163" t="s">
        <v>1992</v>
      </c>
      <c r="E2163" s="1">
        <v>44385</v>
      </c>
      <c r="F2163" s="1">
        <v>44455</v>
      </c>
      <c r="G2163" s="1">
        <f>Таблица1[[#This Row],[Дата регистрации ЗНИ]]+VLOOKUP(Таблица1[[#This Row],[Бизнес-решение]],'Средние сроки по БР'!$A$1:$T$203,9)</f>
        <v>44586.375</v>
      </c>
      <c r="H2163" s="1">
        <f>Таблица1[[#This Row],[Плановая дата выхода из текущего статуса]]+VLOOKUP(Таблица1[[#This Row],[Бизнес-решение]],'Средние сроки по БР'!$A$1:$T$203,10)</f>
        <v>44656.375</v>
      </c>
      <c r="I21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70</v>
      </c>
    </row>
    <row r="2164" spans="1:9" x14ac:dyDescent="0.25">
      <c r="A2164" s="2">
        <v>5500029673</v>
      </c>
      <c r="B2164" t="s">
        <v>2036</v>
      </c>
      <c r="C2164" t="s">
        <v>148</v>
      </c>
      <c r="D2164" t="s">
        <v>18</v>
      </c>
      <c r="E2164" s="1">
        <v>44385</v>
      </c>
      <c r="F2164" s="1">
        <v>44711</v>
      </c>
      <c r="G2164" s="1">
        <f>Таблица1[[#This Row],[Дата регистрации ЗНИ]]+VLOOKUP(Таблица1[[#This Row],[Бизнес-решение]],'Средние сроки по БР'!$A$1:$T$203,9)</f>
        <v>44676.087087087086</v>
      </c>
      <c r="H2164" s="1">
        <f>Таблица1[[#This Row],[Плановая дата выхода из текущего статуса]]+VLOOKUP(Таблица1[[#This Row],[Бизнес-решение]],'Средние сроки по БР'!$A$1:$T$203,10)</f>
        <v>45002.087087087086</v>
      </c>
      <c r="I21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326</v>
      </c>
    </row>
    <row r="2165" spans="1:9" x14ac:dyDescent="0.25">
      <c r="A2165" s="2">
        <v>5500029674</v>
      </c>
      <c r="B2165" t="s">
        <v>2037</v>
      </c>
      <c r="C2165" t="s">
        <v>148</v>
      </c>
      <c r="D2165" t="s">
        <v>1732</v>
      </c>
      <c r="E2165" s="1">
        <v>44386</v>
      </c>
      <c r="F2165" s="1">
        <v>44410</v>
      </c>
      <c r="G2165" s="1">
        <f>Таблица1[[#This Row],[Дата регистрации ЗНИ]]+VLOOKUP(Таблица1[[#This Row],[Бизнес-решение]],'Средние сроки по БР'!$A$1:$T$203,9)</f>
        <v>44527.285714285717</v>
      </c>
      <c r="H2165" s="1">
        <f>Таблица1[[#This Row],[Плановая дата выхода из текущего статуса]]+VLOOKUP(Таблица1[[#This Row],[Бизнес-решение]],'Средние сроки по БР'!$A$1:$T$203,10)</f>
        <v>44551.285714285717</v>
      </c>
      <c r="I21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</v>
      </c>
    </row>
    <row r="2166" spans="1:9" hidden="1" x14ac:dyDescent="0.25">
      <c r="A2166" s="2">
        <v>5500029792</v>
      </c>
      <c r="B2166" t="s">
        <v>2120</v>
      </c>
      <c r="C2166" t="s">
        <v>8</v>
      </c>
      <c r="D2166" t="s">
        <v>54</v>
      </c>
      <c r="E2166" s="1">
        <v>44393</v>
      </c>
      <c r="F2166" s="1" t="s">
        <v>7</v>
      </c>
      <c r="I216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67" spans="1:9" hidden="1" x14ac:dyDescent="0.25">
      <c r="A2167" s="2">
        <v>5500029793</v>
      </c>
      <c r="B2167" t="s">
        <v>2121</v>
      </c>
      <c r="C2167" t="s">
        <v>8</v>
      </c>
      <c r="D2167" t="s">
        <v>162</v>
      </c>
      <c r="E2167" s="1">
        <v>44393</v>
      </c>
      <c r="F2167" s="1" t="s">
        <v>7</v>
      </c>
      <c r="I216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68" spans="1:9" x14ac:dyDescent="0.25">
      <c r="A2168" s="2">
        <v>5500029675</v>
      </c>
      <c r="B2168" t="s">
        <v>2038</v>
      </c>
      <c r="C2168" t="s">
        <v>149</v>
      </c>
      <c r="D2168" t="s">
        <v>257</v>
      </c>
      <c r="E2168" s="1">
        <v>44386</v>
      </c>
      <c r="F2168" s="1">
        <v>44559</v>
      </c>
      <c r="G2168" s="1">
        <f>Таблица1[[#This Row],[Дата регистрации ЗНИ]]+VLOOKUP(Таблица1[[#This Row],[Бизнес-решение]],'Средние сроки по БР'!$A$1:$T$203,18,1)</f>
        <v>44489.595744680853</v>
      </c>
      <c r="H2168" s="1">
        <f>Таблица1[[#This Row],[Плановая дата выхода из текущего статуса]]+VLOOKUP(Таблица1[[#This Row],[Бизнес-решение]],'Средние сроки по БР'!$A$1:$T$203,19,1)</f>
        <v>44658.595744680853</v>
      </c>
      <c r="I21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169</v>
      </c>
    </row>
    <row r="2169" spans="1:9" hidden="1" x14ac:dyDescent="0.25">
      <c r="A2169" s="2">
        <v>5500029795</v>
      </c>
      <c r="B2169" t="s">
        <v>2123</v>
      </c>
      <c r="C2169" t="s">
        <v>8</v>
      </c>
      <c r="D2169" t="s">
        <v>11</v>
      </c>
      <c r="E2169" s="1">
        <v>44393</v>
      </c>
      <c r="F2169" s="1" t="s">
        <v>7</v>
      </c>
      <c r="I216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70" spans="1:9" x14ac:dyDescent="0.25">
      <c r="A2170" s="2">
        <v>5500029682</v>
      </c>
      <c r="B2170" t="s">
        <v>1779</v>
      </c>
      <c r="C2170" t="s">
        <v>99</v>
      </c>
      <c r="D2170" t="s">
        <v>79</v>
      </c>
      <c r="E2170" s="1">
        <v>44386</v>
      </c>
      <c r="F2170" s="1">
        <v>44592</v>
      </c>
      <c r="G2170" s="1">
        <f>Таблица1[[#This Row],[Дата регистрации ЗНИ]]+VLOOKUP(Таблица1[[#This Row],[Бизнес-решение]],'Средние сроки по БР'!$A$1:$T$203,15)</f>
        <v>44584.571428571428</v>
      </c>
      <c r="H2170" s="1">
        <f>Таблица1[[#This Row],[Плановая дата выхода из текущего статуса]]+VLOOKUP(Таблица1[[#This Row],[Бизнес-решение]],'Средние сроки по БР'!$A$1:$T$203,16)</f>
        <v>44790.571428571428</v>
      </c>
      <c r="I21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206</v>
      </c>
    </row>
    <row r="2171" spans="1:9" hidden="1" x14ac:dyDescent="0.25">
      <c r="A2171" s="2">
        <v>5500029797</v>
      </c>
      <c r="B2171" t="s">
        <v>2125</v>
      </c>
      <c r="C2171" t="s">
        <v>8</v>
      </c>
      <c r="D2171" t="s">
        <v>63</v>
      </c>
      <c r="E2171" s="1">
        <v>44393</v>
      </c>
      <c r="F2171" s="1" t="s">
        <v>7</v>
      </c>
      <c r="I217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72" spans="1:9" x14ac:dyDescent="0.25">
      <c r="A2172" s="2">
        <v>5500029684</v>
      </c>
      <c r="B2172" t="s">
        <v>2041</v>
      </c>
      <c r="C2172" t="s">
        <v>152</v>
      </c>
      <c r="D2172" t="s">
        <v>10</v>
      </c>
      <c r="E2172" s="1">
        <v>44386</v>
      </c>
      <c r="F2172" s="1">
        <v>44594</v>
      </c>
      <c r="G2172" s="1">
        <f>Таблица1[[#This Row],[Дата регистрации ЗНИ]]+VLOOKUP(Таблица1[[#This Row],[Бизнес-решение]],'Средние сроки по БР'!$A$1:$T$203,20,1)</f>
        <v>44541.209790209788</v>
      </c>
      <c r="H2172" s="1">
        <f>Таблица1[[#This Row],[Плановая дата выхода из текущего статуса]]</f>
        <v>44594</v>
      </c>
      <c r="I21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52.79020979021152</v>
      </c>
    </row>
    <row r="2173" spans="1:9" hidden="1" x14ac:dyDescent="0.25">
      <c r="A2173" s="2">
        <v>5500029799</v>
      </c>
      <c r="B2173" t="s">
        <v>2127</v>
      </c>
      <c r="C2173" t="s">
        <v>5</v>
      </c>
      <c r="D2173" t="s">
        <v>73</v>
      </c>
      <c r="E2173" s="1">
        <v>44393</v>
      </c>
      <c r="F2173" s="1" t="s">
        <v>7</v>
      </c>
      <c r="I217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74" spans="1:9" hidden="1" x14ac:dyDescent="0.25">
      <c r="A2174" s="2">
        <v>5500029800</v>
      </c>
      <c r="B2174" t="s">
        <v>2128</v>
      </c>
      <c r="C2174" t="s">
        <v>5</v>
      </c>
      <c r="D2174" t="s">
        <v>73</v>
      </c>
      <c r="E2174" s="1">
        <v>44393</v>
      </c>
      <c r="F2174" s="1" t="s">
        <v>7</v>
      </c>
      <c r="I217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75" spans="1:9" x14ac:dyDescent="0.25">
      <c r="A2175" s="2">
        <v>5500029688</v>
      </c>
      <c r="B2175" t="s">
        <v>2043</v>
      </c>
      <c r="C2175" t="s">
        <v>99</v>
      </c>
      <c r="D2175" t="s">
        <v>73</v>
      </c>
      <c r="E2175" s="1">
        <v>44389</v>
      </c>
      <c r="F2175" s="1">
        <v>44553</v>
      </c>
      <c r="G2175" s="1">
        <f>Таблица1[[#This Row],[Дата регистрации ЗНИ]]+VLOOKUP(Таблица1[[#This Row],[Бизнес-решение]],'Средние сроки по БР'!$A$1:$T$203,15)</f>
        <v>44543.632258064514</v>
      </c>
      <c r="H2175" s="1">
        <f>Таблица1[[#This Row],[Плановая дата выхода из текущего статуса]]+VLOOKUP(Таблица1[[#This Row],[Бизнес-решение]],'Средние сроки по БР'!$A$1:$T$203,16)</f>
        <v>44707.632258064514</v>
      </c>
      <c r="I21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164</v>
      </c>
    </row>
    <row r="2176" spans="1:9" x14ac:dyDescent="0.25">
      <c r="A2176" s="2">
        <v>5500029690</v>
      </c>
      <c r="B2176" t="s">
        <v>2045</v>
      </c>
      <c r="C2176" t="s">
        <v>99</v>
      </c>
      <c r="D2176" t="s">
        <v>73</v>
      </c>
      <c r="E2176" s="1">
        <v>44389</v>
      </c>
      <c r="F2176" s="1">
        <v>44560</v>
      </c>
      <c r="G2176" s="1">
        <f>Таблица1[[#This Row],[Дата регистрации ЗНИ]]+VLOOKUP(Таблица1[[#This Row],[Бизнес-решение]],'Средние сроки по БР'!$A$1:$T$203,15)</f>
        <v>44543.632258064514</v>
      </c>
      <c r="H2176" s="1">
        <f>Таблица1[[#This Row],[Плановая дата выхода из текущего статуса]]+VLOOKUP(Таблица1[[#This Row],[Бизнес-решение]],'Средние сроки по БР'!$A$1:$T$203,16)</f>
        <v>44714.632258064514</v>
      </c>
      <c r="I21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171</v>
      </c>
    </row>
    <row r="2177" spans="1:9" x14ac:dyDescent="0.25">
      <c r="A2177" s="2">
        <v>5500029691</v>
      </c>
      <c r="B2177" t="s">
        <v>2046</v>
      </c>
      <c r="C2177" t="s">
        <v>148</v>
      </c>
      <c r="D2177" t="s">
        <v>73</v>
      </c>
      <c r="E2177" s="1">
        <v>44386</v>
      </c>
      <c r="F2177" s="1">
        <v>44561</v>
      </c>
      <c r="G2177" s="1">
        <f>Таблица1[[#This Row],[Дата регистрации ЗНИ]]+VLOOKUP(Таблица1[[#This Row],[Бизнес-решение]],'Средние сроки по БР'!$A$1:$T$203,9)</f>
        <v>44552.632258064514</v>
      </c>
      <c r="H2177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1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175</v>
      </c>
    </row>
    <row r="2178" spans="1:9" x14ac:dyDescent="0.25">
      <c r="A2178" s="2">
        <v>5500029693</v>
      </c>
      <c r="B2178" t="s">
        <v>2048</v>
      </c>
      <c r="C2178" t="s">
        <v>152</v>
      </c>
      <c r="D2178" t="s">
        <v>857</v>
      </c>
      <c r="E2178" s="1">
        <v>44388</v>
      </c>
      <c r="F2178" s="1">
        <v>44538</v>
      </c>
      <c r="G2178" s="1">
        <f>Таблица1[[#This Row],[Дата регистрации ЗНИ]]+VLOOKUP(Таблица1[[#This Row],[Бизнес-решение]],'Средние сроки по БР'!$A$1:$T$203,20,0)</f>
        <v>44468</v>
      </c>
      <c r="H2178" s="1">
        <f>Таблица1[[#This Row],[Плановая дата выхода из текущего статуса]]</f>
        <v>44538</v>
      </c>
      <c r="I21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70</v>
      </c>
    </row>
    <row r="2179" spans="1:9" x14ac:dyDescent="0.25">
      <c r="A2179" s="2">
        <v>5500029694</v>
      </c>
      <c r="B2179" t="s">
        <v>2049</v>
      </c>
      <c r="C2179" t="s">
        <v>152</v>
      </c>
      <c r="D2179" t="s">
        <v>857</v>
      </c>
      <c r="E2179" s="1">
        <v>44388</v>
      </c>
      <c r="F2179" s="1">
        <v>44595</v>
      </c>
      <c r="G2179" s="1">
        <f>Таблица1[[#This Row],[Дата регистрации ЗНИ]]+VLOOKUP(Таблица1[[#This Row],[Бизнес-решение]],'Средние сроки по БР'!$A$1:$T$203,20,0)</f>
        <v>44468</v>
      </c>
      <c r="H2179" s="1">
        <f>Таблица1[[#This Row],[Плановая дата выхода из текущего статуса]]</f>
        <v>44595</v>
      </c>
      <c r="I21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127</v>
      </c>
    </row>
    <row r="2180" spans="1:9" x14ac:dyDescent="0.25">
      <c r="A2180" s="2">
        <v>5500029695</v>
      </c>
      <c r="B2180" t="s">
        <v>2050</v>
      </c>
      <c r="C2180" t="s">
        <v>152</v>
      </c>
      <c r="D2180" t="s">
        <v>857</v>
      </c>
      <c r="E2180" s="1">
        <v>44388</v>
      </c>
      <c r="F2180" s="1">
        <v>44573</v>
      </c>
      <c r="G2180" s="1">
        <f>Таблица1[[#This Row],[Дата регистрации ЗНИ]]+VLOOKUP(Таблица1[[#This Row],[Бизнес-решение]],'Средние сроки по БР'!$A$1:$T$203,20,0)</f>
        <v>44468</v>
      </c>
      <c r="H2180" s="1">
        <f>Таблица1[[#This Row],[Плановая дата выхода из текущего статуса]]</f>
        <v>44573</v>
      </c>
      <c r="I21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105</v>
      </c>
    </row>
    <row r="2181" spans="1:9" hidden="1" x14ac:dyDescent="0.25">
      <c r="A2181" s="2">
        <v>5500029808</v>
      </c>
      <c r="B2181" t="s">
        <v>2135</v>
      </c>
      <c r="C2181" t="s">
        <v>5</v>
      </c>
      <c r="D2181" t="s">
        <v>19</v>
      </c>
      <c r="E2181" s="1">
        <v>44397</v>
      </c>
      <c r="F2181" s="1" t="s">
        <v>7</v>
      </c>
      <c r="I218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82" spans="1:9" hidden="1" x14ac:dyDescent="0.25">
      <c r="A2182" s="2">
        <v>5500029809</v>
      </c>
      <c r="B2182" t="s">
        <v>349</v>
      </c>
      <c r="C2182" t="s">
        <v>8</v>
      </c>
      <c r="D2182" t="s">
        <v>22</v>
      </c>
      <c r="E2182" s="1">
        <v>44397</v>
      </c>
      <c r="F2182" s="1" t="s">
        <v>7</v>
      </c>
      <c r="I218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83" spans="1:9" x14ac:dyDescent="0.25">
      <c r="A2183" s="2">
        <v>5500029697</v>
      </c>
      <c r="B2183" t="s">
        <v>2052</v>
      </c>
      <c r="C2183" t="s">
        <v>152</v>
      </c>
      <c r="D2183" t="s">
        <v>857</v>
      </c>
      <c r="E2183" s="1">
        <v>44388</v>
      </c>
      <c r="F2183" s="1">
        <v>44595</v>
      </c>
      <c r="G2183" s="1">
        <f>Таблица1[[#This Row],[Дата регистрации ЗНИ]]+VLOOKUP(Таблица1[[#This Row],[Бизнес-решение]],'Средние сроки по БР'!$A$1:$T$203,20,0)</f>
        <v>44468</v>
      </c>
      <c r="H2183" s="1">
        <f>Таблица1[[#This Row],[Плановая дата выхода из текущего статуса]]</f>
        <v>44595</v>
      </c>
      <c r="I21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127</v>
      </c>
    </row>
    <row r="2184" spans="1:9" hidden="1" x14ac:dyDescent="0.25">
      <c r="A2184" s="2">
        <v>5500029811</v>
      </c>
      <c r="B2184" t="s">
        <v>2137</v>
      </c>
      <c r="C2184" t="s">
        <v>8</v>
      </c>
      <c r="D2184" t="s">
        <v>39</v>
      </c>
      <c r="E2184" s="1">
        <v>44396</v>
      </c>
      <c r="F2184" s="1" t="s">
        <v>7</v>
      </c>
      <c r="I218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85" spans="1:9" x14ac:dyDescent="0.25">
      <c r="A2185" s="2">
        <v>5500029698</v>
      </c>
      <c r="B2185" t="s">
        <v>2053</v>
      </c>
      <c r="C2185" t="s">
        <v>152</v>
      </c>
      <c r="D2185" t="s">
        <v>857</v>
      </c>
      <c r="E2185" s="1">
        <v>44388</v>
      </c>
      <c r="F2185" s="1">
        <v>44581</v>
      </c>
      <c r="G2185" s="1">
        <f>Таблица1[[#This Row],[Дата регистрации ЗНИ]]+VLOOKUP(Таблица1[[#This Row],[Бизнес-решение]],'Средние сроки по БР'!$A$1:$T$203,20,0)</f>
        <v>44468</v>
      </c>
      <c r="H2185" s="1">
        <f>Таблица1[[#This Row],[Плановая дата выхода из текущего статуса]]</f>
        <v>44581</v>
      </c>
      <c r="I21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113</v>
      </c>
    </row>
    <row r="2186" spans="1:9" hidden="1" x14ac:dyDescent="0.25">
      <c r="A2186" s="2">
        <v>5500029815</v>
      </c>
      <c r="B2186" t="s">
        <v>2139</v>
      </c>
      <c r="C2186" t="s">
        <v>8</v>
      </c>
      <c r="D2186" t="s">
        <v>257</v>
      </c>
      <c r="E2186" s="1">
        <v>44397</v>
      </c>
      <c r="F2186" s="1" t="s">
        <v>7</v>
      </c>
      <c r="I218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87" spans="1:9" x14ac:dyDescent="0.25">
      <c r="A2187" s="2">
        <v>5500029700</v>
      </c>
      <c r="B2187" t="s">
        <v>2055</v>
      </c>
      <c r="C2187" t="s">
        <v>99</v>
      </c>
      <c r="D2187" t="s">
        <v>44</v>
      </c>
      <c r="E2187" s="1">
        <v>44388</v>
      </c>
      <c r="F2187" s="1">
        <v>44620</v>
      </c>
      <c r="G2187" s="1">
        <f>Таблица1[[#This Row],[Дата регистрации ЗНИ]]+VLOOKUP(Таблица1[[#This Row],[Бизнес-решение]],'Средние сроки по БР'!$A$1:$T$203,15)</f>
        <v>44574.214285714283</v>
      </c>
      <c r="H2187" s="1">
        <f>Таблица1[[#This Row],[Плановая дата выхода из текущего статуса]]+VLOOKUP(Таблица1[[#This Row],[Бизнес-решение]],'Средние сроки по БР'!$A$1:$T$203,16)</f>
        <v>44806.214285714283</v>
      </c>
      <c r="I21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232</v>
      </c>
    </row>
    <row r="2188" spans="1:9" x14ac:dyDescent="0.25">
      <c r="A2188" s="2">
        <v>5500029701</v>
      </c>
      <c r="B2188" t="s">
        <v>2044</v>
      </c>
      <c r="C2188" t="s">
        <v>448</v>
      </c>
      <c r="D2188" t="s">
        <v>71</v>
      </c>
      <c r="E2188" s="1">
        <v>44388</v>
      </c>
      <c r="F2188" s="1">
        <v>44412</v>
      </c>
      <c r="G2188" s="1">
        <f>Таблица1[[#This Row],[Дата регистрации ЗНИ]]+VLOOKUP(Таблица1[[#This Row],[Бизнес-решение]],'Средние сроки по БР'!$A$1:$U$203,7,1)</f>
        <v>44616.777777777781</v>
      </c>
      <c r="H2188" s="1">
        <f>Таблица1[[#This Row],[Плановая дата выхода из текущего статуса]]+VLOOKUP(Таблица1[[#This Row],[Бизнес-решение]],'Средние сроки по БР'!$A$1:$T$203,8)</f>
        <v>44638.777777777781</v>
      </c>
      <c r="I21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</v>
      </c>
    </row>
    <row r="2189" spans="1:9" x14ac:dyDescent="0.25">
      <c r="A2189" s="2">
        <v>5500029703</v>
      </c>
      <c r="B2189" t="s">
        <v>2056</v>
      </c>
      <c r="C2189" t="s">
        <v>148</v>
      </c>
      <c r="D2189" t="s">
        <v>18</v>
      </c>
      <c r="E2189" s="1">
        <v>44389</v>
      </c>
      <c r="F2189" s="1">
        <v>44711</v>
      </c>
      <c r="G2189" s="1">
        <f>Таблица1[[#This Row],[Дата регистрации ЗНИ]]+VLOOKUP(Таблица1[[#This Row],[Бизнес-решение]],'Средние сроки по БР'!$A$1:$T$203,9)</f>
        <v>44680.087087087086</v>
      </c>
      <c r="H2189" s="1">
        <f>Таблица1[[#This Row],[Плановая дата выхода из текущего статуса]]+VLOOKUP(Таблица1[[#This Row],[Бизнес-решение]],'Средние сроки по БР'!$A$1:$T$203,10)</f>
        <v>45002.087087087086</v>
      </c>
      <c r="I21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322</v>
      </c>
    </row>
    <row r="2190" spans="1:9" hidden="1" x14ac:dyDescent="0.25">
      <c r="A2190" s="2">
        <v>5500029819</v>
      </c>
      <c r="B2190" t="s">
        <v>2143</v>
      </c>
      <c r="C2190" t="s">
        <v>8</v>
      </c>
      <c r="D2190" t="s">
        <v>257</v>
      </c>
      <c r="E2190" s="1">
        <v>44397</v>
      </c>
      <c r="F2190" s="1" t="s">
        <v>7</v>
      </c>
      <c r="I219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91" spans="1:9" x14ac:dyDescent="0.25">
      <c r="A2191" s="2">
        <v>5500029704</v>
      </c>
      <c r="B2191" t="s">
        <v>2057</v>
      </c>
      <c r="C2191" t="s">
        <v>325</v>
      </c>
      <c r="D2191" t="s">
        <v>94</v>
      </c>
      <c r="E2191" s="1">
        <v>44389</v>
      </c>
      <c r="F2191" s="1">
        <v>44397</v>
      </c>
      <c r="G2191" s="1">
        <f>Таблица1[[#This Row],[Дата регистрации ЗНИ]]+VLOOKUP(Таблица1[[#This Row],[Бизнес-решение]],'Средние сроки по БР'!$A$1:$T$203,13)</f>
        <v>44532.567567567567</v>
      </c>
      <c r="H2191" s="1">
        <f>Таблица1[[#This Row],[Плановая дата выхода из текущего статуса]]+VLOOKUP(Таблица1[[#This Row],[Бизнес-решение]],'Средние сроки по БР'!$A$1:$T$203,14)</f>
        <v>44538.567567567567</v>
      </c>
      <c r="I21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2192" spans="1:9" x14ac:dyDescent="0.25">
      <c r="A2192" s="2">
        <v>5500029705</v>
      </c>
      <c r="B2192" t="s">
        <v>2058</v>
      </c>
      <c r="C2192" t="s">
        <v>148</v>
      </c>
      <c r="D2192" t="s">
        <v>475</v>
      </c>
      <c r="E2192" s="1">
        <v>44389</v>
      </c>
      <c r="F2192" s="1">
        <v>44617</v>
      </c>
      <c r="G2192" s="1">
        <f>Таблица1[[#This Row],[Дата регистрации ЗНИ]]+VLOOKUP(Таблица1[[#This Row],[Бизнес-решение]],'Средние сроки по БР'!$A$1:$T$203,9)</f>
        <v>44587.214285714283</v>
      </c>
      <c r="H2192" s="1">
        <f>Таблица1[[#This Row],[Плановая дата выхода из текущего статуса]]+VLOOKUP(Таблица1[[#This Row],[Бизнес-решение]],'Средние сроки по БР'!$A$1:$T$203,10)</f>
        <v>44815.214285714283</v>
      </c>
      <c r="I219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228</v>
      </c>
    </row>
    <row r="2193" spans="1:9" x14ac:dyDescent="0.25">
      <c r="A2193" s="2">
        <v>5500029706</v>
      </c>
      <c r="B2193" t="s">
        <v>2059</v>
      </c>
      <c r="C2193" t="s">
        <v>152</v>
      </c>
      <c r="D2193" t="s">
        <v>323</v>
      </c>
      <c r="E2193" s="1">
        <v>44389</v>
      </c>
      <c r="F2193" s="1">
        <v>44644</v>
      </c>
      <c r="G2193" s="1">
        <f>Таблица1[[#This Row],[Дата регистрации ЗНИ]]+VLOOKUP(Таблица1[[#This Row],[Бизнес-решение]],'Средние сроки по БР'!$A$1:$T$203,20,1)</f>
        <v>44601.5</v>
      </c>
      <c r="H2193" s="1">
        <f>Таблица1[[#This Row],[Плановая дата выхода из текущего статуса]]</f>
        <v>44644</v>
      </c>
      <c r="I21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42.5</v>
      </c>
    </row>
    <row r="2194" spans="1:9" hidden="1" x14ac:dyDescent="0.25">
      <c r="A2194" s="2">
        <v>5500029824</v>
      </c>
      <c r="B2194" t="s">
        <v>2147</v>
      </c>
      <c r="C2194" t="s">
        <v>5</v>
      </c>
      <c r="D2194" t="s">
        <v>10</v>
      </c>
      <c r="E2194" s="1">
        <v>44397</v>
      </c>
      <c r="F2194" s="1" t="s">
        <v>7</v>
      </c>
      <c r="I219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95" spans="1:9" hidden="1" x14ac:dyDescent="0.25">
      <c r="A2195" s="2">
        <v>5500029825</v>
      </c>
      <c r="B2195" t="s">
        <v>2148</v>
      </c>
      <c r="C2195" t="s">
        <v>8</v>
      </c>
      <c r="D2195" t="s">
        <v>9</v>
      </c>
      <c r="E2195" s="1">
        <v>44397</v>
      </c>
      <c r="F2195" s="1" t="s">
        <v>7</v>
      </c>
      <c r="I219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96" spans="1:9" hidden="1" x14ac:dyDescent="0.25">
      <c r="A2196" s="2">
        <v>5500029826</v>
      </c>
      <c r="B2196" t="s">
        <v>2149</v>
      </c>
      <c r="C2196" t="s">
        <v>5</v>
      </c>
      <c r="D2196" t="s">
        <v>414</v>
      </c>
      <c r="E2196" s="1">
        <v>44398</v>
      </c>
      <c r="F2196" s="1" t="s">
        <v>7</v>
      </c>
      <c r="I219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197" spans="1:9" x14ac:dyDescent="0.25">
      <c r="A2197" s="2">
        <v>5500029707</v>
      </c>
      <c r="B2197" t="s">
        <v>2060</v>
      </c>
      <c r="C2197" t="s">
        <v>152</v>
      </c>
      <c r="D2197" t="s">
        <v>323</v>
      </c>
      <c r="E2197" s="1">
        <v>44389</v>
      </c>
      <c r="F2197" s="1">
        <v>44644</v>
      </c>
      <c r="G2197" s="1">
        <f>Таблица1[[#This Row],[Дата регистрации ЗНИ]]+VLOOKUP(Таблица1[[#This Row],[Бизнес-решение]],'Средние сроки по БР'!$A$1:$T$203,20,1)</f>
        <v>44601.5</v>
      </c>
      <c r="H2197" s="1">
        <f>Таблица1[[#This Row],[Плановая дата выхода из текущего статуса]]</f>
        <v>44644</v>
      </c>
      <c r="I21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42.5</v>
      </c>
    </row>
    <row r="2198" spans="1:9" x14ac:dyDescent="0.25">
      <c r="A2198" s="2">
        <v>5500029708</v>
      </c>
      <c r="B2198" t="s">
        <v>2061</v>
      </c>
      <c r="C2198" t="s">
        <v>152</v>
      </c>
      <c r="D2198" t="s">
        <v>257</v>
      </c>
      <c r="E2198" s="1">
        <v>44389</v>
      </c>
      <c r="F2198" s="1">
        <v>44573</v>
      </c>
      <c r="G2198" s="1">
        <f>Таблица1[[#This Row],[Дата регистрации ЗНИ]]+VLOOKUP(Таблица1[[#This Row],[Бизнес-решение]],'Средние сроки по БР'!$A$1:$T$203,20,1)</f>
        <v>44484.595744680853</v>
      </c>
      <c r="H2198" s="1">
        <f>Таблица1[[#This Row],[Плановая дата выхода из текущего статуса]]</f>
        <v>44573</v>
      </c>
      <c r="I21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88.404255319146614</v>
      </c>
    </row>
    <row r="2199" spans="1:9" hidden="1" x14ac:dyDescent="0.25">
      <c r="A2199" s="2">
        <v>5500029829</v>
      </c>
      <c r="B2199" t="s">
        <v>2152</v>
      </c>
      <c r="C2199" t="s">
        <v>8</v>
      </c>
      <c r="D2199" t="s">
        <v>73</v>
      </c>
      <c r="E2199" s="1">
        <v>44398</v>
      </c>
      <c r="F2199" s="1" t="s">
        <v>7</v>
      </c>
      <c r="I219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00" spans="1:9" hidden="1" x14ac:dyDescent="0.25">
      <c r="A2200" s="2">
        <v>5500029830</v>
      </c>
      <c r="B2200" t="s">
        <v>2153</v>
      </c>
      <c r="C2200" t="s">
        <v>8</v>
      </c>
      <c r="D2200" t="s">
        <v>37</v>
      </c>
      <c r="E2200" s="1">
        <v>44398</v>
      </c>
      <c r="F2200" s="1" t="s">
        <v>7</v>
      </c>
      <c r="I220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01" spans="1:9" x14ac:dyDescent="0.25">
      <c r="A2201" s="2">
        <v>5500029709</v>
      </c>
      <c r="B2201" t="s">
        <v>2062</v>
      </c>
      <c r="C2201" t="s">
        <v>148</v>
      </c>
      <c r="D2201" t="s">
        <v>1732</v>
      </c>
      <c r="E2201" s="1">
        <v>44389</v>
      </c>
      <c r="F2201" s="1">
        <v>44399</v>
      </c>
      <c r="G2201" s="1">
        <f>Таблица1[[#This Row],[Дата регистрации ЗНИ]]+VLOOKUP(Таблица1[[#This Row],[Бизнес-решение]],'Средние сроки по БР'!$A$1:$T$203,9)</f>
        <v>44530.285714285717</v>
      </c>
      <c r="H2201" s="1">
        <f>Таблица1[[#This Row],[Плановая дата выхода из текущего статуса]]+VLOOKUP(Таблица1[[#This Row],[Бизнес-решение]],'Средние сроки по БР'!$A$1:$T$203,10)</f>
        <v>44540.285714285717</v>
      </c>
      <c r="I22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</v>
      </c>
    </row>
    <row r="2202" spans="1:9" hidden="1" x14ac:dyDescent="0.25">
      <c r="A2202" s="2">
        <v>5500029832</v>
      </c>
      <c r="B2202" t="s">
        <v>199</v>
      </c>
      <c r="C2202" t="s">
        <v>5</v>
      </c>
      <c r="D2202" t="s">
        <v>375</v>
      </c>
      <c r="E2202" s="1">
        <v>44398</v>
      </c>
      <c r="F2202" s="1" t="s">
        <v>7</v>
      </c>
      <c r="I220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03" spans="1:9" x14ac:dyDescent="0.25">
      <c r="A2203" s="2">
        <v>5500029710</v>
      </c>
      <c r="B2203" t="s">
        <v>1725</v>
      </c>
      <c r="C2203" t="s">
        <v>127</v>
      </c>
      <c r="D2203" t="s">
        <v>16</v>
      </c>
      <c r="E2203" s="1">
        <v>44390</v>
      </c>
      <c r="F2203" s="1">
        <v>44550</v>
      </c>
      <c r="G2203" s="1">
        <f>Таблица1[[#This Row],[Дата регистрации ЗНИ]]+VLOOKUP(Таблица1[[#This Row],[Бизнес-решение]],'Средние сроки по БР'!$A$1:$T$203,17)</f>
        <v>44543.252688172041</v>
      </c>
      <c r="H2203" s="1">
        <f>Таблица1[[#This Row],[Плановая дата выхода из текущего статуса]]+VLOOKUP(Таблица1[[#This Row],[Бизнес-решение]],'Средние сроки по БР'!$A$1:$T$203,18)</f>
        <v>44701.252688172041</v>
      </c>
      <c r="I220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158</v>
      </c>
    </row>
    <row r="2204" spans="1:9" x14ac:dyDescent="0.25">
      <c r="A2204" s="2">
        <v>5500029711</v>
      </c>
      <c r="B2204" t="s">
        <v>2063</v>
      </c>
      <c r="C2204" t="s">
        <v>99</v>
      </c>
      <c r="D2204" t="s">
        <v>16</v>
      </c>
      <c r="E2204" s="1">
        <v>44389</v>
      </c>
      <c r="F2204" s="1">
        <v>44500</v>
      </c>
      <c r="G2204" s="1">
        <f>Таблица1[[#This Row],[Дата регистрации ЗНИ]]+VLOOKUP(Таблица1[[#This Row],[Бизнес-решение]],'Средние сроки по БР'!$A$1:$T$203,15)</f>
        <v>44544.252688172041</v>
      </c>
      <c r="H2204" s="1">
        <f>Таблица1[[#This Row],[Плановая дата выхода из текущего статуса]]+VLOOKUP(Таблица1[[#This Row],[Бизнес-решение]],'Средние сроки по БР'!$A$1:$T$203,16)</f>
        <v>44655.252688172041</v>
      </c>
      <c r="I220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111</v>
      </c>
    </row>
    <row r="2205" spans="1:9" hidden="1" x14ac:dyDescent="0.25">
      <c r="A2205" s="2">
        <v>5500029835</v>
      </c>
      <c r="B2205" t="s">
        <v>393</v>
      </c>
      <c r="C2205" t="s">
        <v>8</v>
      </c>
      <c r="D2205" t="s">
        <v>302</v>
      </c>
      <c r="E2205" s="1">
        <v>44399</v>
      </c>
      <c r="F2205" s="1" t="s">
        <v>7</v>
      </c>
      <c r="I220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06" spans="1:9" hidden="1" x14ac:dyDescent="0.25">
      <c r="A2206" s="2">
        <v>5500029836</v>
      </c>
      <c r="B2206" t="s">
        <v>393</v>
      </c>
      <c r="C2206" t="s">
        <v>8</v>
      </c>
      <c r="D2206" t="s">
        <v>33</v>
      </c>
      <c r="E2206" s="1">
        <v>44399</v>
      </c>
      <c r="F2206" s="1" t="s">
        <v>7</v>
      </c>
      <c r="I220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07" spans="1:9" x14ac:dyDescent="0.25">
      <c r="A2207" s="2">
        <v>5500029712</v>
      </c>
      <c r="B2207" t="s">
        <v>2064</v>
      </c>
      <c r="C2207" t="s">
        <v>148</v>
      </c>
      <c r="D2207" t="s">
        <v>73</v>
      </c>
      <c r="E2207" s="1">
        <v>44389</v>
      </c>
      <c r="F2207" s="1">
        <v>44651</v>
      </c>
      <c r="G2207" s="1">
        <f>Таблица1[[#This Row],[Дата регистрации ЗНИ]]+VLOOKUP(Таблица1[[#This Row],[Бизнес-решение]],'Средние сроки по БР'!$A$1:$T$203,9)</f>
        <v>44555.632258064514</v>
      </c>
      <c r="H2207" s="1">
        <f>Таблица1[[#This Row],[Плановая дата выхода из текущего статуса]]+VLOOKUP(Таблица1[[#This Row],[Бизнес-решение]],'Средние сроки по БР'!$A$1:$T$203,10)</f>
        <v>44817.632258064514</v>
      </c>
      <c r="I22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262</v>
      </c>
    </row>
    <row r="2208" spans="1:9" x14ac:dyDescent="0.25">
      <c r="A2208" s="2">
        <v>5500029713</v>
      </c>
      <c r="B2208" t="s">
        <v>2065</v>
      </c>
      <c r="C2208" t="s">
        <v>148</v>
      </c>
      <c r="D2208" t="s">
        <v>400</v>
      </c>
      <c r="E2208" s="1">
        <v>44389</v>
      </c>
      <c r="F2208" s="1">
        <v>44673</v>
      </c>
      <c r="G2208" s="1">
        <f>Таблица1[[#This Row],[Дата регистрации ЗНИ]]+VLOOKUP(Таблица1[[#This Row],[Бизнес-решение]],'Средние сроки по БР'!$A$1:$T$203,9)</f>
        <v>44587.214285714283</v>
      </c>
      <c r="H2208" s="1">
        <f>Таблица1[[#This Row],[Плановая дата выхода из текущего статуса]]+VLOOKUP(Таблица1[[#This Row],[Бизнес-решение]],'Средние сроки по БР'!$A$1:$T$203,10)</f>
        <v>44871.214285714283</v>
      </c>
      <c r="I22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284</v>
      </c>
    </row>
    <row r="2209" spans="1:9" x14ac:dyDescent="0.25">
      <c r="A2209" s="2">
        <v>5500029714</v>
      </c>
      <c r="B2209" t="s">
        <v>2066</v>
      </c>
      <c r="C2209" t="s">
        <v>152</v>
      </c>
      <c r="D2209" t="s">
        <v>257</v>
      </c>
      <c r="E2209" s="1">
        <v>44389</v>
      </c>
      <c r="F2209" s="1">
        <v>44634</v>
      </c>
      <c r="G2209" s="1">
        <f>Таблица1[[#This Row],[Дата регистрации ЗНИ]]+VLOOKUP(Таблица1[[#This Row],[Бизнес-решение]],'Средние сроки по БР'!$A$1:$T$203,20,1)</f>
        <v>44484.595744680853</v>
      </c>
      <c r="H2209" s="1">
        <f>Таблица1[[#This Row],[Плановая дата выхода из текущего статуса]]</f>
        <v>44634</v>
      </c>
      <c r="I22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149.40425531914661</v>
      </c>
    </row>
    <row r="2210" spans="1:9" x14ac:dyDescent="0.25">
      <c r="A2210" s="2">
        <v>5500029717</v>
      </c>
      <c r="B2210" t="s">
        <v>2068</v>
      </c>
      <c r="C2210" t="s">
        <v>99</v>
      </c>
      <c r="D2210" t="s">
        <v>16</v>
      </c>
      <c r="E2210" s="1">
        <v>44389</v>
      </c>
      <c r="F2210" s="1">
        <v>44554</v>
      </c>
      <c r="G2210" s="1">
        <f>Таблица1[[#This Row],[Дата регистрации ЗНИ]]+VLOOKUP(Таблица1[[#This Row],[Бизнес-решение]],'Средние сроки по БР'!$A$1:$T$203,15)</f>
        <v>44544.252688172041</v>
      </c>
      <c r="H2210" s="1">
        <f>Таблица1[[#This Row],[Плановая дата выхода из текущего статуса]]+VLOOKUP(Таблица1[[#This Row],[Бизнес-решение]],'Средние сроки по БР'!$A$1:$T$203,16)</f>
        <v>44709.252688172041</v>
      </c>
      <c r="I22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165</v>
      </c>
    </row>
    <row r="2211" spans="1:9" x14ac:dyDescent="0.25">
      <c r="A2211" s="2">
        <v>5500029718</v>
      </c>
      <c r="B2211" t="s">
        <v>2069</v>
      </c>
      <c r="C2211" t="s">
        <v>99</v>
      </c>
      <c r="D2211" t="s">
        <v>73</v>
      </c>
      <c r="E2211" s="1">
        <v>44389</v>
      </c>
      <c r="F2211" s="1">
        <v>44494</v>
      </c>
      <c r="G2211" s="1">
        <f>Таблица1[[#This Row],[Дата регистрации ЗНИ]]+VLOOKUP(Таблица1[[#This Row],[Бизнес-решение]],'Средние сроки по БР'!$A$1:$T$203,15)</f>
        <v>44543.632258064514</v>
      </c>
      <c r="H2211" s="1">
        <f>Таблица1[[#This Row],[Плановая дата выхода из текущего статуса]]+VLOOKUP(Таблица1[[#This Row],[Бизнес-решение]],'Средние сроки по БР'!$A$1:$T$203,16)</f>
        <v>44648.632258064514</v>
      </c>
      <c r="I22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105</v>
      </c>
    </row>
    <row r="2212" spans="1:9" x14ac:dyDescent="0.25">
      <c r="A2212" s="2">
        <v>5500029719</v>
      </c>
      <c r="B2212" t="s">
        <v>2070</v>
      </c>
      <c r="C2212" t="s">
        <v>148</v>
      </c>
      <c r="D2212" t="s">
        <v>73</v>
      </c>
      <c r="E2212" s="1">
        <v>44389</v>
      </c>
      <c r="F2212" s="1">
        <v>44560</v>
      </c>
      <c r="G2212" s="1">
        <f>Таблица1[[#This Row],[Дата регистрации ЗНИ]]+VLOOKUP(Таблица1[[#This Row],[Бизнес-решение]],'Средние сроки по БР'!$A$1:$T$203,9)</f>
        <v>44555.632258064514</v>
      </c>
      <c r="H2212" s="1">
        <f>Таблица1[[#This Row],[Плановая дата выхода из текущего статуса]]+VLOOKUP(Таблица1[[#This Row],[Бизнес-решение]],'Средние сроки по БР'!$A$1:$T$203,10)</f>
        <v>44726.632258064514</v>
      </c>
      <c r="I221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171</v>
      </c>
    </row>
    <row r="2213" spans="1:9" x14ac:dyDescent="0.25">
      <c r="A2213" s="2">
        <v>5500029723</v>
      </c>
      <c r="B2213" t="s">
        <v>2073</v>
      </c>
      <c r="C2213" t="s">
        <v>99</v>
      </c>
      <c r="D2213" t="s">
        <v>73</v>
      </c>
      <c r="E2213" s="1">
        <v>44389</v>
      </c>
      <c r="F2213" s="1">
        <v>44666</v>
      </c>
      <c r="G2213" s="1">
        <f>Таблица1[[#This Row],[Дата регистрации ЗНИ]]+VLOOKUP(Таблица1[[#This Row],[Бизнес-решение]],'Средние сроки по БР'!$A$1:$T$203,15)</f>
        <v>44543.632258064514</v>
      </c>
      <c r="H2213" s="1">
        <f>Таблица1[[#This Row],[Плановая дата выхода из текущего статуса]]+VLOOKUP(Таблица1[[#This Row],[Бизнес-решение]],'Средние сроки по БР'!$A$1:$T$203,16)</f>
        <v>44820.632258064514</v>
      </c>
      <c r="I221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277</v>
      </c>
    </row>
    <row r="2214" spans="1:9" hidden="1" x14ac:dyDescent="0.25">
      <c r="A2214" s="2">
        <v>5500029849</v>
      </c>
      <c r="B2214" t="s">
        <v>2162</v>
      </c>
      <c r="C2214" t="s">
        <v>8</v>
      </c>
      <c r="D2214" t="s">
        <v>10</v>
      </c>
      <c r="E2214" s="1">
        <v>44399</v>
      </c>
      <c r="F2214" s="1" t="s">
        <v>7</v>
      </c>
      <c r="I221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15" spans="1:9" hidden="1" x14ac:dyDescent="0.25">
      <c r="A2215" s="2">
        <v>5500029850</v>
      </c>
      <c r="B2215" t="s">
        <v>1928</v>
      </c>
      <c r="C2215" t="s">
        <v>5</v>
      </c>
      <c r="D2215" t="s">
        <v>163</v>
      </c>
      <c r="E2215" s="1">
        <v>44399</v>
      </c>
      <c r="F2215" s="1" t="s">
        <v>7</v>
      </c>
      <c r="I221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16" spans="1:9" hidden="1" x14ac:dyDescent="0.25">
      <c r="A2216" s="2">
        <v>5500029851</v>
      </c>
      <c r="B2216" t="s">
        <v>1260</v>
      </c>
      <c r="C2216" t="s">
        <v>8</v>
      </c>
      <c r="D2216" t="s">
        <v>16</v>
      </c>
      <c r="E2216" s="1">
        <v>44399</v>
      </c>
      <c r="F2216" s="1" t="s">
        <v>7</v>
      </c>
      <c r="I221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17" spans="1:9" x14ac:dyDescent="0.25">
      <c r="A2217" s="2">
        <v>5500029726</v>
      </c>
      <c r="B2217" t="s">
        <v>2074</v>
      </c>
      <c r="C2217" t="s">
        <v>325</v>
      </c>
      <c r="D2217" t="s">
        <v>257</v>
      </c>
      <c r="E2217" s="1">
        <v>44390</v>
      </c>
      <c r="F2217" s="1">
        <v>44399</v>
      </c>
      <c r="G2217" s="1">
        <f>Таблица1[[#This Row],[Дата регистрации ЗНИ]]+VLOOKUP(Таблица1[[#This Row],[Бизнес-решение]],'Средние сроки по БР'!$A$1:$T$203,13)</f>
        <v>44500.595744680853</v>
      </c>
      <c r="H2217" s="1">
        <f>Таблица1[[#This Row],[Плановая дата выхода из текущего статуса]]+VLOOKUP(Таблица1[[#This Row],[Бизнес-решение]],'Средние сроки по БР'!$A$1:$T$203,14)</f>
        <v>44507.595744680853</v>
      </c>
      <c r="I22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</v>
      </c>
    </row>
    <row r="2218" spans="1:9" x14ac:dyDescent="0.25">
      <c r="A2218" s="2">
        <v>5500029733</v>
      </c>
      <c r="B2218" t="s">
        <v>2079</v>
      </c>
      <c r="C2218" t="s">
        <v>149</v>
      </c>
      <c r="D2218" t="s">
        <v>16</v>
      </c>
      <c r="E2218" s="1">
        <v>44390</v>
      </c>
      <c r="F2218" s="1">
        <v>44561</v>
      </c>
      <c r="G2218" s="1">
        <f>Таблица1[[#This Row],[Дата регистрации ЗНИ]]+VLOOKUP(Таблица1[[#This Row],[Бизнес-решение]],'Средние сроки по БР'!$A$1:$T$203,18,1)</f>
        <v>44541.252688172041</v>
      </c>
      <c r="H2218" s="1">
        <f>Таблица1[[#This Row],[Плановая дата выхода из текущего статуса]]+VLOOKUP(Таблица1[[#This Row],[Бизнес-решение]],'Средние сроки по БР'!$A$1:$T$203,19,1)</f>
        <v>44708.252688172041</v>
      </c>
      <c r="I22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167</v>
      </c>
    </row>
    <row r="2219" spans="1:9" x14ac:dyDescent="0.25">
      <c r="A2219" s="2">
        <v>5500029734</v>
      </c>
      <c r="B2219" t="s">
        <v>2080</v>
      </c>
      <c r="C2219" t="s">
        <v>148</v>
      </c>
      <c r="D2219" t="s">
        <v>400</v>
      </c>
      <c r="E2219" s="1">
        <v>44390</v>
      </c>
      <c r="F2219" s="1">
        <v>44638</v>
      </c>
      <c r="G2219" s="1">
        <f>Таблица1[[#This Row],[Дата регистрации ЗНИ]]+VLOOKUP(Таблица1[[#This Row],[Бизнес-решение]],'Средние сроки по БР'!$A$1:$T$203,9)</f>
        <v>44588.214285714283</v>
      </c>
      <c r="H2219" s="1">
        <f>Таблица1[[#This Row],[Плановая дата выхода из текущего статуса]]+VLOOKUP(Таблица1[[#This Row],[Бизнес-решение]],'Средние сроки по БР'!$A$1:$T$203,10)</f>
        <v>44836.214285714283</v>
      </c>
      <c r="I22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248</v>
      </c>
    </row>
    <row r="2220" spans="1:9" x14ac:dyDescent="0.25">
      <c r="A2220" s="2">
        <v>5500029735</v>
      </c>
      <c r="B2220" t="s">
        <v>1785</v>
      </c>
      <c r="C2220" t="s">
        <v>148</v>
      </c>
      <c r="D2220" t="s">
        <v>73</v>
      </c>
      <c r="E2220" s="1">
        <v>44390</v>
      </c>
      <c r="F2220" s="1">
        <v>44561</v>
      </c>
      <c r="G2220" s="1">
        <f>Таблица1[[#This Row],[Дата регистрации ЗНИ]]+VLOOKUP(Таблица1[[#This Row],[Бизнес-решение]],'Средние сроки по БР'!$A$1:$T$203,9)</f>
        <v>44556.632258064514</v>
      </c>
      <c r="H2220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2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171</v>
      </c>
    </row>
    <row r="2221" spans="1:9" x14ac:dyDescent="0.25">
      <c r="A2221" s="2">
        <v>5500029737</v>
      </c>
      <c r="B2221" t="s">
        <v>2082</v>
      </c>
      <c r="C2221" t="s">
        <v>148</v>
      </c>
      <c r="D2221" t="s">
        <v>33</v>
      </c>
      <c r="E2221" s="1">
        <v>44390</v>
      </c>
      <c r="F2221" s="1">
        <v>44533</v>
      </c>
      <c r="G2221" s="1">
        <f>Таблица1[[#This Row],[Дата регистрации ЗНИ]]+VLOOKUP(Таблица1[[#This Row],[Бизнес-решение]],'Средние сроки по БР'!$A$1:$T$203,9)</f>
        <v>44634.310924369747</v>
      </c>
      <c r="H2221" s="1">
        <f>Таблица1[[#This Row],[Плановая дата выхода из текущего статуса]]+VLOOKUP(Таблица1[[#This Row],[Бизнес-решение]],'Средние сроки по БР'!$A$1:$T$203,10)</f>
        <v>44777.310924369747</v>
      </c>
      <c r="I222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143</v>
      </c>
    </row>
    <row r="2222" spans="1:9" x14ac:dyDescent="0.25">
      <c r="A2222" s="2">
        <v>5500029738</v>
      </c>
      <c r="B2222" t="s">
        <v>2083</v>
      </c>
      <c r="C2222" t="s">
        <v>148</v>
      </c>
      <c r="D2222" t="s">
        <v>16</v>
      </c>
      <c r="E2222" s="1">
        <v>44390</v>
      </c>
      <c r="F2222" s="1">
        <v>44560</v>
      </c>
      <c r="G2222" s="1">
        <f>Таблица1[[#This Row],[Дата регистрации ЗНИ]]+VLOOKUP(Таблица1[[#This Row],[Бизнес-решение]],'Средние сроки по БР'!$A$1:$T$203,9)</f>
        <v>44557.252688172041</v>
      </c>
      <c r="H2222" s="1">
        <f>Таблица1[[#This Row],[Плановая дата выхода из текущего статуса]]+VLOOKUP(Таблица1[[#This Row],[Бизнес-решение]],'Средние сроки по БР'!$A$1:$T$203,10)</f>
        <v>44727.252688172041</v>
      </c>
      <c r="I22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170</v>
      </c>
    </row>
    <row r="2223" spans="1:9" x14ac:dyDescent="0.25">
      <c r="A2223" s="2">
        <v>5500029740</v>
      </c>
      <c r="B2223" t="s">
        <v>2085</v>
      </c>
      <c r="C2223" t="s">
        <v>152</v>
      </c>
      <c r="D2223" t="s">
        <v>73</v>
      </c>
      <c r="E2223" s="1">
        <v>44390</v>
      </c>
      <c r="F2223" s="1">
        <v>44616</v>
      </c>
      <c r="G2223" s="1">
        <f>Таблица1[[#This Row],[Дата регистрации ЗНИ]]+VLOOKUP(Таблица1[[#This Row],[Бизнес-решение]],'Средние сроки по БР'!$A$1:$T$203,20,1)</f>
        <v>44532.632258064514</v>
      </c>
      <c r="H2223" s="1">
        <f>Таблица1[[#This Row],[Плановая дата выхода из текущего статуса]]</f>
        <v>44616</v>
      </c>
      <c r="I22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83.367741935486265</v>
      </c>
    </row>
    <row r="2224" spans="1:9" x14ac:dyDescent="0.25">
      <c r="A2224" s="2">
        <v>5500029742</v>
      </c>
      <c r="B2224" t="s">
        <v>2086</v>
      </c>
      <c r="C2224" t="s">
        <v>99</v>
      </c>
      <c r="D2224" t="s">
        <v>6</v>
      </c>
      <c r="E2224" s="1">
        <v>44390</v>
      </c>
      <c r="F2224" s="1">
        <v>44638</v>
      </c>
      <c r="G2224" s="1">
        <f>Таблица1[[#This Row],[Дата регистрации ЗНИ]]+VLOOKUP(Таблица1[[#This Row],[Бизнес-решение]],'Средние сроки по БР'!$A$1:$T$203,15)</f>
        <v>44594.371321454484</v>
      </c>
      <c r="H2224" s="1">
        <f>Таблица1[[#This Row],[Плановая дата выхода из текущего статуса]]+VLOOKUP(Таблица1[[#This Row],[Бизнес-решение]],'Средние сроки по БР'!$A$1:$T$203,16)</f>
        <v>44842.371321454484</v>
      </c>
      <c r="I22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248</v>
      </c>
    </row>
    <row r="2225" spans="1:9" x14ac:dyDescent="0.25">
      <c r="A2225" s="2">
        <v>5500029745</v>
      </c>
      <c r="B2225" t="s">
        <v>2089</v>
      </c>
      <c r="C2225" t="s">
        <v>148</v>
      </c>
      <c r="D2225" t="s">
        <v>10</v>
      </c>
      <c r="E2225" s="1">
        <v>44392</v>
      </c>
      <c r="F2225" s="1">
        <v>44530</v>
      </c>
      <c r="G2225" s="1">
        <f>Таблица1[[#This Row],[Дата регистрации ЗНИ]]+VLOOKUP(Таблица1[[#This Row],[Бизнес-решение]],'Средние сроки по БР'!$A$1:$T$203,9)</f>
        <v>44571.209790209788</v>
      </c>
      <c r="H2225" s="1">
        <f>Таблица1[[#This Row],[Плановая дата выхода из текущего статуса]]+VLOOKUP(Таблица1[[#This Row],[Бизнес-решение]],'Средние сроки по БР'!$A$1:$T$203,10)</f>
        <v>44709.209790209788</v>
      </c>
      <c r="I22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138</v>
      </c>
    </row>
    <row r="2226" spans="1:9" x14ac:dyDescent="0.25">
      <c r="A2226" s="2">
        <v>5500029749</v>
      </c>
      <c r="B2226" t="s">
        <v>2093</v>
      </c>
      <c r="C2226" t="s">
        <v>99</v>
      </c>
      <c r="D2226" t="s">
        <v>158</v>
      </c>
      <c r="E2226" s="1">
        <v>44396</v>
      </c>
      <c r="F2226" s="1">
        <v>44666</v>
      </c>
      <c r="G2226" s="1">
        <f>Таблица1[[#This Row],[Дата регистрации ЗНИ]]+VLOOKUP(Таблица1[[#This Row],[Бизнес-решение]],'Средние сроки по БР'!$A$1:$T$203,15)</f>
        <v>44707.166666666664</v>
      </c>
      <c r="H2226" s="1">
        <f>Таблица1[[#This Row],[Плановая дата выхода из текущего статуса]]+VLOOKUP(Таблица1[[#This Row],[Бизнес-решение]],'Средние сроки по БР'!$A$1:$T$203,16)</f>
        <v>44977.166666666664</v>
      </c>
      <c r="I222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270</v>
      </c>
    </row>
    <row r="2227" spans="1:9" hidden="1" x14ac:dyDescent="0.25">
      <c r="A2227" s="2">
        <v>5500029862</v>
      </c>
      <c r="B2227" t="s">
        <v>2172</v>
      </c>
      <c r="C2227" t="s">
        <v>8</v>
      </c>
      <c r="D2227" t="s">
        <v>10</v>
      </c>
      <c r="E2227" s="1">
        <v>44400</v>
      </c>
      <c r="F2227" s="1" t="s">
        <v>7</v>
      </c>
      <c r="I222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28" spans="1:9" x14ac:dyDescent="0.25">
      <c r="A2228" s="2">
        <v>5500029751</v>
      </c>
      <c r="B2228" t="s">
        <v>242</v>
      </c>
      <c r="C2228" t="s">
        <v>152</v>
      </c>
      <c r="D2228" t="s">
        <v>73</v>
      </c>
      <c r="E2228" s="1">
        <v>44390</v>
      </c>
      <c r="F2228" s="1">
        <v>44600</v>
      </c>
      <c r="G2228" s="1">
        <f>Таблица1[[#This Row],[Дата регистрации ЗНИ]]+VLOOKUP(Таблица1[[#This Row],[Бизнес-решение]],'Средние сроки по БР'!$A$1:$T$203,20,1)</f>
        <v>44532.632258064514</v>
      </c>
      <c r="H2228" s="1">
        <f>Таблица1[[#This Row],[Плановая дата выхода из текущего статуса]]</f>
        <v>44600</v>
      </c>
      <c r="I222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67.367741935486265</v>
      </c>
    </row>
    <row r="2229" spans="1:9" x14ac:dyDescent="0.25">
      <c r="A2229" s="2">
        <v>5500029752</v>
      </c>
      <c r="B2229" t="s">
        <v>1741</v>
      </c>
      <c r="C2229" t="s">
        <v>148</v>
      </c>
      <c r="D2229" t="s">
        <v>33</v>
      </c>
      <c r="E2229" s="1">
        <v>44391</v>
      </c>
      <c r="F2229" s="1">
        <v>44561</v>
      </c>
      <c r="G2229" s="1">
        <f>Таблица1[[#This Row],[Дата регистрации ЗНИ]]+VLOOKUP(Таблица1[[#This Row],[Бизнес-решение]],'Средние сроки по БР'!$A$1:$T$203,9)</f>
        <v>44635.310924369747</v>
      </c>
      <c r="H2229" s="1">
        <f>Таблица1[[#This Row],[Плановая дата выхода из текущего статуса]]+VLOOKUP(Таблица1[[#This Row],[Бизнес-решение]],'Средние сроки по БР'!$A$1:$T$203,10)</f>
        <v>44805.310924369747</v>
      </c>
      <c r="I22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170</v>
      </c>
    </row>
    <row r="2230" spans="1:9" hidden="1" x14ac:dyDescent="0.25">
      <c r="A2230" s="2">
        <v>5500029865</v>
      </c>
      <c r="B2230" t="s">
        <v>2174</v>
      </c>
      <c r="C2230" t="s">
        <v>5</v>
      </c>
      <c r="D2230" t="s">
        <v>16</v>
      </c>
      <c r="E2230" s="1">
        <v>44400</v>
      </c>
      <c r="F2230" s="1" t="s">
        <v>7</v>
      </c>
      <c r="I223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31" spans="1:9" hidden="1" x14ac:dyDescent="0.25">
      <c r="A2231" s="2">
        <v>5500029866</v>
      </c>
      <c r="B2231" t="s">
        <v>199</v>
      </c>
      <c r="C2231" t="s">
        <v>5</v>
      </c>
      <c r="D2231" t="s">
        <v>375</v>
      </c>
      <c r="E2231" s="1">
        <v>44400</v>
      </c>
      <c r="F2231" s="1" t="s">
        <v>7</v>
      </c>
      <c r="I223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32" spans="1:9" x14ac:dyDescent="0.25">
      <c r="A2232" s="2">
        <v>5500029761</v>
      </c>
      <c r="B2232" t="s">
        <v>1927</v>
      </c>
      <c r="C2232" t="s">
        <v>184</v>
      </c>
      <c r="D2232" t="s">
        <v>95</v>
      </c>
      <c r="E2232" s="1">
        <v>44390</v>
      </c>
      <c r="F2232" s="1">
        <v>44467</v>
      </c>
      <c r="G2232" s="1">
        <f>Таблица1[[#This Row],[Дата регистрации ЗНИ]]+VLOOKUP(Таблица1[[#This Row],[Бизнес-решение]],'Средние сроки по БР'!$A$1:$T$203,10)</f>
        <v>44539.75</v>
      </c>
      <c r="H2232" s="1">
        <f>Таблица1[[#This Row],[Плановая дата выхода из текущего статуса]]+VLOOKUP(Таблица1[[#This Row],[Бизнес-решение]],'Средние сроки по БР'!$A$1:$T$203,11)</f>
        <v>44611.75</v>
      </c>
      <c r="I22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72</v>
      </c>
    </row>
    <row r="2233" spans="1:9" hidden="1" x14ac:dyDescent="0.25">
      <c r="A2233" s="2">
        <v>5500029868</v>
      </c>
      <c r="B2233" t="s">
        <v>2175</v>
      </c>
      <c r="C2233" t="s">
        <v>8</v>
      </c>
      <c r="D2233" t="s">
        <v>101</v>
      </c>
      <c r="E2233" s="1">
        <v>44403</v>
      </c>
      <c r="F2233" s="1" t="s">
        <v>7</v>
      </c>
      <c r="I223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34" spans="1:9" x14ac:dyDescent="0.25">
      <c r="A2234" s="2">
        <v>5500029763</v>
      </c>
      <c r="B2234" t="s">
        <v>2097</v>
      </c>
      <c r="C2234" t="s">
        <v>228</v>
      </c>
      <c r="D2234" t="s">
        <v>400</v>
      </c>
      <c r="E2234" s="1">
        <v>44391</v>
      </c>
      <c r="F2234" s="1">
        <v>44560</v>
      </c>
      <c r="G2234" s="1">
        <f>Таблица1[[#This Row],[Дата регистрации ЗНИ]]+VLOOKUP(Таблица1[[#This Row],[Бизнес-решение]],'Средние сроки по БР'!$A$1:$T$203,9)</f>
        <v>44589.214285714283</v>
      </c>
      <c r="H2234" s="1">
        <f>Таблица1[[#This Row],[Плановая дата выхода из текущего статуса]]+VLOOKUP(Таблица1[[#This Row],[Бизнес-решение]],'Средние сроки по БР'!$A$1:$T$203,10)</f>
        <v>44758.214285714283</v>
      </c>
      <c r="I223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169</v>
      </c>
    </row>
    <row r="2235" spans="1:9" x14ac:dyDescent="0.25">
      <c r="A2235" s="2">
        <v>5500029764</v>
      </c>
      <c r="B2235" t="s">
        <v>2098</v>
      </c>
      <c r="C2235" t="s">
        <v>99</v>
      </c>
      <c r="D2235" t="s">
        <v>400</v>
      </c>
      <c r="E2235" s="1">
        <v>44391</v>
      </c>
      <c r="F2235" s="1">
        <v>44715</v>
      </c>
      <c r="G2235" s="1">
        <f>Таблица1[[#This Row],[Дата регистрации ЗНИ]]+VLOOKUP(Таблица1[[#This Row],[Бизнес-решение]],'Средние сроки по БР'!$A$1:$T$203,15)</f>
        <v>44577.214285714283</v>
      </c>
      <c r="H2235" s="1">
        <f>Таблица1[[#This Row],[Плановая дата выхода из текущего статуса]]+VLOOKUP(Таблица1[[#This Row],[Бизнес-решение]],'Средние сроки по БР'!$A$1:$T$203,16)</f>
        <v>44901.214285714283</v>
      </c>
      <c r="I22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324</v>
      </c>
    </row>
    <row r="2236" spans="1:9" x14ac:dyDescent="0.25">
      <c r="A2236" s="2">
        <v>5500029765</v>
      </c>
      <c r="B2236" t="s">
        <v>2099</v>
      </c>
      <c r="C2236" t="s">
        <v>99</v>
      </c>
      <c r="D2236" t="s">
        <v>400</v>
      </c>
      <c r="E2236" s="1">
        <v>44391</v>
      </c>
      <c r="F2236" s="1">
        <v>44666</v>
      </c>
      <c r="G2236" s="1">
        <f>Таблица1[[#This Row],[Дата регистрации ЗНИ]]+VLOOKUP(Таблица1[[#This Row],[Бизнес-решение]],'Средние сроки по БР'!$A$1:$T$203,15)</f>
        <v>44577.214285714283</v>
      </c>
      <c r="H2236" s="1">
        <f>Таблица1[[#This Row],[Плановая дата выхода из текущего статуса]]+VLOOKUP(Таблица1[[#This Row],[Бизнес-решение]],'Средние сроки по БР'!$A$1:$T$203,16)</f>
        <v>44852.214285714283</v>
      </c>
      <c r="I22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275</v>
      </c>
    </row>
    <row r="2237" spans="1:9" hidden="1" x14ac:dyDescent="0.25">
      <c r="A2237" s="2">
        <v>5500029873</v>
      </c>
      <c r="B2237" t="s">
        <v>2178</v>
      </c>
      <c r="C2237" t="s">
        <v>5</v>
      </c>
      <c r="D2237" t="s">
        <v>63</v>
      </c>
      <c r="E2237" s="1">
        <v>44403</v>
      </c>
      <c r="F2237" s="1" t="s">
        <v>7</v>
      </c>
      <c r="I223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38" spans="1:9" x14ac:dyDescent="0.25">
      <c r="A2238" s="2">
        <v>5500029766</v>
      </c>
      <c r="B2238" t="s">
        <v>2100</v>
      </c>
      <c r="C2238" t="s">
        <v>148</v>
      </c>
      <c r="D2238" t="s">
        <v>400</v>
      </c>
      <c r="E2238" s="1">
        <v>44391</v>
      </c>
      <c r="F2238" s="1">
        <v>44638</v>
      </c>
      <c r="G2238" s="1">
        <f>Таблица1[[#This Row],[Дата регистрации ЗНИ]]+VLOOKUP(Таблица1[[#This Row],[Бизнес-решение]],'Средние сроки по БР'!$A$1:$T$203,9)</f>
        <v>44589.214285714283</v>
      </c>
      <c r="H2238" s="1">
        <f>Таблица1[[#This Row],[Плановая дата выхода из текущего статуса]]+VLOOKUP(Таблица1[[#This Row],[Бизнес-решение]],'Средние сроки по БР'!$A$1:$T$203,10)</f>
        <v>44836.214285714283</v>
      </c>
      <c r="I22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247</v>
      </c>
    </row>
    <row r="2239" spans="1:9" hidden="1" x14ac:dyDescent="0.25">
      <c r="A2239" s="2">
        <v>5500029875</v>
      </c>
      <c r="B2239" t="s">
        <v>2180</v>
      </c>
      <c r="C2239" t="s">
        <v>5</v>
      </c>
      <c r="D2239" t="s">
        <v>16</v>
      </c>
      <c r="E2239" s="1">
        <v>44403</v>
      </c>
      <c r="F2239" s="1" t="s">
        <v>7</v>
      </c>
      <c r="I223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40" spans="1:9" x14ac:dyDescent="0.25">
      <c r="A2240" s="2">
        <v>5500029767</v>
      </c>
      <c r="B2240" t="s">
        <v>2101</v>
      </c>
      <c r="C2240" t="s">
        <v>99</v>
      </c>
      <c r="D2240" t="s">
        <v>400</v>
      </c>
      <c r="E2240" s="1">
        <v>44391</v>
      </c>
      <c r="F2240" s="1">
        <v>44680</v>
      </c>
      <c r="G2240" s="1">
        <f>Таблица1[[#This Row],[Дата регистрации ЗНИ]]+VLOOKUP(Таблица1[[#This Row],[Бизнес-решение]],'Средние сроки по БР'!$A$1:$T$203,15)</f>
        <v>44577.214285714283</v>
      </c>
      <c r="H2240" s="1">
        <f>Таблица1[[#This Row],[Плановая дата выхода из текущего статуса]]+VLOOKUP(Таблица1[[#This Row],[Бизнес-решение]],'Средние сроки по БР'!$A$1:$T$203,16)</f>
        <v>44866.214285714283</v>
      </c>
      <c r="I224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289</v>
      </c>
    </row>
    <row r="2241" spans="1:9" x14ac:dyDescent="0.25">
      <c r="A2241" s="2">
        <v>5500029769</v>
      </c>
      <c r="B2241" t="s">
        <v>2103</v>
      </c>
      <c r="C2241" t="s">
        <v>148</v>
      </c>
      <c r="D2241" t="s">
        <v>400</v>
      </c>
      <c r="E2241" s="1">
        <v>44391</v>
      </c>
      <c r="F2241" s="1">
        <v>44617</v>
      </c>
      <c r="G2241" s="1">
        <f>Таблица1[[#This Row],[Дата регистрации ЗНИ]]+VLOOKUP(Таблица1[[#This Row],[Бизнес-решение]],'Средние сроки по БР'!$A$1:$T$203,9)</f>
        <v>44589.214285714283</v>
      </c>
      <c r="H2241" s="1">
        <f>Таблица1[[#This Row],[Плановая дата выхода из текущего статуса]]+VLOOKUP(Таблица1[[#This Row],[Бизнес-решение]],'Средние сроки по БР'!$A$1:$T$203,10)</f>
        <v>44815.214285714283</v>
      </c>
      <c r="I22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226</v>
      </c>
    </row>
    <row r="2242" spans="1:9" x14ac:dyDescent="0.25">
      <c r="A2242" s="2">
        <v>5500029770</v>
      </c>
      <c r="B2242" t="s">
        <v>2104</v>
      </c>
      <c r="C2242" t="s">
        <v>184</v>
      </c>
      <c r="D2242" t="s">
        <v>400</v>
      </c>
      <c r="E2242" s="1">
        <v>44391</v>
      </c>
      <c r="F2242" s="1">
        <v>44522</v>
      </c>
      <c r="G2242" s="1">
        <f>Таблица1[[#This Row],[Дата регистрации ЗНИ]]+VLOOKUP(Таблица1[[#This Row],[Бизнес-решение]],'Средние сроки по БР'!$A$1:$T$203,10)</f>
        <v>44589.214285714283</v>
      </c>
      <c r="H2242" s="1">
        <f>Таблица1[[#This Row],[Плановая дата выхода из текущего статуса]]+VLOOKUP(Таблица1[[#This Row],[Бизнес-решение]],'Средние сроки по БР'!$A$1:$T$203,11)</f>
        <v>44715.214285714283</v>
      </c>
      <c r="I22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126</v>
      </c>
    </row>
    <row r="2243" spans="1:9" x14ac:dyDescent="0.25">
      <c r="A2243" s="2">
        <v>5500029772</v>
      </c>
      <c r="B2243" t="s">
        <v>2106</v>
      </c>
      <c r="C2243" t="s">
        <v>148</v>
      </c>
      <c r="D2243" t="s">
        <v>400</v>
      </c>
      <c r="E2243" s="1">
        <v>44391</v>
      </c>
      <c r="F2243" s="1">
        <v>44617</v>
      </c>
      <c r="G2243" s="1">
        <f>Таблица1[[#This Row],[Дата регистрации ЗНИ]]+VLOOKUP(Таблица1[[#This Row],[Бизнес-решение]],'Средние сроки по БР'!$A$1:$T$203,9)</f>
        <v>44589.214285714283</v>
      </c>
      <c r="H2243" s="1">
        <f>Таблица1[[#This Row],[Плановая дата выхода из текущего статуса]]+VLOOKUP(Таблица1[[#This Row],[Бизнес-решение]],'Средние сроки по БР'!$A$1:$T$203,10)</f>
        <v>44815.214285714283</v>
      </c>
      <c r="I22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226</v>
      </c>
    </row>
    <row r="2244" spans="1:9" x14ac:dyDescent="0.25">
      <c r="A2244" s="2">
        <v>5500029773</v>
      </c>
      <c r="B2244" t="s">
        <v>2107</v>
      </c>
      <c r="C2244" t="s">
        <v>148</v>
      </c>
      <c r="D2244" t="s">
        <v>400</v>
      </c>
      <c r="E2244" s="1">
        <v>44391</v>
      </c>
      <c r="F2244" s="1">
        <v>44617</v>
      </c>
      <c r="G2244" s="1">
        <f>Таблица1[[#This Row],[Дата регистрации ЗНИ]]+VLOOKUP(Таблица1[[#This Row],[Бизнес-решение]],'Средние сроки по БР'!$A$1:$T$203,9)</f>
        <v>44589.214285714283</v>
      </c>
      <c r="H2244" s="1">
        <f>Таблица1[[#This Row],[Плановая дата выхода из текущего статуса]]+VLOOKUP(Таблица1[[#This Row],[Бизнес-решение]],'Средние сроки по БР'!$A$1:$T$203,10)</f>
        <v>44815.214285714283</v>
      </c>
      <c r="I22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226</v>
      </c>
    </row>
    <row r="2245" spans="1:9" x14ac:dyDescent="0.25">
      <c r="A2245" s="2">
        <v>5500029774</v>
      </c>
      <c r="B2245" t="s">
        <v>2108</v>
      </c>
      <c r="C2245" t="s">
        <v>148</v>
      </c>
      <c r="D2245" t="s">
        <v>400</v>
      </c>
      <c r="E2245" s="1">
        <v>44391</v>
      </c>
      <c r="F2245" s="1">
        <v>44645</v>
      </c>
      <c r="G2245" s="1">
        <f>Таблица1[[#This Row],[Дата регистрации ЗНИ]]+VLOOKUP(Таблица1[[#This Row],[Бизнес-решение]],'Средние сроки по БР'!$A$1:$T$203,9)</f>
        <v>44589.214285714283</v>
      </c>
      <c r="H2245" s="1">
        <f>Таблица1[[#This Row],[Плановая дата выхода из текущего статуса]]+VLOOKUP(Таблица1[[#This Row],[Бизнес-решение]],'Средние сроки по БР'!$A$1:$T$203,10)</f>
        <v>44843.214285714283</v>
      </c>
      <c r="I22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254</v>
      </c>
    </row>
    <row r="2246" spans="1:9" x14ac:dyDescent="0.25">
      <c r="A2246" s="2">
        <v>5500029775</v>
      </c>
      <c r="B2246" t="s">
        <v>2109</v>
      </c>
      <c r="C2246" t="s">
        <v>148</v>
      </c>
      <c r="D2246" t="s">
        <v>400</v>
      </c>
      <c r="E2246" s="1">
        <v>44391</v>
      </c>
      <c r="F2246" s="1">
        <v>44638</v>
      </c>
      <c r="G2246" s="1">
        <f>Таблица1[[#This Row],[Дата регистрации ЗНИ]]+VLOOKUP(Таблица1[[#This Row],[Бизнес-решение]],'Средние сроки по БР'!$A$1:$T$203,9)</f>
        <v>44589.214285714283</v>
      </c>
      <c r="H2246" s="1">
        <f>Таблица1[[#This Row],[Плановая дата выхода из текущего статуса]]+VLOOKUP(Таблица1[[#This Row],[Бизнес-решение]],'Средние сроки по БР'!$A$1:$T$203,10)</f>
        <v>44836.214285714283</v>
      </c>
      <c r="I22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247</v>
      </c>
    </row>
    <row r="2247" spans="1:9" x14ac:dyDescent="0.25">
      <c r="A2247" s="2">
        <v>5500029776</v>
      </c>
      <c r="B2247" t="s">
        <v>2110</v>
      </c>
      <c r="C2247" t="s">
        <v>148</v>
      </c>
      <c r="D2247" t="s">
        <v>73</v>
      </c>
      <c r="E2247" s="1">
        <v>44391</v>
      </c>
      <c r="F2247" s="1">
        <v>44561</v>
      </c>
      <c r="G2247" s="1">
        <f>Таблица1[[#This Row],[Дата регистрации ЗНИ]]+VLOOKUP(Таблица1[[#This Row],[Бизнес-решение]],'Средние сроки по БР'!$A$1:$T$203,9)</f>
        <v>44557.632258064514</v>
      </c>
      <c r="H2247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2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170</v>
      </c>
    </row>
    <row r="2248" spans="1:9" x14ac:dyDescent="0.25">
      <c r="A2248" s="2">
        <v>5500029778</v>
      </c>
      <c r="B2248" t="s">
        <v>2112</v>
      </c>
      <c r="C2248" t="s">
        <v>148</v>
      </c>
      <c r="D2248" t="s">
        <v>11</v>
      </c>
      <c r="E2248" s="1">
        <v>44391</v>
      </c>
      <c r="F2248" s="1">
        <v>44400</v>
      </c>
      <c r="G2248" s="1">
        <f>Таблица1[[#This Row],[Дата регистрации ЗНИ]]+VLOOKUP(Таблица1[[#This Row],[Бизнес-решение]],'Средние сроки по БР'!$A$1:$T$203,9)</f>
        <v>44642.260563380281</v>
      </c>
      <c r="H2248" s="1">
        <f>Таблица1[[#This Row],[Плановая дата выхода из текущего статуса]]+VLOOKUP(Таблица1[[#This Row],[Бизнес-решение]],'Средние сроки по БР'!$A$1:$T$203,10)</f>
        <v>44651.260563380281</v>
      </c>
      <c r="I22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</v>
      </c>
    </row>
    <row r="2249" spans="1:9" x14ac:dyDescent="0.25">
      <c r="A2249" s="2">
        <v>5500029779</v>
      </c>
      <c r="B2249" t="s">
        <v>2113</v>
      </c>
      <c r="C2249" t="s">
        <v>99</v>
      </c>
      <c r="D2249" t="s">
        <v>73</v>
      </c>
      <c r="E2249" s="1">
        <v>44391</v>
      </c>
      <c r="F2249" s="1">
        <v>44602</v>
      </c>
      <c r="G2249" s="1">
        <f>Таблица1[[#This Row],[Дата регистрации ЗНИ]]+VLOOKUP(Таблица1[[#This Row],[Бизнес-решение]],'Средние сроки по БР'!$A$1:$T$203,15)</f>
        <v>44545.632258064514</v>
      </c>
      <c r="H2249" s="1">
        <f>Таблица1[[#This Row],[Плановая дата выхода из текущего статуса]]+VLOOKUP(Таблица1[[#This Row],[Бизнес-решение]],'Средние сроки по БР'!$A$1:$T$203,16)</f>
        <v>44756.632258064514</v>
      </c>
      <c r="I224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211</v>
      </c>
    </row>
    <row r="2250" spans="1:9" hidden="1" x14ac:dyDescent="0.25">
      <c r="A2250" s="2">
        <v>5500029887</v>
      </c>
      <c r="B2250" t="s">
        <v>2188</v>
      </c>
      <c r="C2250" t="s">
        <v>5</v>
      </c>
      <c r="D2250" t="s">
        <v>10</v>
      </c>
      <c r="E2250" s="1">
        <v>44404</v>
      </c>
      <c r="F2250" s="1" t="s">
        <v>7</v>
      </c>
      <c r="I225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51" spans="1:9" hidden="1" x14ac:dyDescent="0.25">
      <c r="A2251" s="2">
        <v>5500029888</v>
      </c>
      <c r="B2251" t="s">
        <v>1620</v>
      </c>
      <c r="C2251" t="s">
        <v>8</v>
      </c>
      <c r="D2251" t="s">
        <v>16</v>
      </c>
      <c r="E2251" s="1">
        <v>44404</v>
      </c>
      <c r="F2251" s="1" t="s">
        <v>7</v>
      </c>
      <c r="I225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52" spans="1:9" hidden="1" x14ac:dyDescent="0.25">
      <c r="A2252" s="2">
        <v>5500029890</v>
      </c>
      <c r="B2252" t="s">
        <v>2189</v>
      </c>
      <c r="C2252" t="s">
        <v>5</v>
      </c>
      <c r="D2252" t="s">
        <v>10</v>
      </c>
      <c r="E2252" s="1">
        <v>44404</v>
      </c>
      <c r="F2252" s="1" t="s">
        <v>7</v>
      </c>
      <c r="I225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53" spans="1:9" x14ac:dyDescent="0.25">
      <c r="A2253" s="2">
        <v>5500029780</v>
      </c>
      <c r="B2253" t="s">
        <v>2114</v>
      </c>
      <c r="C2253" t="s">
        <v>325</v>
      </c>
      <c r="D2253" t="s">
        <v>257</v>
      </c>
      <c r="E2253" s="1">
        <v>44391</v>
      </c>
      <c r="F2253" s="1">
        <v>44396</v>
      </c>
      <c r="G2253" s="1">
        <f>Таблица1[[#This Row],[Дата регистрации ЗНИ]]+VLOOKUP(Таблица1[[#This Row],[Бизнес-решение]],'Средние сроки по БР'!$A$1:$T$203,13)</f>
        <v>44501.595744680853</v>
      </c>
      <c r="H2253" s="1">
        <f>Таблица1[[#This Row],[Плановая дата выхода из текущего статуса]]+VLOOKUP(Таблица1[[#This Row],[Бизнес-решение]],'Средние сроки по БР'!$A$1:$T$203,14)</f>
        <v>44504.595744680853</v>
      </c>
      <c r="I22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2254" spans="1:9" hidden="1" x14ac:dyDescent="0.25">
      <c r="A2254" s="2">
        <v>5500029892</v>
      </c>
      <c r="B2254" t="s">
        <v>2191</v>
      </c>
      <c r="C2254" t="s">
        <v>8</v>
      </c>
      <c r="D2254" t="s">
        <v>10</v>
      </c>
      <c r="E2254" s="1">
        <v>44404</v>
      </c>
      <c r="F2254" s="1" t="s">
        <v>7</v>
      </c>
      <c r="I225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55" spans="1:9" x14ac:dyDescent="0.25">
      <c r="A2255" s="2">
        <v>5500029782</v>
      </c>
      <c r="B2255" t="s">
        <v>2115</v>
      </c>
      <c r="C2255" t="s">
        <v>228</v>
      </c>
      <c r="D2255" t="s">
        <v>1992</v>
      </c>
      <c r="E2255" s="1">
        <v>44392</v>
      </c>
      <c r="F2255" s="1">
        <v>44553</v>
      </c>
      <c r="G2255" s="1">
        <f>Таблица1[[#This Row],[Дата регистрации ЗНИ]]+VLOOKUP(Таблица1[[#This Row],[Бизнес-решение]],'Средние сроки по БР'!$A$1:$T$203,9)</f>
        <v>44593.375</v>
      </c>
      <c r="H2255" s="1">
        <f>Таблица1[[#This Row],[Плановая дата выхода из текущего статуса]]+VLOOKUP(Таблица1[[#This Row],[Бизнес-решение]],'Средние сроки по БР'!$A$1:$T$203,10)</f>
        <v>44754.375</v>
      </c>
      <c r="I22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161</v>
      </c>
    </row>
    <row r="2256" spans="1:9" x14ac:dyDescent="0.25">
      <c r="A2256" s="2">
        <v>5500029783</v>
      </c>
      <c r="B2256" t="s">
        <v>2116</v>
      </c>
      <c r="C2256" t="s">
        <v>148</v>
      </c>
      <c r="D2256" t="s">
        <v>1992</v>
      </c>
      <c r="E2256" s="1">
        <v>44392</v>
      </c>
      <c r="F2256" s="1">
        <v>44462</v>
      </c>
      <c r="G2256" s="1">
        <f>Таблица1[[#This Row],[Дата регистрации ЗНИ]]+VLOOKUP(Таблица1[[#This Row],[Бизнес-решение]],'Средние сроки по БР'!$A$1:$T$203,9)</f>
        <v>44593.375</v>
      </c>
      <c r="H2256" s="1">
        <f>Таблица1[[#This Row],[Плановая дата выхода из текущего статуса]]+VLOOKUP(Таблица1[[#This Row],[Бизнес-решение]],'Средние сроки по БР'!$A$1:$T$203,10)</f>
        <v>44663.375</v>
      </c>
      <c r="I22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70</v>
      </c>
    </row>
    <row r="2257" spans="1:9" hidden="1" x14ac:dyDescent="0.25">
      <c r="A2257" s="2">
        <v>5500029895</v>
      </c>
      <c r="B2257" t="s">
        <v>2194</v>
      </c>
      <c r="C2257" t="s">
        <v>8</v>
      </c>
      <c r="D2257" t="s">
        <v>6</v>
      </c>
      <c r="E2257" s="1">
        <v>44404</v>
      </c>
      <c r="F2257" s="1" t="s">
        <v>7</v>
      </c>
      <c r="I225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58" spans="1:9" hidden="1" x14ac:dyDescent="0.25">
      <c r="A2258" s="2">
        <v>5500029896</v>
      </c>
      <c r="B2258" t="s">
        <v>2195</v>
      </c>
      <c r="C2258" t="s">
        <v>5</v>
      </c>
      <c r="D2258" t="s">
        <v>63</v>
      </c>
      <c r="E2258" s="1">
        <v>44405</v>
      </c>
      <c r="F2258" s="1" t="s">
        <v>7</v>
      </c>
      <c r="I225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59" spans="1:9" x14ac:dyDescent="0.25">
      <c r="A2259" s="2">
        <v>5500029786</v>
      </c>
      <c r="B2259" t="s">
        <v>2118</v>
      </c>
      <c r="C2259" t="s">
        <v>148</v>
      </c>
      <c r="D2259" t="s">
        <v>73</v>
      </c>
      <c r="E2259" s="1">
        <v>44392</v>
      </c>
      <c r="F2259" s="1">
        <v>44610</v>
      </c>
      <c r="G2259" s="1">
        <f>Таблица1[[#This Row],[Дата регистрации ЗНИ]]+VLOOKUP(Таблица1[[#This Row],[Бизнес-решение]],'Средние сроки по БР'!$A$1:$T$203,9)</f>
        <v>44558.632258064514</v>
      </c>
      <c r="H2259" s="1">
        <f>Таблица1[[#This Row],[Плановая дата выхода из текущего статуса]]+VLOOKUP(Таблица1[[#This Row],[Бизнес-решение]],'Средние сроки по БР'!$A$1:$T$203,10)</f>
        <v>44776.632258064514</v>
      </c>
      <c r="I225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218</v>
      </c>
    </row>
    <row r="2260" spans="1:9" x14ac:dyDescent="0.25">
      <c r="A2260" s="2">
        <v>5500029787</v>
      </c>
      <c r="B2260" t="s">
        <v>2033</v>
      </c>
      <c r="C2260" t="s">
        <v>152</v>
      </c>
      <c r="D2260" t="s">
        <v>1547</v>
      </c>
      <c r="E2260" s="1">
        <v>44392</v>
      </c>
      <c r="F2260" s="1">
        <v>44650</v>
      </c>
      <c r="G2260" s="1">
        <f>Таблица1[[#This Row],[Дата регистрации ЗНИ]]+VLOOKUP(Таблица1[[#This Row],[Бизнес-решение]],'Средние сроки по БР'!$A$1:$T$203,20,1)</f>
        <v>44480.5</v>
      </c>
      <c r="H2260" s="1">
        <f>Таблица1[[#This Row],[Плановая дата выхода из текущего статуса]]</f>
        <v>44650</v>
      </c>
      <c r="I22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169.5</v>
      </c>
    </row>
    <row r="2261" spans="1:9" x14ac:dyDescent="0.25">
      <c r="A2261" s="2">
        <v>5500029788</v>
      </c>
      <c r="B2261" t="s">
        <v>199</v>
      </c>
      <c r="C2261" t="s">
        <v>99</v>
      </c>
      <c r="D2261" t="s">
        <v>391</v>
      </c>
      <c r="E2261" s="1">
        <v>44392</v>
      </c>
      <c r="F2261" s="1">
        <v>44554</v>
      </c>
      <c r="G2261" s="1">
        <f>Таблица1[[#This Row],[Дата регистрации ЗНИ]]+VLOOKUP(Таблица1[[#This Row],[Бизнес-решение]],'Средние сроки по БР'!$A$1:$T$203,15)</f>
        <v>44523.25</v>
      </c>
      <c r="H2261" s="1">
        <f>Таблица1[[#This Row],[Плановая дата выхода из текущего статуса]]+VLOOKUP(Таблица1[[#This Row],[Бизнес-решение]],'Средние сроки по БР'!$A$1:$T$203,16)</f>
        <v>44685.25</v>
      </c>
      <c r="I22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162</v>
      </c>
    </row>
    <row r="2262" spans="1:9" hidden="1" x14ac:dyDescent="0.25">
      <c r="A2262" s="2">
        <v>5500029901</v>
      </c>
      <c r="B2262" t="s">
        <v>2199</v>
      </c>
      <c r="C2262" t="s">
        <v>8</v>
      </c>
      <c r="D2262" t="s">
        <v>280</v>
      </c>
      <c r="E2262" s="1">
        <v>44405</v>
      </c>
      <c r="F2262" s="1" t="s">
        <v>7</v>
      </c>
      <c r="I226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63" spans="1:9" hidden="1" x14ac:dyDescent="0.25">
      <c r="A2263" s="2">
        <v>5500029902</v>
      </c>
      <c r="B2263" t="s">
        <v>2200</v>
      </c>
      <c r="C2263" t="s">
        <v>8</v>
      </c>
      <c r="D2263" t="s">
        <v>280</v>
      </c>
      <c r="E2263" s="1">
        <v>44405</v>
      </c>
      <c r="F2263" s="1" t="s">
        <v>7</v>
      </c>
      <c r="I226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64" spans="1:9" x14ac:dyDescent="0.25">
      <c r="A2264" s="2">
        <v>5500029789</v>
      </c>
      <c r="B2264" t="s">
        <v>2071</v>
      </c>
      <c r="C2264" t="s">
        <v>152</v>
      </c>
      <c r="D2264" t="s">
        <v>73</v>
      </c>
      <c r="E2264" s="1">
        <v>44393</v>
      </c>
      <c r="F2264" s="1">
        <v>44558</v>
      </c>
      <c r="G2264" s="1">
        <f>Таблица1[[#This Row],[Дата регистрации ЗНИ]]+VLOOKUP(Таблица1[[#This Row],[Бизнес-решение]],'Средние сроки по БР'!$A$1:$T$203,20,1)</f>
        <v>44535.632258064514</v>
      </c>
      <c r="H2264" s="1">
        <f>Таблица1[[#This Row],[Плановая дата выхода из текущего статуса]]</f>
        <v>44558</v>
      </c>
      <c r="I22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22.367741935486265</v>
      </c>
    </row>
    <row r="2265" spans="1:9" x14ac:dyDescent="0.25">
      <c r="A2265" s="2">
        <v>5500029790</v>
      </c>
      <c r="B2265" t="s">
        <v>830</v>
      </c>
      <c r="C2265" t="s">
        <v>99</v>
      </c>
      <c r="D2265" t="s">
        <v>33</v>
      </c>
      <c r="E2265" s="1">
        <v>44397</v>
      </c>
      <c r="F2265" s="1">
        <v>44651</v>
      </c>
      <c r="G2265" s="1">
        <f>Таблица1[[#This Row],[Дата регистрации ЗНИ]]+VLOOKUP(Таблица1[[#This Row],[Бизнес-решение]],'Средние сроки по БР'!$A$1:$T$203,15)</f>
        <v>44629.310924369747</v>
      </c>
      <c r="H2265" s="1">
        <f>Таблица1[[#This Row],[Плановая дата выхода из текущего статуса]]+VLOOKUP(Таблица1[[#This Row],[Бизнес-решение]],'Средние сроки по БР'!$A$1:$T$203,16)</f>
        <v>44883.310924369747</v>
      </c>
      <c r="I22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254</v>
      </c>
    </row>
    <row r="2266" spans="1:9" hidden="1" x14ac:dyDescent="0.25">
      <c r="A2266" s="2">
        <v>5500029905</v>
      </c>
      <c r="B2266" t="s">
        <v>2202</v>
      </c>
      <c r="C2266" t="s">
        <v>5</v>
      </c>
      <c r="D2266" t="s">
        <v>63</v>
      </c>
      <c r="E2266" s="1">
        <v>44405</v>
      </c>
      <c r="F2266" s="1" t="s">
        <v>7</v>
      </c>
      <c r="I226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67" spans="1:9" x14ac:dyDescent="0.25">
      <c r="A2267" s="2">
        <v>5500029794</v>
      </c>
      <c r="B2267" t="s">
        <v>2122</v>
      </c>
      <c r="C2267" t="s">
        <v>99</v>
      </c>
      <c r="D2267" t="s">
        <v>16</v>
      </c>
      <c r="E2267" s="1">
        <v>44393</v>
      </c>
      <c r="F2267" s="1">
        <v>44620</v>
      </c>
      <c r="G2267" s="1">
        <f>Таблица1[[#This Row],[Дата регистрации ЗНИ]]+VLOOKUP(Таблица1[[#This Row],[Бизнес-решение]],'Средние сроки по БР'!$A$1:$T$203,15)</f>
        <v>44548.252688172041</v>
      </c>
      <c r="H2267" s="1">
        <f>Таблица1[[#This Row],[Плановая дата выхода из текущего статуса]]+VLOOKUP(Таблица1[[#This Row],[Бизнес-решение]],'Средние сроки по БР'!$A$1:$T$203,16)</f>
        <v>44775.252688172041</v>
      </c>
      <c r="I22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227</v>
      </c>
    </row>
    <row r="2268" spans="1:9" x14ac:dyDescent="0.25">
      <c r="A2268" s="2">
        <v>5500029796</v>
      </c>
      <c r="B2268" t="s">
        <v>2124</v>
      </c>
      <c r="C2268" t="s">
        <v>148</v>
      </c>
      <c r="D2268" t="s">
        <v>73</v>
      </c>
      <c r="E2268" s="1">
        <v>44393</v>
      </c>
      <c r="F2268" s="1">
        <v>44589</v>
      </c>
      <c r="G2268" s="1">
        <f>Таблица1[[#This Row],[Дата регистрации ЗНИ]]+VLOOKUP(Таблица1[[#This Row],[Бизнес-решение]],'Средние сроки по БР'!$A$1:$T$203,9)</f>
        <v>44559.632258064514</v>
      </c>
      <c r="H2268" s="1">
        <f>Таблица1[[#This Row],[Плановая дата выхода из текущего статуса]]+VLOOKUP(Таблица1[[#This Row],[Бизнес-решение]],'Средние сроки по БР'!$A$1:$T$203,10)</f>
        <v>44755.632258064514</v>
      </c>
      <c r="I22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196</v>
      </c>
    </row>
    <row r="2269" spans="1:9" x14ac:dyDescent="0.25">
      <c r="A2269" s="2">
        <v>5500029798</v>
      </c>
      <c r="B2269" t="s">
        <v>2126</v>
      </c>
      <c r="C2269" t="s">
        <v>152</v>
      </c>
      <c r="D2269" t="s">
        <v>73</v>
      </c>
      <c r="E2269" s="1">
        <v>44393</v>
      </c>
      <c r="F2269" s="1">
        <v>44636</v>
      </c>
      <c r="G2269" s="1">
        <f>Таблица1[[#This Row],[Дата регистрации ЗНИ]]+VLOOKUP(Таблица1[[#This Row],[Бизнес-решение]],'Средние сроки по БР'!$A$1:$T$203,20,1)</f>
        <v>44535.632258064514</v>
      </c>
      <c r="H2269" s="1">
        <f>Таблица1[[#This Row],[Плановая дата выхода из текущего статуса]]</f>
        <v>44636</v>
      </c>
      <c r="I22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100.36774193548626</v>
      </c>
    </row>
    <row r="2270" spans="1:9" x14ac:dyDescent="0.25">
      <c r="A2270" s="2">
        <v>5500029801</v>
      </c>
      <c r="B2270" t="s">
        <v>2129</v>
      </c>
      <c r="C2270" t="s">
        <v>152</v>
      </c>
      <c r="D2270" t="s">
        <v>73</v>
      </c>
      <c r="E2270" s="1">
        <v>44393</v>
      </c>
      <c r="F2270" s="1">
        <v>44636</v>
      </c>
      <c r="G2270" s="1">
        <f>Таблица1[[#This Row],[Дата регистрации ЗНИ]]+VLOOKUP(Таблица1[[#This Row],[Бизнес-решение]],'Средние сроки по БР'!$A$1:$T$203,20,1)</f>
        <v>44535.632258064514</v>
      </c>
      <c r="H2270" s="1">
        <f>Таблица1[[#This Row],[Плановая дата выхода из текущего статуса]]</f>
        <v>44636</v>
      </c>
      <c r="I22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100.36774193548626</v>
      </c>
    </row>
    <row r="2271" spans="1:9" x14ac:dyDescent="0.25">
      <c r="A2271" s="2">
        <v>5500029802</v>
      </c>
      <c r="B2271" t="s">
        <v>2130</v>
      </c>
      <c r="C2271" t="s">
        <v>148</v>
      </c>
      <c r="D2271" t="s">
        <v>73</v>
      </c>
      <c r="E2271" s="1">
        <v>44393</v>
      </c>
      <c r="F2271" s="1">
        <v>44560</v>
      </c>
      <c r="G2271" s="1">
        <f>Таблица1[[#This Row],[Дата регистрации ЗНИ]]+VLOOKUP(Таблица1[[#This Row],[Бизнес-решение]],'Средние сроки по БР'!$A$1:$T$203,9)</f>
        <v>44559.632258064514</v>
      </c>
      <c r="H2271" s="1">
        <f>Таблица1[[#This Row],[Плановая дата выхода из текущего статуса]]+VLOOKUP(Таблица1[[#This Row],[Бизнес-решение]],'Средние сроки по БР'!$A$1:$T$203,10)</f>
        <v>44726.632258064514</v>
      </c>
      <c r="I22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167</v>
      </c>
    </row>
    <row r="2272" spans="1:9" x14ac:dyDescent="0.25">
      <c r="A2272" s="2">
        <v>5500029803</v>
      </c>
      <c r="B2272" t="s">
        <v>2131</v>
      </c>
      <c r="C2272" t="s">
        <v>99</v>
      </c>
      <c r="D2272" t="s">
        <v>223</v>
      </c>
      <c r="E2272" s="1">
        <v>44393</v>
      </c>
      <c r="F2272" s="1">
        <v>44560</v>
      </c>
      <c r="G2272" s="1">
        <f>Таблица1[[#This Row],[Дата регистрации ЗНИ]]+VLOOKUP(Таблица1[[#This Row],[Бизнес-решение]],'Средние сроки по БР'!$A$1:$T$203,15)</f>
        <v>44639</v>
      </c>
      <c r="H2272" s="1">
        <f>Таблица1[[#This Row],[Плановая дата выхода из текущего статуса]]+VLOOKUP(Таблица1[[#This Row],[Бизнес-решение]],'Средние сроки по БР'!$A$1:$T$203,16)</f>
        <v>44806</v>
      </c>
      <c r="I22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167</v>
      </c>
    </row>
    <row r="2273" spans="1:9" hidden="1" x14ac:dyDescent="0.25">
      <c r="A2273" s="2">
        <v>5500029915</v>
      </c>
      <c r="B2273" t="s">
        <v>2205</v>
      </c>
      <c r="C2273" t="s">
        <v>5</v>
      </c>
      <c r="D2273" t="s">
        <v>16</v>
      </c>
      <c r="E2273" s="1">
        <v>44407</v>
      </c>
      <c r="F2273" s="1" t="s">
        <v>7</v>
      </c>
      <c r="I227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74" spans="1:9" x14ac:dyDescent="0.25">
      <c r="A2274" s="2">
        <v>5500029804</v>
      </c>
      <c r="B2274" t="s">
        <v>2132</v>
      </c>
      <c r="C2274" t="s">
        <v>99</v>
      </c>
      <c r="D2274" t="s">
        <v>10</v>
      </c>
      <c r="E2274" s="1">
        <v>44396</v>
      </c>
      <c r="F2274" s="1">
        <v>44561</v>
      </c>
      <c r="G2274" s="1">
        <f>Таблица1[[#This Row],[Дата регистрации ЗНИ]]+VLOOKUP(Таблица1[[#This Row],[Бизнес-решение]],'Средние сроки по БР'!$A$1:$T$203,15)</f>
        <v>44563.209790209788</v>
      </c>
      <c r="H2274" s="1">
        <f>Таблица1[[#This Row],[Плановая дата выхода из текущего статуса]]+VLOOKUP(Таблица1[[#This Row],[Бизнес-решение]],'Средние сроки по БР'!$A$1:$T$203,16)</f>
        <v>44728.209790209788</v>
      </c>
      <c r="I22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165</v>
      </c>
    </row>
    <row r="2275" spans="1:9" hidden="1" x14ac:dyDescent="0.25">
      <c r="A2275" s="2">
        <v>5500029920</v>
      </c>
      <c r="B2275" t="s">
        <v>2206</v>
      </c>
      <c r="C2275" t="s">
        <v>8</v>
      </c>
      <c r="D2275" t="s">
        <v>73</v>
      </c>
      <c r="E2275" s="1">
        <v>44407</v>
      </c>
      <c r="F2275" s="1" t="s">
        <v>7</v>
      </c>
      <c r="I227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76" spans="1:9" x14ac:dyDescent="0.25">
      <c r="A2276" s="2">
        <v>5500029805</v>
      </c>
      <c r="B2276" t="s">
        <v>2133</v>
      </c>
      <c r="C2276" t="s">
        <v>99</v>
      </c>
      <c r="D2276" t="s">
        <v>257</v>
      </c>
      <c r="E2276" s="1">
        <v>44396</v>
      </c>
      <c r="F2276" s="1">
        <v>44529</v>
      </c>
      <c r="G2276" s="1">
        <f>Таблица1[[#This Row],[Дата регистрации ЗНИ]]+VLOOKUP(Таблица1[[#This Row],[Бизнес-решение]],'Средние сроки по БР'!$A$1:$T$203,15)</f>
        <v>44503.595744680853</v>
      </c>
      <c r="H2276" s="1">
        <f>Таблица1[[#This Row],[Плановая дата выхода из текущего статуса]]+VLOOKUP(Таблица1[[#This Row],[Бизнес-решение]],'Средние сроки по БР'!$A$1:$T$203,16)</f>
        <v>44636.595744680853</v>
      </c>
      <c r="I22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133</v>
      </c>
    </row>
    <row r="2277" spans="1:9" hidden="1" x14ac:dyDescent="0.25">
      <c r="A2277" s="2">
        <v>5500029922</v>
      </c>
      <c r="B2277" t="s">
        <v>2207</v>
      </c>
      <c r="C2277" t="s">
        <v>8</v>
      </c>
      <c r="D2277" t="s">
        <v>73</v>
      </c>
      <c r="E2277" s="1">
        <v>44406</v>
      </c>
      <c r="F2277" s="1" t="s">
        <v>7</v>
      </c>
      <c r="I227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78" spans="1:9" x14ac:dyDescent="0.25">
      <c r="A2278" s="2">
        <v>5500029807</v>
      </c>
      <c r="B2278" t="s">
        <v>2134</v>
      </c>
      <c r="C2278" t="s">
        <v>99</v>
      </c>
      <c r="D2278" t="s">
        <v>52</v>
      </c>
      <c r="E2278" s="1">
        <v>44397</v>
      </c>
      <c r="F2278" s="1">
        <v>44607</v>
      </c>
      <c r="G2278" s="1">
        <f>Таблица1[[#This Row],[Дата регистрации ЗНИ]]+VLOOKUP(Таблица1[[#This Row],[Бизнес-решение]],'Средние сроки по БР'!$A$1:$T$203,15)</f>
        <v>44545.28125</v>
      </c>
      <c r="H2278" s="1">
        <f>Таблица1[[#This Row],[Плановая дата выхода из текущего статуса]]+VLOOKUP(Таблица1[[#This Row],[Бизнес-решение]],'Средние сроки по БР'!$A$1:$T$203,16)</f>
        <v>44755.28125</v>
      </c>
      <c r="I22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210</v>
      </c>
    </row>
    <row r="2279" spans="1:9" x14ac:dyDescent="0.25">
      <c r="A2279" s="2">
        <v>5500029810</v>
      </c>
      <c r="B2279" t="s">
        <v>2136</v>
      </c>
      <c r="C2279" t="s">
        <v>148</v>
      </c>
      <c r="D2279" t="s">
        <v>140</v>
      </c>
      <c r="E2279" s="1">
        <v>44398</v>
      </c>
      <c r="F2279" s="1">
        <v>44613</v>
      </c>
      <c r="G2279" s="1">
        <f>Таблица1[[#This Row],[Дата регистрации ЗНИ]]+VLOOKUP(Таблица1[[#This Row],[Бизнес-решение]],'Средние сроки по БР'!$A$1:$T$203,9)</f>
        <v>44642.928571428572</v>
      </c>
      <c r="H2279" s="1">
        <f>Таблица1[[#This Row],[Плановая дата выхода из текущего статуса]]+VLOOKUP(Таблица1[[#This Row],[Бизнес-решение]],'Средние сроки по БР'!$A$1:$T$203,10)</f>
        <v>44857.928571428572</v>
      </c>
      <c r="I22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215</v>
      </c>
    </row>
    <row r="2280" spans="1:9" x14ac:dyDescent="0.25">
      <c r="A2280" s="2">
        <v>5500029812</v>
      </c>
      <c r="B2280" t="s">
        <v>2138</v>
      </c>
      <c r="C2280" t="s">
        <v>99</v>
      </c>
      <c r="D2280" t="s">
        <v>257</v>
      </c>
      <c r="E2280" s="1">
        <v>44396</v>
      </c>
      <c r="F2280" s="1">
        <v>44591</v>
      </c>
      <c r="G2280" s="1">
        <f>Таблица1[[#This Row],[Дата регистрации ЗНИ]]+VLOOKUP(Таблица1[[#This Row],[Бизнес-решение]],'Средние сроки по БР'!$A$1:$T$203,15)</f>
        <v>44503.595744680853</v>
      </c>
      <c r="H2280" s="1">
        <f>Таблица1[[#This Row],[Плановая дата выхода из текущего статуса]]+VLOOKUP(Таблица1[[#This Row],[Бизнес-решение]],'Средние сроки по БР'!$A$1:$T$203,16)</f>
        <v>44698.595744680853</v>
      </c>
      <c r="I22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195</v>
      </c>
    </row>
    <row r="2281" spans="1:9" x14ac:dyDescent="0.25">
      <c r="A2281" s="2">
        <v>5500029816</v>
      </c>
      <c r="B2281" t="s">
        <v>2140</v>
      </c>
      <c r="C2281" t="s">
        <v>99</v>
      </c>
      <c r="D2281" t="s">
        <v>257</v>
      </c>
      <c r="E2281" s="1">
        <v>44397</v>
      </c>
      <c r="F2281" s="1">
        <v>44596</v>
      </c>
      <c r="G2281" s="1">
        <f>Таблица1[[#This Row],[Дата регистрации ЗНИ]]+VLOOKUP(Таблица1[[#This Row],[Бизнес-решение]],'Средние сроки по БР'!$A$1:$T$203,15)</f>
        <v>44504.595744680853</v>
      </c>
      <c r="H2281" s="1">
        <f>Таблица1[[#This Row],[Плановая дата выхода из текущего статуса]]+VLOOKUP(Таблица1[[#This Row],[Бизнес-решение]],'Средние сроки по БР'!$A$1:$T$203,16)</f>
        <v>44703.595744680853</v>
      </c>
      <c r="I228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199</v>
      </c>
    </row>
    <row r="2282" spans="1:9" hidden="1" x14ac:dyDescent="0.25">
      <c r="A2282" s="2">
        <v>5500029927</v>
      </c>
      <c r="B2282" t="s">
        <v>2212</v>
      </c>
      <c r="C2282" t="s">
        <v>5</v>
      </c>
      <c r="D2282" t="s">
        <v>64</v>
      </c>
      <c r="E2282" s="1">
        <v>44410</v>
      </c>
      <c r="F2282" s="1" t="s">
        <v>7</v>
      </c>
      <c r="I228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83" spans="1:9" x14ac:dyDescent="0.25">
      <c r="A2283" s="2">
        <v>5500029817</v>
      </c>
      <c r="B2283" t="s">
        <v>2141</v>
      </c>
      <c r="C2283" t="s">
        <v>148</v>
      </c>
      <c r="D2283" t="s">
        <v>257</v>
      </c>
      <c r="E2283" s="1">
        <v>44397</v>
      </c>
      <c r="F2283" s="1">
        <v>44617</v>
      </c>
      <c r="G2283" s="1">
        <f>Таблица1[[#This Row],[Дата регистрации ЗНИ]]+VLOOKUP(Таблица1[[#This Row],[Бизнес-решение]],'Средние сроки по БР'!$A$1:$T$203,9)</f>
        <v>44516.595744680853</v>
      </c>
      <c r="H2283" s="1">
        <f>Таблица1[[#This Row],[Плановая дата выхода из текущего статуса]]+VLOOKUP(Таблица1[[#This Row],[Бизнес-решение]],'Средние сроки по БР'!$A$1:$T$203,10)</f>
        <v>44736.595744680853</v>
      </c>
      <c r="I22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220</v>
      </c>
    </row>
    <row r="2284" spans="1:9" x14ac:dyDescent="0.25">
      <c r="A2284" s="2">
        <v>5500029818</v>
      </c>
      <c r="B2284" t="s">
        <v>2142</v>
      </c>
      <c r="C2284" t="s">
        <v>260</v>
      </c>
      <c r="D2284" t="s">
        <v>257</v>
      </c>
      <c r="E2284" s="1">
        <v>44397</v>
      </c>
      <c r="F2284" s="1">
        <v>44412</v>
      </c>
      <c r="G2284" s="1">
        <f>Таблица1[[#This Row],[Дата регистрации ЗНИ]]+VLOOKUP(Таблица1[[#This Row],[Бизнес-решение]],'Средние сроки по БР'!$A$1:$T$203,6)</f>
        <v>44522.595744680853</v>
      </c>
      <c r="H2284" s="1">
        <f>Таблица1[[#This Row],[Плановая дата выхода из текущего статуса]]+VLOOKUP(Таблица1[[#This Row],[Бизнес-решение]],'Средние сроки по БР'!$A$1:$T$203,7)</f>
        <v>44535.595744680853</v>
      </c>
      <c r="I228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</v>
      </c>
    </row>
    <row r="2285" spans="1:9" hidden="1" x14ac:dyDescent="0.25">
      <c r="A2285" s="2">
        <v>5500029931</v>
      </c>
      <c r="B2285" t="s">
        <v>2194</v>
      </c>
      <c r="C2285" t="s">
        <v>5</v>
      </c>
      <c r="D2285" t="s">
        <v>6</v>
      </c>
      <c r="E2285" s="1">
        <v>44406</v>
      </c>
      <c r="F2285" s="1" t="s">
        <v>7</v>
      </c>
      <c r="I228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86" spans="1:9" x14ac:dyDescent="0.25">
      <c r="A2286" s="2">
        <v>5500029820</v>
      </c>
      <c r="B2286" t="s">
        <v>2144</v>
      </c>
      <c r="C2286" t="s">
        <v>114</v>
      </c>
      <c r="D2286" t="s">
        <v>257</v>
      </c>
      <c r="E2286" s="1">
        <v>44397</v>
      </c>
      <c r="F2286" s="1">
        <v>44559</v>
      </c>
      <c r="G2286" s="1">
        <f>Таблица1[[#This Row],[Дата регистрации ЗНИ]]+VLOOKUP(Таблица1[[#This Row],[Бизнес-решение]],'Средние сроки по БР'!$A$1:$T$203,11)</f>
        <v>44511.595744680853</v>
      </c>
      <c r="H2286" s="1">
        <f>Таблица1[[#This Row],[Плановая дата выхода из текущего статуса]]+VLOOKUP(Таблица1[[#This Row],[Бизнес-решение]],'Средние сроки по БР'!$A$1:$T$203,12)</f>
        <v>44671.595744680853</v>
      </c>
      <c r="I228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160</v>
      </c>
    </row>
    <row r="2287" spans="1:9" hidden="1" x14ac:dyDescent="0.25">
      <c r="A2287" s="2">
        <v>5500029933</v>
      </c>
      <c r="B2287" t="s">
        <v>2216</v>
      </c>
      <c r="C2287" t="s">
        <v>8</v>
      </c>
      <c r="D2287" t="s">
        <v>25</v>
      </c>
      <c r="E2287" s="1">
        <v>44406</v>
      </c>
      <c r="F2287" s="1" t="s">
        <v>7</v>
      </c>
      <c r="I228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88" spans="1:9" hidden="1" x14ac:dyDescent="0.25">
      <c r="A2288" s="2">
        <v>5500029934</v>
      </c>
      <c r="B2288" t="s">
        <v>2217</v>
      </c>
      <c r="C2288" t="s">
        <v>8</v>
      </c>
      <c r="D2288" t="s">
        <v>16</v>
      </c>
      <c r="E2288" s="1">
        <v>44406</v>
      </c>
      <c r="F2288" s="1" t="s">
        <v>7</v>
      </c>
      <c r="I228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89" spans="1:9" x14ac:dyDescent="0.25">
      <c r="A2289" s="2">
        <v>5500029821</v>
      </c>
      <c r="B2289" t="s">
        <v>2145</v>
      </c>
      <c r="C2289" t="s">
        <v>148</v>
      </c>
      <c r="D2289" t="s">
        <v>64</v>
      </c>
      <c r="E2289" s="1">
        <v>44397</v>
      </c>
      <c r="F2289" s="1">
        <v>44560</v>
      </c>
      <c r="G2289" s="1">
        <f>Таблица1[[#This Row],[Дата регистрации ЗНИ]]+VLOOKUP(Таблица1[[#This Row],[Бизнес-решение]],'Средние сроки по БР'!$A$1:$T$203,9)</f>
        <v>44547</v>
      </c>
      <c r="H2289" s="1">
        <f>Таблица1[[#This Row],[Плановая дата выхода из текущего статуса]]+VLOOKUP(Таблица1[[#This Row],[Бизнес-решение]],'Средние сроки по БР'!$A$1:$T$203,10)</f>
        <v>44710</v>
      </c>
      <c r="I22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163</v>
      </c>
    </row>
    <row r="2290" spans="1:9" x14ac:dyDescent="0.25">
      <c r="A2290" s="2">
        <v>5500029822</v>
      </c>
      <c r="B2290" t="s">
        <v>2146</v>
      </c>
      <c r="C2290" t="s">
        <v>148</v>
      </c>
      <c r="D2290" t="s">
        <v>6</v>
      </c>
      <c r="E2290" s="1">
        <v>44397</v>
      </c>
      <c r="F2290" s="1">
        <v>44729</v>
      </c>
      <c r="G2290" s="1">
        <f>Таблица1[[#This Row],[Дата регистрации ЗНИ]]+VLOOKUP(Таблица1[[#This Row],[Бизнес-решение]],'Средние сроки по БР'!$A$1:$T$203,9)</f>
        <v>44613.371321454484</v>
      </c>
      <c r="H2290" s="1">
        <f>Таблица1[[#This Row],[Плановая дата выхода из текущего статуса]]+VLOOKUP(Таблица1[[#This Row],[Бизнес-решение]],'Средние сроки по БР'!$A$1:$T$203,10)</f>
        <v>44945.371321454484</v>
      </c>
      <c r="I22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332</v>
      </c>
    </row>
    <row r="2291" spans="1:9" x14ac:dyDescent="0.25">
      <c r="A2291" s="2">
        <v>5500029827</v>
      </c>
      <c r="B2291" t="s">
        <v>2150</v>
      </c>
      <c r="C2291" t="s">
        <v>148</v>
      </c>
      <c r="D2291" t="s">
        <v>6</v>
      </c>
      <c r="E2291" s="1">
        <v>44398</v>
      </c>
      <c r="F2291" s="1">
        <v>44666</v>
      </c>
      <c r="G2291" s="1">
        <f>Таблица1[[#This Row],[Дата регистрации ЗНИ]]+VLOOKUP(Таблица1[[#This Row],[Бизнес-решение]],'Средние сроки по БР'!$A$1:$T$203,9)</f>
        <v>44614.371321454484</v>
      </c>
      <c r="H2291" s="1">
        <f>Таблица1[[#This Row],[Плановая дата выхода из текущего статуса]]+VLOOKUP(Таблица1[[#This Row],[Бизнес-решение]],'Средние сроки по БР'!$A$1:$T$203,10)</f>
        <v>44882.371321454484</v>
      </c>
      <c r="I22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268</v>
      </c>
    </row>
    <row r="2292" spans="1:9" hidden="1" x14ac:dyDescent="0.25">
      <c r="A2292" s="2">
        <v>5500029938</v>
      </c>
      <c r="B2292" t="s">
        <v>2220</v>
      </c>
      <c r="C2292" t="s">
        <v>5</v>
      </c>
      <c r="D2292" t="s">
        <v>540</v>
      </c>
      <c r="E2292" s="1">
        <v>44407</v>
      </c>
      <c r="F2292" s="1" t="s">
        <v>7</v>
      </c>
      <c r="I229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93" spans="1:9" x14ac:dyDescent="0.25">
      <c r="A2293" s="2">
        <v>5500029828</v>
      </c>
      <c r="B2293" t="s">
        <v>2151</v>
      </c>
      <c r="C2293" t="s">
        <v>99</v>
      </c>
      <c r="D2293" t="s">
        <v>305</v>
      </c>
      <c r="E2293" s="1">
        <v>44398</v>
      </c>
      <c r="F2293" s="1">
        <v>44592</v>
      </c>
      <c r="G2293" s="1">
        <f>Таблица1[[#This Row],[Дата регистрации ЗНИ]]+VLOOKUP(Таблица1[[#This Row],[Бизнес-решение]],'Средние сроки по БР'!$A$1:$T$203,15)</f>
        <v>44533</v>
      </c>
      <c r="H2293" s="1">
        <f>Таблица1[[#This Row],[Плановая дата выхода из текущего статуса]]+VLOOKUP(Таблица1[[#This Row],[Бизнес-решение]],'Средние сроки по БР'!$A$1:$T$203,16)</f>
        <v>44727</v>
      </c>
      <c r="I22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194</v>
      </c>
    </row>
    <row r="2294" spans="1:9" x14ac:dyDescent="0.25">
      <c r="A2294" s="2">
        <v>5500029831</v>
      </c>
      <c r="B2294" t="s">
        <v>238</v>
      </c>
      <c r="C2294" t="s">
        <v>148</v>
      </c>
      <c r="D2294" t="s">
        <v>45</v>
      </c>
      <c r="E2294" s="1">
        <v>44398</v>
      </c>
      <c r="F2294" s="1">
        <v>44620</v>
      </c>
      <c r="G2294" s="1">
        <f>Таблица1[[#This Row],[Дата регистрации ЗНИ]]+VLOOKUP(Таблица1[[#This Row],[Бизнес-решение]],'Средние сроки по БР'!$A$1:$T$203,9)</f>
        <v>44561.714285714283</v>
      </c>
      <c r="H2294" s="1">
        <f>Таблица1[[#This Row],[Плановая дата выхода из текущего статуса]]+VLOOKUP(Таблица1[[#This Row],[Бизнес-решение]],'Средние сроки по БР'!$A$1:$T$203,10)</f>
        <v>44783.714285714283</v>
      </c>
      <c r="I22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222</v>
      </c>
    </row>
    <row r="2295" spans="1:9" x14ac:dyDescent="0.25">
      <c r="A2295" s="2">
        <v>5500029833</v>
      </c>
      <c r="B2295" t="s">
        <v>2154</v>
      </c>
      <c r="C2295" t="s">
        <v>99</v>
      </c>
      <c r="D2295" t="s">
        <v>10</v>
      </c>
      <c r="E2295" s="1">
        <v>44398</v>
      </c>
      <c r="F2295" s="1">
        <v>44592</v>
      </c>
      <c r="G2295" s="1">
        <f>Таблица1[[#This Row],[Дата регистрации ЗНИ]]+VLOOKUP(Таблица1[[#This Row],[Бизнес-решение]],'Средние сроки по БР'!$A$1:$T$203,15)</f>
        <v>44565.209790209788</v>
      </c>
      <c r="H2295" s="1">
        <f>Таблица1[[#This Row],[Плановая дата выхода из текущего статуса]]+VLOOKUP(Таблица1[[#This Row],[Бизнес-решение]],'Средние сроки по БР'!$A$1:$T$203,16)</f>
        <v>44759.209790209788</v>
      </c>
      <c r="I22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194</v>
      </c>
    </row>
    <row r="2296" spans="1:9" x14ac:dyDescent="0.25">
      <c r="A2296" s="2">
        <v>5500029834</v>
      </c>
      <c r="B2296" t="s">
        <v>2008</v>
      </c>
      <c r="C2296" t="s">
        <v>99</v>
      </c>
      <c r="D2296" t="s">
        <v>140</v>
      </c>
      <c r="E2296" s="1">
        <v>44398</v>
      </c>
      <c r="F2296" s="1">
        <v>44591</v>
      </c>
      <c r="G2296" s="1">
        <f>Таблица1[[#This Row],[Дата регистрации ЗНИ]]+VLOOKUP(Таблица1[[#This Row],[Бизнес-решение]],'Средние сроки по БР'!$A$1:$T$203,15)</f>
        <v>44630.928571428572</v>
      </c>
      <c r="H2296" s="1">
        <f>Таблица1[[#This Row],[Плановая дата выхода из текущего статуса]]+VLOOKUP(Таблица1[[#This Row],[Бизнес-решение]],'Средние сроки по БР'!$A$1:$T$203,16)</f>
        <v>44823.928571428572</v>
      </c>
      <c r="I22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193</v>
      </c>
    </row>
    <row r="2297" spans="1:9" x14ac:dyDescent="0.25">
      <c r="A2297" s="2">
        <v>5500029840</v>
      </c>
      <c r="B2297" t="s">
        <v>2155</v>
      </c>
      <c r="C2297" t="s">
        <v>152</v>
      </c>
      <c r="D2297" t="s">
        <v>257</v>
      </c>
      <c r="E2297" s="1">
        <v>44406</v>
      </c>
      <c r="F2297" s="1">
        <v>44642</v>
      </c>
      <c r="G2297" s="1">
        <f>Таблица1[[#This Row],[Дата регистрации ЗНИ]]+VLOOKUP(Таблица1[[#This Row],[Бизнес-решение]],'Средние сроки по БР'!$A$1:$T$203,20,1)</f>
        <v>44501.595744680853</v>
      </c>
      <c r="H2297" s="1">
        <f>Таблица1[[#This Row],[Плановая дата выхода из текущего статуса]]</f>
        <v>44642</v>
      </c>
      <c r="I22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140.40425531914661</v>
      </c>
    </row>
    <row r="2298" spans="1:9" hidden="1" x14ac:dyDescent="0.25">
      <c r="A2298" s="2">
        <v>5500029944</v>
      </c>
      <c r="B2298" t="s">
        <v>2223</v>
      </c>
      <c r="C2298" t="s">
        <v>5</v>
      </c>
      <c r="D2298" t="s">
        <v>35</v>
      </c>
      <c r="E2298" s="1">
        <v>44410</v>
      </c>
      <c r="F2298" s="1" t="s">
        <v>7</v>
      </c>
      <c r="I229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299" spans="1:9" x14ac:dyDescent="0.25">
      <c r="A2299" s="2">
        <v>5500029841</v>
      </c>
      <c r="B2299" t="s">
        <v>2156</v>
      </c>
      <c r="C2299" t="s">
        <v>99</v>
      </c>
      <c r="D2299" t="s">
        <v>94</v>
      </c>
      <c r="E2299" s="1">
        <v>44398</v>
      </c>
      <c r="F2299" s="1">
        <v>44613</v>
      </c>
      <c r="G2299" s="1">
        <f>Таблица1[[#This Row],[Дата регистрации ЗНИ]]+VLOOKUP(Таблица1[[#This Row],[Бизнес-решение]],'Средние сроки по БР'!$A$1:$T$203,15)</f>
        <v>44538.567567567567</v>
      </c>
      <c r="H2299" s="1">
        <f>Таблица1[[#This Row],[Плановая дата выхода из текущего статуса]]+VLOOKUP(Таблица1[[#This Row],[Бизнес-решение]],'Средние сроки по БР'!$A$1:$T$203,16)</f>
        <v>44753.567567567567</v>
      </c>
      <c r="I22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215</v>
      </c>
    </row>
    <row r="2300" spans="1:9" hidden="1" x14ac:dyDescent="0.25">
      <c r="A2300" s="2">
        <v>5500029946</v>
      </c>
      <c r="B2300" t="s">
        <v>2224</v>
      </c>
      <c r="C2300" t="s">
        <v>8</v>
      </c>
      <c r="D2300" t="s">
        <v>131</v>
      </c>
      <c r="E2300" s="1">
        <v>44410</v>
      </c>
      <c r="F2300" s="1" t="s">
        <v>7</v>
      </c>
      <c r="I230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01" spans="1:9" x14ac:dyDescent="0.25">
      <c r="A2301" s="2">
        <v>5500029844</v>
      </c>
      <c r="B2301" t="s">
        <v>2157</v>
      </c>
      <c r="C2301" t="s">
        <v>148</v>
      </c>
      <c r="D2301" t="s">
        <v>73</v>
      </c>
      <c r="E2301" s="1">
        <v>44399</v>
      </c>
      <c r="F2301" s="1">
        <v>44561</v>
      </c>
      <c r="G2301" s="1">
        <f>Таблица1[[#This Row],[Дата регистрации ЗНИ]]+VLOOKUP(Таблица1[[#This Row],[Бизнес-решение]],'Средние сроки по БР'!$A$1:$T$203,9)</f>
        <v>44565.632258064514</v>
      </c>
      <c r="H2301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3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162</v>
      </c>
    </row>
    <row r="2302" spans="1:9" hidden="1" x14ac:dyDescent="0.25">
      <c r="A2302" s="2">
        <v>5500029948</v>
      </c>
      <c r="B2302" t="s">
        <v>2226</v>
      </c>
      <c r="C2302" t="s">
        <v>5</v>
      </c>
      <c r="D2302" t="s">
        <v>53</v>
      </c>
      <c r="E2302" s="1">
        <v>44410</v>
      </c>
      <c r="F2302" s="1" t="s">
        <v>7</v>
      </c>
      <c r="I230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03" spans="1:9" hidden="1" x14ac:dyDescent="0.25">
      <c r="A2303" s="2">
        <v>5500029949</v>
      </c>
      <c r="B2303" t="s">
        <v>1459</v>
      </c>
      <c r="C2303" t="s">
        <v>5</v>
      </c>
      <c r="D2303" t="s">
        <v>63</v>
      </c>
      <c r="E2303" s="1">
        <v>44410</v>
      </c>
      <c r="F2303" s="1" t="s">
        <v>7</v>
      </c>
      <c r="I230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04" spans="1:9" x14ac:dyDescent="0.25">
      <c r="A2304" s="2">
        <v>5500029845</v>
      </c>
      <c r="B2304" t="s">
        <v>2158</v>
      </c>
      <c r="C2304" t="s">
        <v>148</v>
      </c>
      <c r="D2304" t="s">
        <v>6</v>
      </c>
      <c r="E2304" s="1">
        <v>44399</v>
      </c>
      <c r="F2304" s="1">
        <v>44680</v>
      </c>
      <c r="G2304" s="1">
        <f>Таблица1[[#This Row],[Дата регистрации ЗНИ]]+VLOOKUP(Таблица1[[#This Row],[Бизнес-решение]],'Средние сроки по БР'!$A$1:$T$203,9)</f>
        <v>44615.371321454484</v>
      </c>
      <c r="H2304" s="1">
        <f>Таблица1[[#This Row],[Плановая дата выхода из текущего статуса]]+VLOOKUP(Таблица1[[#This Row],[Бизнес-решение]],'Средние сроки по БР'!$A$1:$T$203,10)</f>
        <v>44896.371321454484</v>
      </c>
      <c r="I230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281</v>
      </c>
    </row>
    <row r="2305" spans="1:9" x14ac:dyDescent="0.25">
      <c r="A2305" s="2">
        <v>5500029846</v>
      </c>
      <c r="B2305" t="s">
        <v>2159</v>
      </c>
      <c r="C2305" t="s">
        <v>152</v>
      </c>
      <c r="D2305" t="s">
        <v>257</v>
      </c>
      <c r="E2305" s="1">
        <v>44399</v>
      </c>
      <c r="F2305" s="1">
        <v>44613</v>
      </c>
      <c r="G2305" s="1">
        <f>Таблица1[[#This Row],[Дата регистрации ЗНИ]]+VLOOKUP(Таблица1[[#This Row],[Бизнес-решение]],'Средние сроки по БР'!$A$1:$T$203,20,1)</f>
        <v>44494.595744680853</v>
      </c>
      <c r="H2305" s="1">
        <f>Таблица1[[#This Row],[Плановая дата выхода из текущего статуса]]</f>
        <v>44613</v>
      </c>
      <c r="I23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118.40425531914661</v>
      </c>
    </row>
    <row r="2306" spans="1:9" x14ac:dyDescent="0.25">
      <c r="A2306" s="2">
        <v>5500029847</v>
      </c>
      <c r="B2306" t="s">
        <v>2160</v>
      </c>
      <c r="C2306" t="s">
        <v>114</v>
      </c>
      <c r="D2306" t="s">
        <v>257</v>
      </c>
      <c r="E2306" s="1">
        <v>44399</v>
      </c>
      <c r="F2306" s="1">
        <v>44560</v>
      </c>
      <c r="G2306" s="1">
        <f>Таблица1[[#This Row],[Дата регистрации ЗНИ]]+VLOOKUP(Таблица1[[#This Row],[Бизнес-решение]],'Средние сроки по БР'!$A$1:$T$203,11)</f>
        <v>44513.595744680853</v>
      </c>
      <c r="H2306" s="1">
        <f>Таблица1[[#This Row],[Плановая дата выхода из текущего статуса]]+VLOOKUP(Таблица1[[#This Row],[Бизнес-решение]],'Средние сроки по БР'!$A$1:$T$203,12)</f>
        <v>44672.595744680853</v>
      </c>
      <c r="I23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159</v>
      </c>
    </row>
    <row r="2307" spans="1:9" x14ac:dyDescent="0.25">
      <c r="A2307" s="2">
        <v>5500029848</v>
      </c>
      <c r="B2307" t="s">
        <v>2161</v>
      </c>
      <c r="C2307" t="s">
        <v>148</v>
      </c>
      <c r="D2307" t="s">
        <v>40</v>
      </c>
      <c r="E2307" s="1">
        <v>44399</v>
      </c>
      <c r="F2307" s="1">
        <v>44620</v>
      </c>
      <c r="G2307" s="1">
        <f>Таблица1[[#This Row],[Дата регистрации ЗНИ]]+VLOOKUP(Таблица1[[#This Row],[Бизнес-решение]],'Средние сроки по БР'!$A$1:$T$203,9)</f>
        <v>44525</v>
      </c>
      <c r="H2307" s="1">
        <f>Таблица1[[#This Row],[Плановая дата выхода из текущего статуса]]+VLOOKUP(Таблица1[[#This Row],[Бизнес-решение]],'Средние сроки по БР'!$A$1:$T$203,10)</f>
        <v>44746</v>
      </c>
      <c r="I23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221</v>
      </c>
    </row>
    <row r="2308" spans="1:9" hidden="1" x14ac:dyDescent="0.25">
      <c r="A2308" s="2">
        <v>5500029956</v>
      </c>
      <c r="B2308" t="s">
        <v>2230</v>
      </c>
      <c r="C2308" t="s">
        <v>8</v>
      </c>
      <c r="D2308" t="s">
        <v>21</v>
      </c>
      <c r="E2308" s="1">
        <v>44410</v>
      </c>
      <c r="F2308" s="1" t="s">
        <v>7</v>
      </c>
      <c r="I230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09" spans="1:9" x14ac:dyDescent="0.25">
      <c r="A2309" s="2">
        <v>5500029852</v>
      </c>
      <c r="B2309" t="s">
        <v>2163</v>
      </c>
      <c r="C2309" t="s">
        <v>228</v>
      </c>
      <c r="D2309" t="s">
        <v>64</v>
      </c>
      <c r="E2309" s="1">
        <v>44404</v>
      </c>
      <c r="F2309" s="1">
        <v>44529</v>
      </c>
      <c r="G2309" s="1">
        <f>Таблица1[[#This Row],[Дата регистрации ЗНИ]]+VLOOKUP(Таблица1[[#This Row],[Бизнес-решение]],'Средние сроки по БР'!$A$1:$T$203,9)</f>
        <v>44554</v>
      </c>
      <c r="H2309" s="1">
        <f>Таблица1[[#This Row],[Плановая дата выхода из текущего статуса]]+VLOOKUP(Таблица1[[#This Row],[Бизнес-решение]],'Средние сроки по БР'!$A$1:$T$203,10)</f>
        <v>44679</v>
      </c>
      <c r="I23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125</v>
      </c>
    </row>
    <row r="2310" spans="1:9" x14ac:dyDescent="0.25">
      <c r="A2310" s="2">
        <v>5500029853</v>
      </c>
      <c r="B2310" t="s">
        <v>2164</v>
      </c>
      <c r="C2310" t="s">
        <v>148</v>
      </c>
      <c r="D2310" t="s">
        <v>620</v>
      </c>
      <c r="E2310" s="1">
        <v>44404</v>
      </c>
      <c r="F2310" s="1">
        <v>44560</v>
      </c>
      <c r="G2310" s="1">
        <f>Таблица1[[#This Row],[Дата регистрации ЗНИ]]+VLOOKUP(Таблица1[[#This Row],[Бизнес-решение]],'Средние сроки по БР'!$A$1:$T$203,9)</f>
        <v>44602.214285714283</v>
      </c>
      <c r="H2310" s="1">
        <f>Таблица1[[#This Row],[Плановая дата выхода из текущего статуса]]+VLOOKUP(Таблица1[[#This Row],[Бизнес-решение]],'Средние сроки по БР'!$A$1:$T$203,10)</f>
        <v>44758.214285714283</v>
      </c>
      <c r="I23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156</v>
      </c>
    </row>
    <row r="2311" spans="1:9" x14ac:dyDescent="0.25">
      <c r="A2311" s="2">
        <v>5500029854</v>
      </c>
      <c r="B2311" t="s">
        <v>2165</v>
      </c>
      <c r="C2311" t="s">
        <v>148</v>
      </c>
      <c r="D2311" t="s">
        <v>11</v>
      </c>
      <c r="E2311" s="1">
        <v>44404</v>
      </c>
      <c r="F2311" s="1">
        <v>44582</v>
      </c>
      <c r="G2311" s="1">
        <f>Таблица1[[#This Row],[Дата регистрации ЗНИ]]+VLOOKUP(Таблица1[[#This Row],[Бизнес-решение]],'Средние сроки по БР'!$A$1:$T$203,9)</f>
        <v>44655.260563380281</v>
      </c>
      <c r="H2311" s="1">
        <f>Таблица1[[#This Row],[Плановая дата выхода из текущего статуса]]+VLOOKUP(Таблица1[[#This Row],[Бизнес-решение]],'Средние сроки по БР'!$A$1:$T$203,10)</f>
        <v>44833.260563380281</v>
      </c>
      <c r="I23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178</v>
      </c>
    </row>
    <row r="2312" spans="1:9" hidden="1" x14ac:dyDescent="0.25">
      <c r="A2312" s="2">
        <v>5500029964</v>
      </c>
      <c r="B2312" t="s">
        <v>2232</v>
      </c>
      <c r="C2312" t="s">
        <v>5</v>
      </c>
      <c r="D2312" t="s">
        <v>102</v>
      </c>
      <c r="E2312" s="1">
        <v>44411</v>
      </c>
      <c r="F2312" s="1" t="s">
        <v>7</v>
      </c>
      <c r="I231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13" spans="1:9" x14ac:dyDescent="0.25">
      <c r="A2313" s="2">
        <v>5500029855</v>
      </c>
      <c r="B2313" t="s">
        <v>2166</v>
      </c>
      <c r="C2313" t="s">
        <v>99</v>
      </c>
      <c r="D2313" t="s">
        <v>73</v>
      </c>
      <c r="E2313" s="1">
        <v>44404</v>
      </c>
      <c r="F2313" s="1">
        <v>44610</v>
      </c>
      <c r="G2313" s="1">
        <f>Таблица1[[#This Row],[Дата регистрации ЗНИ]]+VLOOKUP(Таблица1[[#This Row],[Бизнес-решение]],'Средние сроки по БР'!$A$1:$T$203,15)</f>
        <v>44558.632258064514</v>
      </c>
      <c r="H2313" s="1">
        <f>Таблица1[[#This Row],[Плановая дата выхода из текущего статуса]]+VLOOKUP(Таблица1[[#This Row],[Бизнес-решение]],'Средние сроки по БР'!$A$1:$T$203,16)</f>
        <v>44764.632258064514</v>
      </c>
      <c r="I231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206</v>
      </c>
    </row>
    <row r="2314" spans="1:9" x14ac:dyDescent="0.25">
      <c r="A2314" s="2">
        <v>5500029856</v>
      </c>
      <c r="B2314" t="s">
        <v>2167</v>
      </c>
      <c r="C2314" t="s">
        <v>148</v>
      </c>
      <c r="D2314" t="s">
        <v>724</v>
      </c>
      <c r="E2314" s="1">
        <v>44404</v>
      </c>
      <c r="F2314" s="1">
        <v>44561</v>
      </c>
      <c r="G2314" s="1">
        <f>Таблица1[[#This Row],[Дата регистрации ЗНИ]]+VLOOKUP(Таблица1[[#This Row],[Бизнес-решение]],'Средние сроки по БР'!$A$1:$T$203,9)</f>
        <v>44637.599999999999</v>
      </c>
      <c r="H2314" s="1">
        <f>Таблица1[[#This Row],[Плановая дата выхода из текущего статуса]]+VLOOKUP(Таблица1[[#This Row],[Бизнес-решение]],'Средние сроки по БР'!$A$1:$T$203,10)</f>
        <v>44794.6</v>
      </c>
      <c r="I231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157</v>
      </c>
    </row>
    <row r="2315" spans="1:9" x14ac:dyDescent="0.25">
      <c r="A2315" s="2">
        <v>5500029857</v>
      </c>
      <c r="B2315" t="s">
        <v>2168</v>
      </c>
      <c r="C2315" t="s">
        <v>99</v>
      </c>
      <c r="D2315" t="s">
        <v>620</v>
      </c>
      <c r="E2315" s="1">
        <v>44405</v>
      </c>
      <c r="F2315" s="1">
        <v>44558</v>
      </c>
      <c r="G2315" s="1">
        <f>Таблица1[[#This Row],[Дата регистрации ЗНИ]]+VLOOKUP(Таблица1[[#This Row],[Бизнес-решение]],'Средние сроки по БР'!$A$1:$T$203,15)</f>
        <v>44591.214285714283</v>
      </c>
      <c r="H2315" s="1">
        <f>Таблица1[[#This Row],[Плановая дата выхода из текущего статуса]]+VLOOKUP(Таблица1[[#This Row],[Бизнес-решение]],'Средние сроки по БР'!$A$1:$T$203,16)</f>
        <v>44744.214285714283</v>
      </c>
      <c r="I23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153</v>
      </c>
    </row>
    <row r="2316" spans="1:9" hidden="1" x14ac:dyDescent="0.25">
      <c r="A2316" s="2">
        <v>5500029968</v>
      </c>
      <c r="B2316" t="s">
        <v>2233</v>
      </c>
      <c r="C2316" t="s">
        <v>8</v>
      </c>
      <c r="D2316" t="s">
        <v>2016</v>
      </c>
      <c r="E2316" s="1">
        <v>44411</v>
      </c>
      <c r="F2316" s="1" t="s">
        <v>7</v>
      </c>
      <c r="I231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17" spans="1:9" x14ac:dyDescent="0.25">
      <c r="A2317" s="2">
        <v>5500029858</v>
      </c>
      <c r="B2317" t="s">
        <v>1160</v>
      </c>
      <c r="C2317" t="s">
        <v>381</v>
      </c>
      <c r="D2317" t="s">
        <v>10</v>
      </c>
      <c r="E2317" s="1">
        <v>44405</v>
      </c>
      <c r="F2317" s="1">
        <v>44546</v>
      </c>
      <c r="G2317" s="1">
        <f>Таблица1[[#This Row],[Дата регистрации ЗНИ]]+VLOOKUP(Таблица1[[#This Row],[Бизнес-решение]],'Средние сроки по БР'!$A$1:$T$203,14)</f>
        <v>44573.209790209788</v>
      </c>
      <c r="H2317" s="1">
        <f>Таблица1[[#This Row],[Плановая дата выхода из текущего статуса]]+VLOOKUP(Таблица1[[#This Row],[Бизнес-решение]],'Средние сроки по БР'!$A$1:$T$203,15)</f>
        <v>44713.209790209788</v>
      </c>
      <c r="I23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140</v>
      </c>
    </row>
    <row r="2318" spans="1:9" x14ac:dyDescent="0.25">
      <c r="A2318" s="2">
        <v>5500029859</v>
      </c>
      <c r="B2318" t="s">
        <v>2169</v>
      </c>
      <c r="C2318" t="s">
        <v>149</v>
      </c>
      <c r="D2318" t="s">
        <v>73</v>
      </c>
      <c r="E2318" s="1">
        <v>44405</v>
      </c>
      <c r="F2318" s="1">
        <v>44573</v>
      </c>
      <c r="G2318" s="1">
        <f>Таблица1[[#This Row],[Дата регистрации ЗНИ]]+VLOOKUP(Таблица1[[#This Row],[Бизнес-решение]],'Средние сроки по БР'!$A$1:$T$203,18,1)</f>
        <v>44555.632258064514</v>
      </c>
      <c r="H2318" s="1">
        <f>Таблица1[[#This Row],[Плановая дата выхода из текущего статуса]]+VLOOKUP(Таблица1[[#This Row],[Бизнес-решение]],'Средние сроки по БР'!$A$1:$T$203,19,1)</f>
        <v>44719.632258064514</v>
      </c>
      <c r="I23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164</v>
      </c>
    </row>
    <row r="2319" spans="1:9" x14ac:dyDescent="0.25">
      <c r="A2319" s="2">
        <v>5500029860</v>
      </c>
      <c r="B2319" t="s">
        <v>2170</v>
      </c>
      <c r="C2319" t="s">
        <v>127</v>
      </c>
      <c r="D2319" t="s">
        <v>73</v>
      </c>
      <c r="E2319" s="1">
        <v>44405</v>
      </c>
      <c r="F2319" s="1">
        <v>44561</v>
      </c>
      <c r="G2319" s="1">
        <f>Таблица1[[#This Row],[Дата регистрации ЗНИ]]+VLOOKUP(Таблица1[[#This Row],[Бизнес-решение]],'Средние сроки по БР'!$A$1:$T$203,17)</f>
        <v>44557.632258064514</v>
      </c>
      <c r="H2319" s="1">
        <f>Таблица1[[#This Row],[Плановая дата выхода из текущего статуса]]+VLOOKUP(Таблица1[[#This Row],[Бизнес-решение]],'Средние сроки по БР'!$A$1:$T$203,18)</f>
        <v>44711.632258064514</v>
      </c>
      <c r="I23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154</v>
      </c>
    </row>
    <row r="2320" spans="1:9" x14ac:dyDescent="0.25">
      <c r="A2320" s="2">
        <v>5500029861</v>
      </c>
      <c r="B2320" t="s">
        <v>2171</v>
      </c>
      <c r="C2320" t="s">
        <v>148</v>
      </c>
      <c r="D2320" t="s">
        <v>10</v>
      </c>
      <c r="E2320" s="1">
        <v>44399</v>
      </c>
      <c r="F2320" s="1">
        <v>44514</v>
      </c>
      <c r="G2320" s="1">
        <f>Таблица1[[#This Row],[Дата регистрации ЗНИ]]+VLOOKUP(Таблица1[[#This Row],[Бизнес-решение]],'Средние сроки по БР'!$A$1:$T$203,9)</f>
        <v>44578.209790209788</v>
      </c>
      <c r="H2320" s="1">
        <f>Таблица1[[#This Row],[Плановая дата выхода из текущего статуса]]+VLOOKUP(Таблица1[[#This Row],[Бизнес-решение]],'Средние сроки по БР'!$A$1:$T$203,10)</f>
        <v>44693.209790209788</v>
      </c>
      <c r="I23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115</v>
      </c>
    </row>
    <row r="2321" spans="1:9" x14ac:dyDescent="0.25">
      <c r="A2321" s="2">
        <v>5500029863</v>
      </c>
      <c r="B2321" t="s">
        <v>2173</v>
      </c>
      <c r="C2321" t="s">
        <v>148</v>
      </c>
      <c r="D2321" t="s">
        <v>73</v>
      </c>
      <c r="E2321" s="1">
        <v>44400</v>
      </c>
      <c r="F2321" s="1">
        <v>44561</v>
      </c>
      <c r="G2321" s="1">
        <f>Таблица1[[#This Row],[Дата регистрации ЗНИ]]+VLOOKUP(Таблица1[[#This Row],[Бизнес-решение]],'Средние сроки по БР'!$A$1:$T$203,9)</f>
        <v>44566.632258064514</v>
      </c>
      <c r="H2321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32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161</v>
      </c>
    </row>
    <row r="2322" spans="1:9" x14ac:dyDescent="0.25">
      <c r="A2322" s="2">
        <v>5500029864</v>
      </c>
      <c r="B2322" t="s">
        <v>2153</v>
      </c>
      <c r="C2322" t="s">
        <v>448</v>
      </c>
      <c r="D2322" t="s">
        <v>37</v>
      </c>
      <c r="E2322" s="1">
        <v>44400</v>
      </c>
      <c r="F2322" s="1">
        <v>44405</v>
      </c>
      <c r="G2322" s="1">
        <f>Таблица1[[#This Row],[Дата регистрации ЗНИ]]+VLOOKUP(Таблица1[[#This Row],[Бизнес-решение]],'Средние сроки по БР'!$A$1:$U$203,7,1)</f>
        <v>44653.117647058825</v>
      </c>
      <c r="H2322" s="1">
        <f>Таблица1[[#This Row],[Плановая дата выхода из текущего статуса]]+VLOOKUP(Таблица1[[#This Row],[Бизнес-решение]],'Средние сроки по БР'!$A$1:$T$203,8)</f>
        <v>44656.117647058825</v>
      </c>
      <c r="I23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2323" spans="1:9" x14ac:dyDescent="0.25">
      <c r="A2323" s="2">
        <v>5500029867</v>
      </c>
      <c r="B2323" t="s">
        <v>289</v>
      </c>
      <c r="C2323" t="s">
        <v>148</v>
      </c>
      <c r="D2323" t="s">
        <v>11</v>
      </c>
      <c r="E2323" s="1">
        <v>44400</v>
      </c>
      <c r="F2323" s="1">
        <v>44603</v>
      </c>
      <c r="G2323" s="1">
        <f>Таблица1[[#This Row],[Дата регистрации ЗНИ]]+VLOOKUP(Таблица1[[#This Row],[Бизнес-решение]],'Средние сроки по БР'!$A$1:$T$203,9)</f>
        <v>44651.260563380281</v>
      </c>
      <c r="H2323" s="1">
        <f>Таблица1[[#This Row],[Плановая дата выхода из текущего статуса]]+VLOOKUP(Таблица1[[#This Row],[Бизнес-решение]],'Средние сроки по БР'!$A$1:$T$203,10)</f>
        <v>44854.260563380281</v>
      </c>
      <c r="I23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203</v>
      </c>
    </row>
    <row r="2324" spans="1:9" x14ac:dyDescent="0.25">
      <c r="A2324" s="2">
        <v>5500029869</v>
      </c>
      <c r="B2324" t="s">
        <v>2176</v>
      </c>
      <c r="C2324" t="s">
        <v>152</v>
      </c>
      <c r="D2324" t="s">
        <v>131</v>
      </c>
      <c r="E2324" s="1">
        <v>44403</v>
      </c>
      <c r="F2324" s="1">
        <v>44609</v>
      </c>
      <c r="G2324" s="1">
        <f>Таблица1[[#This Row],[Дата регистрации ЗНИ]]+VLOOKUP(Таблица1[[#This Row],[Бизнес-решение]],'Средние сроки по БР'!$A$1:$T$203,20,1)</f>
        <v>44548.4</v>
      </c>
      <c r="H2324" s="1">
        <f>Таблица1[[#This Row],[Плановая дата выхода из текущего статуса]]</f>
        <v>44609</v>
      </c>
      <c r="I23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60.599999999998545</v>
      </c>
    </row>
    <row r="2325" spans="1:9" x14ac:dyDescent="0.25">
      <c r="A2325" s="2">
        <v>5500029870</v>
      </c>
      <c r="B2325" t="s">
        <v>2177</v>
      </c>
      <c r="C2325" t="s">
        <v>148</v>
      </c>
      <c r="D2325" t="s">
        <v>475</v>
      </c>
      <c r="E2325" s="1">
        <v>44403</v>
      </c>
      <c r="F2325" s="1">
        <v>44645</v>
      </c>
      <c r="G2325" s="1">
        <f>Таблица1[[#This Row],[Дата регистрации ЗНИ]]+VLOOKUP(Таблица1[[#This Row],[Бизнес-решение]],'Средние сроки по БР'!$A$1:$T$203,9)</f>
        <v>44601.214285714283</v>
      </c>
      <c r="H2325" s="1">
        <f>Таблица1[[#This Row],[Плановая дата выхода из текущего статуса]]+VLOOKUP(Таблица1[[#This Row],[Бизнес-решение]],'Средние сроки по БР'!$A$1:$T$203,10)</f>
        <v>44843.214285714283</v>
      </c>
      <c r="I23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242</v>
      </c>
    </row>
    <row r="2326" spans="1:9" x14ac:dyDescent="0.25">
      <c r="A2326" s="2">
        <v>5500029871</v>
      </c>
      <c r="B2326" t="s">
        <v>2033</v>
      </c>
      <c r="C2326" t="s">
        <v>152</v>
      </c>
      <c r="D2326" t="s">
        <v>1547</v>
      </c>
      <c r="E2326" s="1">
        <v>44403</v>
      </c>
      <c r="F2326" s="1">
        <v>44648</v>
      </c>
      <c r="G2326" s="1">
        <f>Таблица1[[#This Row],[Дата регистрации ЗНИ]]+VLOOKUP(Таблица1[[#This Row],[Бизнес-решение]],'Средние сроки по БР'!$A$1:$T$203,20,1)</f>
        <v>44491.5</v>
      </c>
      <c r="H2326" s="1">
        <f>Таблица1[[#This Row],[Плановая дата выхода из текущего статуса]]</f>
        <v>44648</v>
      </c>
      <c r="I232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156.5</v>
      </c>
    </row>
    <row r="2327" spans="1:9" x14ac:dyDescent="0.25">
      <c r="A2327" s="2">
        <v>5500029874</v>
      </c>
      <c r="B2327" t="s">
        <v>2179</v>
      </c>
      <c r="C2327" t="s">
        <v>152</v>
      </c>
      <c r="D2327" t="s">
        <v>78</v>
      </c>
      <c r="E2327" s="1">
        <v>44403</v>
      </c>
      <c r="F2327" s="1">
        <v>44645</v>
      </c>
      <c r="G2327" s="1">
        <f>Таблица1[[#This Row],[Дата регистрации ЗНИ]]+VLOOKUP(Таблица1[[#This Row],[Бизнес-решение]],'Средние сроки по БР'!$A$1:$T$203,20,1)</f>
        <v>44513</v>
      </c>
      <c r="H2327" s="1">
        <f>Таблица1[[#This Row],[Плановая дата выхода из текущего статуса]]</f>
        <v>44645</v>
      </c>
      <c r="I23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132</v>
      </c>
    </row>
    <row r="2328" spans="1:9" x14ac:dyDescent="0.25">
      <c r="A2328" s="2">
        <v>5500029876</v>
      </c>
      <c r="B2328" t="s">
        <v>2181</v>
      </c>
      <c r="C2328" t="s">
        <v>152</v>
      </c>
      <c r="D2328" t="s">
        <v>63</v>
      </c>
      <c r="E2328" s="1">
        <v>44403</v>
      </c>
      <c r="F2328" s="1">
        <v>44631</v>
      </c>
      <c r="G2328" s="1">
        <f>Таблица1[[#This Row],[Дата регистрации ЗНИ]]+VLOOKUP(Таблица1[[#This Row],[Бизнес-решение]],'Средние сроки по БР'!$A$1:$T$203,20,1)</f>
        <v>44529.796791443849</v>
      </c>
      <c r="H2328" s="1">
        <f>Таблица1[[#This Row],[Плановая дата выхода из текущего статуса]]</f>
        <v>44631</v>
      </c>
      <c r="I232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101.20320855615137</v>
      </c>
    </row>
    <row r="2329" spans="1:9" x14ac:dyDescent="0.25">
      <c r="A2329" s="2">
        <v>5500029877</v>
      </c>
      <c r="B2329" t="s">
        <v>2087</v>
      </c>
      <c r="C2329" t="s">
        <v>148</v>
      </c>
      <c r="D2329" t="s">
        <v>10</v>
      </c>
      <c r="E2329" s="1">
        <v>44403</v>
      </c>
      <c r="F2329" s="1">
        <v>44512</v>
      </c>
      <c r="G2329" s="1">
        <f>Таблица1[[#This Row],[Дата регистрации ЗНИ]]+VLOOKUP(Таблица1[[#This Row],[Бизнес-решение]],'Средние сроки по БР'!$A$1:$T$203,9)</f>
        <v>44582.209790209788</v>
      </c>
      <c r="H2329" s="1">
        <f>Таблица1[[#This Row],[Плановая дата выхода из текущего статуса]]+VLOOKUP(Таблица1[[#This Row],[Бизнес-решение]],'Средние сроки по БР'!$A$1:$T$203,10)</f>
        <v>44691.209790209788</v>
      </c>
      <c r="I23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109</v>
      </c>
    </row>
    <row r="2330" spans="1:9" x14ac:dyDescent="0.25">
      <c r="A2330" s="2">
        <v>5500029879</v>
      </c>
      <c r="B2330" t="s">
        <v>2182</v>
      </c>
      <c r="C2330" t="s">
        <v>184</v>
      </c>
      <c r="D2330" t="s">
        <v>129</v>
      </c>
      <c r="E2330" s="1">
        <v>44403</v>
      </c>
      <c r="F2330" s="1">
        <v>44572</v>
      </c>
      <c r="G2330" s="1">
        <f>Таблица1[[#This Row],[Дата регистрации ЗНИ]]+VLOOKUP(Таблица1[[#This Row],[Бизнес-решение]],'Средние сроки по БР'!$A$1:$T$203,10)</f>
        <v>44659.285714285717</v>
      </c>
      <c r="H2330" s="1">
        <f>Таблица1[[#This Row],[Плановая дата выхода из текущего статуса]]+VLOOKUP(Таблица1[[#This Row],[Бизнес-решение]],'Средние сроки по БР'!$A$1:$T$203,11)</f>
        <v>44823.285714285717</v>
      </c>
      <c r="I23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164</v>
      </c>
    </row>
    <row r="2331" spans="1:9" x14ac:dyDescent="0.25">
      <c r="A2331" s="2">
        <v>5500029880</v>
      </c>
      <c r="B2331" t="s">
        <v>310</v>
      </c>
      <c r="C2331" t="s">
        <v>260</v>
      </c>
      <c r="D2331" t="s">
        <v>288</v>
      </c>
      <c r="E2331" s="1">
        <v>44404</v>
      </c>
      <c r="F2331" s="1">
        <v>44503</v>
      </c>
      <c r="G2331" s="1">
        <f>Таблица1[[#This Row],[Дата регистрации ЗНИ]]+VLOOKUP(Таблица1[[#This Row],[Бизнес-решение]],'Средние сроки по БР'!$A$1:$T$203,6)</f>
        <v>44577.5</v>
      </c>
      <c r="H2331" s="1">
        <f>Таблица1[[#This Row],[Плановая дата выхода из текущего статуса]]+VLOOKUP(Таблица1[[#This Row],[Бизнес-решение]],'Средние сроки по БР'!$A$1:$T$203,7)</f>
        <v>44674.5</v>
      </c>
      <c r="I23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97</v>
      </c>
    </row>
    <row r="2332" spans="1:9" hidden="1" x14ac:dyDescent="0.25">
      <c r="A2332" s="2">
        <v>5500029984</v>
      </c>
      <c r="B2332" t="s">
        <v>2245</v>
      </c>
      <c r="C2332" t="s">
        <v>5</v>
      </c>
      <c r="D2332" t="s">
        <v>73</v>
      </c>
      <c r="E2332" s="1">
        <v>44411</v>
      </c>
      <c r="F2332" s="1" t="s">
        <v>7</v>
      </c>
      <c r="I233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33" spans="1:9" x14ac:dyDescent="0.25">
      <c r="A2333" s="2">
        <v>5500029881</v>
      </c>
      <c r="B2333" t="s">
        <v>124</v>
      </c>
      <c r="C2333" t="s">
        <v>148</v>
      </c>
      <c r="D2333" t="s">
        <v>73</v>
      </c>
      <c r="E2333" s="1">
        <v>44404</v>
      </c>
      <c r="F2333" s="1">
        <v>44561</v>
      </c>
      <c r="G2333" s="1">
        <f>Таблица1[[#This Row],[Дата регистрации ЗНИ]]+VLOOKUP(Таблица1[[#This Row],[Бизнес-решение]],'Средние сроки по БР'!$A$1:$T$203,9)</f>
        <v>44570.632258064514</v>
      </c>
      <c r="H2333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3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157</v>
      </c>
    </row>
    <row r="2334" spans="1:9" x14ac:dyDescent="0.25">
      <c r="A2334" s="2">
        <v>5500029882</v>
      </c>
      <c r="B2334" t="s">
        <v>2183</v>
      </c>
      <c r="C2334" t="s">
        <v>152</v>
      </c>
      <c r="D2334" t="s">
        <v>257</v>
      </c>
      <c r="E2334" s="1">
        <v>44404</v>
      </c>
      <c r="F2334" s="1">
        <v>44586</v>
      </c>
      <c r="G2334" s="1">
        <f>Таблица1[[#This Row],[Дата регистрации ЗНИ]]+VLOOKUP(Таблица1[[#This Row],[Бизнес-решение]],'Средние сроки по БР'!$A$1:$T$203,20,1)</f>
        <v>44499.595744680853</v>
      </c>
      <c r="H2334" s="1">
        <f>Таблица1[[#This Row],[Плановая дата выхода из текущего статуса]]</f>
        <v>44586</v>
      </c>
      <c r="I233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86.404255319146614</v>
      </c>
    </row>
    <row r="2335" spans="1:9" x14ac:dyDescent="0.25">
      <c r="A2335" s="2">
        <v>5500029883</v>
      </c>
      <c r="B2335" t="s">
        <v>2184</v>
      </c>
      <c r="C2335" t="s">
        <v>148</v>
      </c>
      <c r="D2335" t="s">
        <v>165</v>
      </c>
      <c r="E2335" s="1">
        <v>44404</v>
      </c>
      <c r="F2335" s="1">
        <v>44519</v>
      </c>
      <c r="G2335" s="1">
        <f>Таблица1[[#This Row],[Дата регистрации ЗНИ]]+VLOOKUP(Таблица1[[#This Row],[Бизнес-решение]],'Средние сроки по БР'!$A$1:$T$203,9)</f>
        <v>44768.5</v>
      </c>
      <c r="H2335" s="1">
        <f>Таблица1[[#This Row],[Плановая дата выхода из текущего статуса]]+VLOOKUP(Таблица1[[#This Row],[Бизнес-решение]],'Средние сроки по БР'!$A$1:$T$203,10)</f>
        <v>44883.5</v>
      </c>
      <c r="I23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115</v>
      </c>
    </row>
    <row r="2336" spans="1:9" x14ac:dyDescent="0.25">
      <c r="A2336" s="2">
        <v>5500029884</v>
      </c>
      <c r="B2336" t="s">
        <v>2185</v>
      </c>
      <c r="C2336" t="s">
        <v>99</v>
      </c>
      <c r="D2336" t="s">
        <v>163</v>
      </c>
      <c r="E2336" s="1">
        <v>44404</v>
      </c>
      <c r="F2336" s="1">
        <v>44592</v>
      </c>
      <c r="G2336" s="1">
        <f>Таблица1[[#This Row],[Дата регистрации ЗНИ]]+VLOOKUP(Таблица1[[#This Row],[Бизнес-решение]],'Средние сроки по БР'!$A$1:$T$203,15)</f>
        <v>44540.071428571428</v>
      </c>
      <c r="H2336" s="1">
        <f>Таблица1[[#This Row],[Плановая дата выхода из текущего статуса]]+VLOOKUP(Таблица1[[#This Row],[Бизнес-решение]],'Средние сроки по БР'!$A$1:$T$203,16)</f>
        <v>44728.071428571428</v>
      </c>
      <c r="I23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188</v>
      </c>
    </row>
    <row r="2337" spans="1:9" x14ac:dyDescent="0.25">
      <c r="A2337" s="2">
        <v>5500029885</v>
      </c>
      <c r="B2337" t="s">
        <v>2186</v>
      </c>
      <c r="C2337" t="s">
        <v>148</v>
      </c>
      <c r="D2337" t="s">
        <v>16</v>
      </c>
      <c r="E2337" s="1">
        <v>44404</v>
      </c>
      <c r="F2337" s="1">
        <v>44574</v>
      </c>
      <c r="G2337" s="1">
        <f>Таблица1[[#This Row],[Дата регистрации ЗНИ]]+VLOOKUP(Таблица1[[#This Row],[Бизнес-решение]],'Средние сроки по БР'!$A$1:$T$203,9)</f>
        <v>44571.252688172041</v>
      </c>
      <c r="H2337" s="1">
        <f>Таблица1[[#This Row],[Плановая дата выхода из текущего статуса]]+VLOOKUP(Таблица1[[#This Row],[Бизнес-решение]],'Средние сроки по БР'!$A$1:$T$203,10)</f>
        <v>44741.252688172041</v>
      </c>
      <c r="I233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170</v>
      </c>
    </row>
    <row r="2338" spans="1:9" hidden="1" x14ac:dyDescent="0.25">
      <c r="A2338" s="2">
        <v>5500029990</v>
      </c>
      <c r="B2338" t="s">
        <v>1474</v>
      </c>
      <c r="C2338" t="s">
        <v>5</v>
      </c>
      <c r="D2338" t="s">
        <v>94</v>
      </c>
      <c r="E2338" s="1">
        <v>44412</v>
      </c>
      <c r="F2338" s="1" t="s">
        <v>7</v>
      </c>
      <c r="I233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39" spans="1:9" hidden="1" x14ac:dyDescent="0.25">
      <c r="A2339" s="2">
        <v>5500029992</v>
      </c>
      <c r="B2339" t="s">
        <v>2251</v>
      </c>
      <c r="C2339" t="s">
        <v>5</v>
      </c>
      <c r="D2339" t="s">
        <v>34</v>
      </c>
      <c r="E2339" s="1">
        <v>44412</v>
      </c>
      <c r="F2339" s="1" t="s">
        <v>7</v>
      </c>
      <c r="I233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40" spans="1:9" x14ac:dyDescent="0.25">
      <c r="A2340" s="2">
        <v>5500029886</v>
      </c>
      <c r="B2340" t="s">
        <v>2187</v>
      </c>
      <c r="C2340" t="s">
        <v>148</v>
      </c>
      <c r="D2340" t="s">
        <v>257</v>
      </c>
      <c r="E2340" s="1">
        <v>44404</v>
      </c>
      <c r="F2340" s="1">
        <v>44679</v>
      </c>
      <c r="G2340" s="1">
        <f>Таблица1[[#This Row],[Дата регистрации ЗНИ]]+VLOOKUP(Таблица1[[#This Row],[Бизнес-решение]],'Средние сроки по БР'!$A$1:$T$203,9)</f>
        <v>44523.595744680853</v>
      </c>
      <c r="H2340" s="1">
        <f>Таблица1[[#This Row],[Плановая дата выхода из текущего статуса]]+VLOOKUP(Таблица1[[#This Row],[Бизнес-решение]],'Средние сроки по БР'!$A$1:$T$203,10)</f>
        <v>44798.595744680853</v>
      </c>
      <c r="I234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275</v>
      </c>
    </row>
    <row r="2341" spans="1:9" x14ac:dyDescent="0.25">
      <c r="A2341" s="2">
        <v>5500029893</v>
      </c>
      <c r="B2341" t="s">
        <v>2192</v>
      </c>
      <c r="C2341" t="s">
        <v>148</v>
      </c>
      <c r="D2341" t="s">
        <v>11</v>
      </c>
      <c r="E2341" s="1">
        <v>44404</v>
      </c>
      <c r="F2341" s="1">
        <v>44670</v>
      </c>
      <c r="G2341" s="1">
        <f>Таблица1[[#This Row],[Дата регистрации ЗНИ]]+VLOOKUP(Таблица1[[#This Row],[Бизнес-решение]],'Средние сроки по БР'!$A$1:$T$203,9)</f>
        <v>44655.260563380281</v>
      </c>
      <c r="H2341" s="1">
        <f>Таблица1[[#This Row],[Плановая дата выхода из текущего статуса]]+VLOOKUP(Таблица1[[#This Row],[Бизнес-решение]],'Средние сроки по БР'!$A$1:$T$203,10)</f>
        <v>44921.260563380281</v>
      </c>
      <c r="I23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266</v>
      </c>
    </row>
    <row r="2342" spans="1:9" x14ac:dyDescent="0.25">
      <c r="A2342" s="2">
        <v>5500029894</v>
      </c>
      <c r="B2342" t="s">
        <v>2193</v>
      </c>
      <c r="C2342" t="s">
        <v>99</v>
      </c>
      <c r="D2342" t="s">
        <v>73</v>
      </c>
      <c r="E2342" s="1">
        <v>44404</v>
      </c>
      <c r="F2342" s="1">
        <v>44701</v>
      </c>
      <c r="G2342" s="1">
        <f>Таблица1[[#This Row],[Дата регистрации ЗНИ]]+VLOOKUP(Таблица1[[#This Row],[Бизнес-решение]],'Средние сроки по БР'!$A$1:$T$203,15)</f>
        <v>44558.632258064514</v>
      </c>
      <c r="H2342" s="1">
        <f>Таблица1[[#This Row],[Плановая дата выхода из текущего статуса]]+VLOOKUP(Таблица1[[#This Row],[Бизнес-решение]],'Средние сроки по БР'!$A$1:$T$203,16)</f>
        <v>44855.632258064514</v>
      </c>
      <c r="I23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297</v>
      </c>
    </row>
    <row r="2343" spans="1:9" x14ac:dyDescent="0.25">
      <c r="A2343" s="2">
        <v>5500029897</v>
      </c>
      <c r="B2343" t="s">
        <v>2196</v>
      </c>
      <c r="C2343" t="s">
        <v>152</v>
      </c>
      <c r="D2343" t="s">
        <v>63</v>
      </c>
      <c r="E2343" s="1">
        <v>44405</v>
      </c>
      <c r="F2343" s="1">
        <v>44538</v>
      </c>
      <c r="G2343" s="1">
        <f>Таблица1[[#This Row],[Дата регистрации ЗНИ]]+VLOOKUP(Таблица1[[#This Row],[Бизнес-решение]],'Средние сроки по БР'!$A$1:$T$203,20,1)</f>
        <v>44531.796791443849</v>
      </c>
      <c r="H2343" s="1">
        <f>Таблица1[[#This Row],[Плановая дата выхода из текущего статуса]]</f>
        <v>44538</v>
      </c>
      <c r="I23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6.2032085561513668</v>
      </c>
    </row>
    <row r="2344" spans="1:9" x14ac:dyDescent="0.25">
      <c r="A2344" s="2">
        <v>5500029899</v>
      </c>
      <c r="B2344" t="s">
        <v>2197</v>
      </c>
      <c r="C2344" t="s">
        <v>152</v>
      </c>
      <c r="D2344" t="s">
        <v>131</v>
      </c>
      <c r="E2344" s="1">
        <v>44405</v>
      </c>
      <c r="F2344" s="1">
        <v>44614</v>
      </c>
      <c r="G2344" s="1">
        <f>Таблица1[[#This Row],[Дата регистрации ЗНИ]]+VLOOKUP(Таблица1[[#This Row],[Бизнес-решение]],'Средние сроки по БР'!$A$1:$T$203,20,1)</f>
        <v>44550.400000000001</v>
      </c>
      <c r="H2344" s="1">
        <f>Таблица1[[#This Row],[Плановая дата выхода из текущего статуса]]</f>
        <v>44614</v>
      </c>
      <c r="I23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63.599999999998545</v>
      </c>
    </row>
    <row r="2345" spans="1:9" x14ac:dyDescent="0.25">
      <c r="A2345" s="2">
        <v>5500029900</v>
      </c>
      <c r="B2345" t="s">
        <v>2198</v>
      </c>
      <c r="C2345" t="s">
        <v>1414</v>
      </c>
      <c r="D2345" t="s">
        <v>125</v>
      </c>
      <c r="E2345" s="1">
        <v>44406</v>
      </c>
      <c r="F2345" s="1">
        <v>44557</v>
      </c>
      <c r="G2345" s="1">
        <f>Таблица1[[#This Row],[Дата регистрации ЗНИ]]+VLOOKUP(Таблица1[[#This Row],[Бизнес-решение]],'Средние сроки по БР'!$A$1:$T$203,9)</f>
        <v>44650.5</v>
      </c>
      <c r="H2345" s="1">
        <f>Таблица1[[#This Row],[Плановая дата выхода из текущего статуса]]+VLOOKUP(Таблица1[[#This Row],[Бизнес-решение]],'Средние сроки по БР'!$A$1:$T$203,10)</f>
        <v>44801.5</v>
      </c>
      <c r="I23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151</v>
      </c>
    </row>
    <row r="2346" spans="1:9" x14ac:dyDescent="0.25">
      <c r="A2346" s="2">
        <v>5500029903</v>
      </c>
      <c r="B2346" t="s">
        <v>1330</v>
      </c>
      <c r="C2346" t="s">
        <v>184</v>
      </c>
      <c r="D2346" t="s">
        <v>140</v>
      </c>
      <c r="E2346" s="1">
        <v>44405</v>
      </c>
      <c r="F2346" s="1">
        <v>44497</v>
      </c>
      <c r="G2346" s="1">
        <f>Таблица1[[#This Row],[Дата регистрации ЗНИ]]+VLOOKUP(Таблица1[[#This Row],[Бизнес-решение]],'Средние сроки по БР'!$A$1:$T$203,10)</f>
        <v>44649.928571428572</v>
      </c>
      <c r="H2346" s="1">
        <f>Таблица1[[#This Row],[Плановая дата выхода из текущего статуса]]+VLOOKUP(Таблица1[[#This Row],[Бизнес-решение]],'Средние сроки по БР'!$A$1:$T$203,11)</f>
        <v>44736.928571428572</v>
      </c>
      <c r="I23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87</v>
      </c>
    </row>
    <row r="2347" spans="1:9" x14ac:dyDescent="0.25">
      <c r="A2347" s="2">
        <v>5500029904</v>
      </c>
      <c r="B2347" t="s">
        <v>2201</v>
      </c>
      <c r="C2347" t="s">
        <v>99</v>
      </c>
      <c r="D2347" t="s">
        <v>16</v>
      </c>
      <c r="E2347" s="1">
        <v>44405</v>
      </c>
      <c r="F2347" s="1">
        <v>44592</v>
      </c>
      <c r="G2347" s="1">
        <f>Таблица1[[#This Row],[Дата регистрации ЗНИ]]+VLOOKUP(Таблица1[[#This Row],[Бизнес-решение]],'Средние сроки по БР'!$A$1:$T$203,15)</f>
        <v>44560.252688172041</v>
      </c>
      <c r="H2347" s="1">
        <f>Таблица1[[#This Row],[Плановая дата выхода из текущего статуса]]+VLOOKUP(Таблица1[[#This Row],[Бизнес-решение]],'Средние сроки по БР'!$A$1:$T$203,16)</f>
        <v>44747.252688172041</v>
      </c>
      <c r="I23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187</v>
      </c>
    </row>
    <row r="2348" spans="1:9" x14ac:dyDescent="0.25">
      <c r="A2348" s="2">
        <v>5500029906</v>
      </c>
      <c r="B2348" t="s">
        <v>2203</v>
      </c>
      <c r="C2348" t="s">
        <v>148</v>
      </c>
      <c r="D2348" t="s">
        <v>144</v>
      </c>
      <c r="E2348" s="1">
        <v>44405</v>
      </c>
      <c r="F2348" s="1">
        <v>44592</v>
      </c>
      <c r="G2348" s="1">
        <f>Таблица1[[#This Row],[Дата регистрации ЗНИ]]+VLOOKUP(Таблица1[[#This Row],[Бизнес-решение]],'Средние сроки по БР'!$A$1:$T$203,9)</f>
        <v>44683.714285714283</v>
      </c>
      <c r="H2348" s="1">
        <f>Таблица1[[#This Row],[Плановая дата выхода из текущего статуса]]+VLOOKUP(Таблица1[[#This Row],[Бизнес-решение]],'Средние сроки по БР'!$A$1:$T$203,10)</f>
        <v>44870.714285714283</v>
      </c>
      <c r="I23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187</v>
      </c>
    </row>
    <row r="2349" spans="1:9" x14ac:dyDescent="0.25">
      <c r="A2349" s="2">
        <v>5500029908</v>
      </c>
      <c r="B2349" t="s">
        <v>1817</v>
      </c>
      <c r="C2349" t="s">
        <v>152</v>
      </c>
      <c r="D2349" t="s">
        <v>89</v>
      </c>
      <c r="E2349" s="1">
        <v>44405</v>
      </c>
      <c r="F2349" s="1">
        <v>44648</v>
      </c>
      <c r="G2349" s="1">
        <f>Таблица1[[#This Row],[Дата регистрации ЗНИ]]+VLOOKUP(Таблица1[[#This Row],[Бизнес-решение]],'Средние сроки по БР'!$A$1:$T$203,20,1)</f>
        <v>44615.68</v>
      </c>
      <c r="H2349" s="1">
        <f>Таблица1[[#This Row],[Плановая дата выхода из текущего статуса]]</f>
        <v>44648</v>
      </c>
      <c r="I234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32.319999999999709</v>
      </c>
    </row>
    <row r="2350" spans="1:9" x14ac:dyDescent="0.25">
      <c r="A2350" s="2">
        <v>5500029909</v>
      </c>
      <c r="B2350" t="s">
        <v>2204</v>
      </c>
      <c r="C2350" t="s">
        <v>148</v>
      </c>
      <c r="D2350" t="s">
        <v>27</v>
      </c>
      <c r="E2350" s="1">
        <v>44405</v>
      </c>
      <c r="F2350" s="1">
        <v>44422</v>
      </c>
      <c r="G2350" s="1">
        <f>Таблица1[[#This Row],[Дата регистрации ЗНИ]]+VLOOKUP(Таблица1[[#This Row],[Бизнес-решение]],'Средние сроки по БР'!$A$1:$T$203,9)</f>
        <v>44618.037735849059</v>
      </c>
      <c r="H2350" s="1">
        <f>Таблица1[[#This Row],[Плановая дата выхода из текущего статуса]]+VLOOKUP(Таблица1[[#This Row],[Бизнес-решение]],'Средние сроки по БР'!$A$1:$T$203,10)</f>
        <v>44635.037735849059</v>
      </c>
      <c r="I235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</v>
      </c>
    </row>
    <row r="2351" spans="1:9" x14ac:dyDescent="0.25">
      <c r="A2351" s="2">
        <v>5500029912</v>
      </c>
      <c r="B2351" t="s">
        <v>2204</v>
      </c>
      <c r="C2351" t="s">
        <v>148</v>
      </c>
      <c r="D2351" t="s">
        <v>33</v>
      </c>
      <c r="E2351" s="1">
        <v>44405</v>
      </c>
      <c r="F2351" s="1">
        <v>44591</v>
      </c>
      <c r="G2351" s="1">
        <f>Таблица1[[#This Row],[Дата регистрации ЗНИ]]+VLOOKUP(Таблица1[[#This Row],[Бизнес-решение]],'Средние сроки по БР'!$A$1:$T$203,9)</f>
        <v>44649.310924369747</v>
      </c>
      <c r="H2351" s="1">
        <f>Таблица1[[#This Row],[Плановая дата выхода из текущего статуса]]+VLOOKUP(Таблица1[[#This Row],[Бизнес-решение]],'Средние сроки по БР'!$A$1:$T$203,10)</f>
        <v>44835.310924369747</v>
      </c>
      <c r="I23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186</v>
      </c>
    </row>
    <row r="2352" spans="1:9" hidden="1" x14ac:dyDescent="0.25">
      <c r="A2352" s="2">
        <v>5500030007</v>
      </c>
      <c r="B2352" t="s">
        <v>2260</v>
      </c>
      <c r="C2352" t="s">
        <v>5</v>
      </c>
      <c r="D2352" t="s">
        <v>10</v>
      </c>
      <c r="E2352" s="1">
        <v>44412</v>
      </c>
      <c r="F2352" s="1" t="s">
        <v>7</v>
      </c>
      <c r="I235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53" spans="1:9" x14ac:dyDescent="0.25">
      <c r="A2353" s="2">
        <v>5500029913</v>
      </c>
      <c r="B2353" t="s">
        <v>840</v>
      </c>
      <c r="C2353" t="s">
        <v>184</v>
      </c>
      <c r="D2353" t="s">
        <v>33</v>
      </c>
      <c r="E2353" s="1">
        <v>44406</v>
      </c>
      <c r="F2353" s="1">
        <v>44491</v>
      </c>
      <c r="G2353" s="1">
        <f>Таблица1[[#This Row],[Дата регистрации ЗНИ]]+VLOOKUP(Таблица1[[#This Row],[Бизнес-решение]],'Средние сроки по БР'!$A$1:$T$203,10)</f>
        <v>44650.310924369747</v>
      </c>
      <c r="H2353" s="1">
        <f>Таблица1[[#This Row],[Плановая дата выхода из текущего статуса]]+VLOOKUP(Таблица1[[#This Row],[Бизнес-решение]],'Средние сроки по БР'!$A$1:$T$203,11)</f>
        <v>44730.310924369747</v>
      </c>
      <c r="I23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80</v>
      </c>
    </row>
    <row r="2354" spans="1:9" x14ac:dyDescent="0.25">
      <c r="A2354" s="2">
        <v>5500029914</v>
      </c>
      <c r="B2354" t="s">
        <v>182</v>
      </c>
      <c r="C2354" t="s">
        <v>99</v>
      </c>
      <c r="D2354" t="s">
        <v>33</v>
      </c>
      <c r="E2354" s="1">
        <v>44406</v>
      </c>
      <c r="F2354" s="1">
        <v>44589</v>
      </c>
      <c r="G2354" s="1">
        <f>Таблица1[[#This Row],[Дата регистрации ЗНИ]]+VLOOKUP(Таблица1[[#This Row],[Бизнес-решение]],'Средние сроки по БР'!$A$1:$T$203,15)</f>
        <v>44638.310924369747</v>
      </c>
      <c r="H2354" s="1">
        <f>Таблица1[[#This Row],[Плановая дата выхода из текущего статуса]]+VLOOKUP(Таблица1[[#This Row],[Бизнес-решение]],'Средние сроки по БР'!$A$1:$T$203,16)</f>
        <v>44821.310924369747</v>
      </c>
      <c r="I23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183</v>
      </c>
    </row>
    <row r="2355" spans="1:9" x14ac:dyDescent="0.25">
      <c r="A2355" s="2">
        <v>5500029917</v>
      </c>
      <c r="B2355" t="s">
        <v>389</v>
      </c>
      <c r="C2355" t="s">
        <v>241</v>
      </c>
      <c r="D2355" t="s">
        <v>72</v>
      </c>
      <c r="E2355" s="1">
        <v>44407</v>
      </c>
      <c r="F2355" s="1">
        <v>44559</v>
      </c>
      <c r="G2355" s="1">
        <f>Таблица1[[#This Row],[Дата регистрации ЗНИ]]+VLOOKUP(Таблица1[[#This Row],[Бизнес-решение]],'Средние сроки по БР'!$A$1:$T$203,9)</f>
        <v>44603.142857142855</v>
      </c>
      <c r="H2355" s="1">
        <f>Таблица1[[#This Row],[Плановая дата выхода из текущего статуса]]+VLOOKUP(Таблица1[[#This Row],[Бизнес-решение]],'Средние сроки по БР'!$A$1:$T$203,10)</f>
        <v>44755.142857142855</v>
      </c>
      <c r="I23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152</v>
      </c>
    </row>
    <row r="2356" spans="1:9" hidden="1" x14ac:dyDescent="0.25">
      <c r="A2356" s="2">
        <v>5500030011</v>
      </c>
      <c r="B2356" t="s">
        <v>2256</v>
      </c>
      <c r="C2356" t="s">
        <v>8</v>
      </c>
      <c r="D2356" t="s">
        <v>11</v>
      </c>
      <c r="E2356" s="1">
        <v>44412</v>
      </c>
      <c r="F2356" s="1" t="s">
        <v>7</v>
      </c>
      <c r="I235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57" spans="1:9" x14ac:dyDescent="0.25">
      <c r="A2357" s="2">
        <v>5500029921</v>
      </c>
      <c r="B2357" t="s">
        <v>182</v>
      </c>
      <c r="C2357" t="s">
        <v>241</v>
      </c>
      <c r="D2357" t="s">
        <v>33</v>
      </c>
      <c r="E2357" s="1">
        <v>44406</v>
      </c>
      <c r="F2357" s="1">
        <v>44558</v>
      </c>
      <c r="G2357" s="1">
        <f>Таблица1[[#This Row],[Дата регистрации ЗНИ]]+VLOOKUP(Таблица1[[#This Row],[Бизнес-решение]],'Средние сроки по БР'!$A$1:$T$203,9)</f>
        <v>44650.310924369747</v>
      </c>
      <c r="H2357" s="1">
        <f>Таблица1[[#This Row],[Плановая дата выхода из текущего статуса]]+VLOOKUP(Таблица1[[#This Row],[Бизнес-решение]],'Средние сроки по БР'!$A$1:$T$203,10)</f>
        <v>44802.310924369747</v>
      </c>
      <c r="I23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152</v>
      </c>
    </row>
    <row r="2358" spans="1:9" hidden="1" x14ac:dyDescent="0.25">
      <c r="A2358" s="2">
        <v>5500030013</v>
      </c>
      <c r="B2358" t="s">
        <v>2263</v>
      </c>
      <c r="C2358" t="s">
        <v>5</v>
      </c>
      <c r="D2358" t="s">
        <v>73</v>
      </c>
      <c r="E2358" s="1">
        <v>44413</v>
      </c>
      <c r="F2358" s="1" t="s">
        <v>7</v>
      </c>
      <c r="I235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59" spans="1:9" x14ac:dyDescent="0.25">
      <c r="A2359" s="2">
        <v>5500029923</v>
      </c>
      <c r="B2359" t="s">
        <v>2208</v>
      </c>
      <c r="C2359" t="s">
        <v>148</v>
      </c>
      <c r="D2359" t="s">
        <v>400</v>
      </c>
      <c r="E2359" s="1">
        <v>44406</v>
      </c>
      <c r="F2359" s="1">
        <v>44560</v>
      </c>
      <c r="G2359" s="1">
        <f>Таблица1[[#This Row],[Дата регистрации ЗНИ]]+VLOOKUP(Таблица1[[#This Row],[Бизнес-решение]],'Средние сроки по БР'!$A$1:$T$203,9)</f>
        <v>44604.214285714283</v>
      </c>
      <c r="H2359" s="1">
        <f>Таблица1[[#This Row],[Плановая дата выхода из текущего статуса]]+VLOOKUP(Таблица1[[#This Row],[Бизнес-решение]],'Средние сроки по БР'!$A$1:$T$203,10)</f>
        <v>44758.214285714283</v>
      </c>
      <c r="I235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154</v>
      </c>
    </row>
    <row r="2360" spans="1:9" x14ac:dyDescent="0.25">
      <c r="A2360" s="2">
        <v>5500029924</v>
      </c>
      <c r="B2360" t="s">
        <v>2209</v>
      </c>
      <c r="C2360" t="s">
        <v>184</v>
      </c>
      <c r="D2360" t="s">
        <v>400</v>
      </c>
      <c r="E2360" s="1">
        <v>44406</v>
      </c>
      <c r="F2360" s="1">
        <v>44538</v>
      </c>
      <c r="G2360" s="1">
        <f>Таблица1[[#This Row],[Дата регистрации ЗНИ]]+VLOOKUP(Таблица1[[#This Row],[Бизнес-решение]],'Средние сроки по БР'!$A$1:$T$203,10)</f>
        <v>44604.214285714283</v>
      </c>
      <c r="H2360" s="1">
        <f>Таблица1[[#This Row],[Плановая дата выхода из текущего статуса]]+VLOOKUP(Таблица1[[#This Row],[Бизнес-решение]],'Средние сроки по БР'!$A$1:$T$203,11)</f>
        <v>44731.214285714283</v>
      </c>
      <c r="I23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127</v>
      </c>
    </row>
    <row r="2361" spans="1:9" hidden="1" x14ac:dyDescent="0.25">
      <c r="A2361" s="2">
        <v>5500030016</v>
      </c>
      <c r="B2361" t="s">
        <v>1330</v>
      </c>
      <c r="C2361" t="s">
        <v>8</v>
      </c>
      <c r="D2361" t="s">
        <v>414</v>
      </c>
      <c r="E2361" s="1">
        <v>44413</v>
      </c>
      <c r="F2361" s="1" t="s">
        <v>7</v>
      </c>
      <c r="I236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62" spans="1:9" x14ac:dyDescent="0.25">
      <c r="A2362" s="2">
        <v>5500029925</v>
      </c>
      <c r="B2362" t="s">
        <v>2210</v>
      </c>
      <c r="C2362" t="s">
        <v>99</v>
      </c>
      <c r="D2362" t="s">
        <v>33</v>
      </c>
      <c r="E2362" s="1">
        <v>44407</v>
      </c>
      <c r="F2362" s="1">
        <v>44561</v>
      </c>
      <c r="G2362" s="1">
        <f>Таблица1[[#This Row],[Дата регистрации ЗНИ]]+VLOOKUP(Таблица1[[#This Row],[Бизнес-решение]],'Средние сроки по БР'!$A$1:$T$203,15)</f>
        <v>44639.310924369747</v>
      </c>
      <c r="H2362" s="1">
        <f>Таблица1[[#This Row],[Плановая дата выхода из текущего статуса]]+VLOOKUP(Таблица1[[#This Row],[Бизнес-решение]],'Средние сроки по БР'!$A$1:$T$203,16)</f>
        <v>44793.310924369747</v>
      </c>
      <c r="I236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154</v>
      </c>
    </row>
    <row r="2363" spans="1:9" x14ac:dyDescent="0.25">
      <c r="A2363" s="2">
        <v>5500029926</v>
      </c>
      <c r="B2363" t="s">
        <v>2211</v>
      </c>
      <c r="C2363" t="s">
        <v>99</v>
      </c>
      <c r="D2363" t="s">
        <v>33</v>
      </c>
      <c r="E2363" s="1">
        <v>44407</v>
      </c>
      <c r="F2363" s="1">
        <v>44651</v>
      </c>
      <c r="G2363" s="1">
        <f>Таблица1[[#This Row],[Дата регистрации ЗНИ]]+VLOOKUP(Таблица1[[#This Row],[Бизнес-решение]],'Средние сроки по БР'!$A$1:$T$203,15)</f>
        <v>44639.310924369747</v>
      </c>
      <c r="H2363" s="1">
        <f>Таблица1[[#This Row],[Плановая дата выхода из текущего статуса]]+VLOOKUP(Таблица1[[#This Row],[Бизнес-решение]],'Средние сроки по БР'!$A$1:$T$203,16)</f>
        <v>44883.310924369747</v>
      </c>
      <c r="I23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244</v>
      </c>
    </row>
    <row r="2364" spans="1:9" hidden="1" x14ac:dyDescent="0.25">
      <c r="A2364" s="2">
        <v>5500030019</v>
      </c>
      <c r="B2364" t="s">
        <v>723</v>
      </c>
      <c r="C2364" t="s">
        <v>5</v>
      </c>
      <c r="D2364" t="s">
        <v>73</v>
      </c>
      <c r="E2364" s="1">
        <v>44413</v>
      </c>
      <c r="F2364" s="1" t="s">
        <v>7</v>
      </c>
      <c r="I236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65" spans="1:9" x14ac:dyDescent="0.25">
      <c r="A2365" s="2">
        <v>5500029928</v>
      </c>
      <c r="B2365" t="s">
        <v>2213</v>
      </c>
      <c r="C2365" t="s">
        <v>99</v>
      </c>
      <c r="D2365" t="s">
        <v>16</v>
      </c>
      <c r="E2365" s="1">
        <v>44410</v>
      </c>
      <c r="F2365" s="1">
        <v>44561</v>
      </c>
      <c r="G2365" s="1">
        <f>Таблица1[[#This Row],[Дата регистрации ЗНИ]]+VLOOKUP(Таблица1[[#This Row],[Бизнес-решение]],'Средние сроки по БР'!$A$1:$T$203,15)</f>
        <v>44565.252688172041</v>
      </c>
      <c r="H2365" s="1">
        <f>Таблица1[[#This Row],[Плановая дата выхода из текущего статуса]]+VLOOKUP(Таблица1[[#This Row],[Бизнес-решение]],'Средние сроки по БР'!$A$1:$T$203,16)</f>
        <v>44716.252688172041</v>
      </c>
      <c r="I23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151</v>
      </c>
    </row>
    <row r="2366" spans="1:9" x14ac:dyDescent="0.25">
      <c r="A2366" s="2">
        <v>5500029930</v>
      </c>
      <c r="B2366" t="s">
        <v>2214</v>
      </c>
      <c r="C2366" t="s">
        <v>148</v>
      </c>
      <c r="D2366" t="s">
        <v>170</v>
      </c>
      <c r="E2366" s="1">
        <v>44410</v>
      </c>
      <c r="F2366" s="1">
        <v>44531</v>
      </c>
      <c r="G2366" s="1">
        <f>Таблица1[[#This Row],[Дата регистрации ЗНИ]]+VLOOKUP(Таблица1[[#This Row],[Бизнес-решение]],'Средние сроки по БР'!$A$1:$T$203,9)</f>
        <v>44588</v>
      </c>
      <c r="H2366" s="1">
        <f>Таблица1[[#This Row],[Плановая дата выхода из текущего статуса]]+VLOOKUP(Таблица1[[#This Row],[Бизнес-решение]],'Средние сроки по БР'!$A$1:$T$203,10)</f>
        <v>44709</v>
      </c>
      <c r="I236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121</v>
      </c>
    </row>
    <row r="2367" spans="1:9" hidden="1" x14ac:dyDescent="0.25">
      <c r="A2367" s="2">
        <v>5500030023</v>
      </c>
      <c r="B2367" t="s">
        <v>389</v>
      </c>
      <c r="C2367" t="s">
        <v>8</v>
      </c>
      <c r="D2367" t="s">
        <v>72</v>
      </c>
      <c r="E2367" s="1">
        <v>44413</v>
      </c>
      <c r="F2367" s="1" t="s">
        <v>7</v>
      </c>
      <c r="I236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68" spans="1:9" hidden="1" x14ac:dyDescent="0.25">
      <c r="A2368" s="2">
        <v>5500030024</v>
      </c>
      <c r="B2368" t="s">
        <v>2268</v>
      </c>
      <c r="C2368" t="s">
        <v>8</v>
      </c>
      <c r="D2368" t="s">
        <v>223</v>
      </c>
      <c r="E2368" s="1">
        <v>44413</v>
      </c>
      <c r="F2368" s="1" t="s">
        <v>7</v>
      </c>
      <c r="I236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69" spans="1:9" x14ac:dyDescent="0.25">
      <c r="A2369" s="2">
        <v>5500029932</v>
      </c>
      <c r="B2369" t="s">
        <v>2215</v>
      </c>
      <c r="C2369" t="s">
        <v>148</v>
      </c>
      <c r="D2369" t="s">
        <v>257</v>
      </c>
      <c r="E2369" s="1">
        <v>44406</v>
      </c>
      <c r="F2369" s="1">
        <v>44561</v>
      </c>
      <c r="G2369" s="1">
        <f>Таблица1[[#This Row],[Дата регистрации ЗНИ]]+VLOOKUP(Таблица1[[#This Row],[Бизнес-решение]],'Средние сроки по БР'!$A$1:$T$203,9)</f>
        <v>44525.595744680853</v>
      </c>
      <c r="H2369" s="1">
        <f>Таблица1[[#This Row],[Плановая дата выхода из текущего статуса]]+VLOOKUP(Таблица1[[#This Row],[Бизнес-решение]],'Средние сроки по БР'!$A$1:$T$203,10)</f>
        <v>44680.595744680853</v>
      </c>
      <c r="I23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155</v>
      </c>
    </row>
    <row r="2370" spans="1:9" x14ac:dyDescent="0.25">
      <c r="A2370" s="2">
        <v>5500029935</v>
      </c>
      <c r="B2370" t="s">
        <v>2218</v>
      </c>
      <c r="C2370" t="s">
        <v>99</v>
      </c>
      <c r="D2370" t="s">
        <v>131</v>
      </c>
      <c r="E2370" s="1">
        <v>44407</v>
      </c>
      <c r="F2370" s="1">
        <v>44620</v>
      </c>
      <c r="G2370" s="1">
        <f>Таблица1[[#This Row],[Дата регистрации ЗНИ]]+VLOOKUP(Таблица1[[#This Row],[Бизнес-решение]],'Средние сроки по БР'!$A$1:$T$203,15)</f>
        <v>44564.4</v>
      </c>
      <c r="H2370" s="1">
        <f>Таблица1[[#This Row],[Плановая дата выхода из текущего статуса]]+VLOOKUP(Таблица1[[#This Row],[Бизнес-решение]],'Средние сроки по БР'!$A$1:$T$203,16)</f>
        <v>44777.4</v>
      </c>
      <c r="I23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213</v>
      </c>
    </row>
    <row r="2371" spans="1:9" x14ac:dyDescent="0.25">
      <c r="A2371" s="2">
        <v>5500029936</v>
      </c>
      <c r="B2371" t="s">
        <v>2219</v>
      </c>
      <c r="C2371" t="s">
        <v>148</v>
      </c>
      <c r="D2371" t="s">
        <v>73</v>
      </c>
      <c r="E2371" s="1">
        <v>44407</v>
      </c>
      <c r="F2371" s="1">
        <v>44561</v>
      </c>
      <c r="G2371" s="1">
        <f>Таблица1[[#This Row],[Дата регистрации ЗНИ]]+VLOOKUP(Таблица1[[#This Row],[Бизнес-решение]],'Средние сроки по БР'!$A$1:$T$203,9)</f>
        <v>44573.632258064514</v>
      </c>
      <c r="H2371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3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154</v>
      </c>
    </row>
    <row r="2372" spans="1:9" x14ac:dyDescent="0.25">
      <c r="A2372" s="2">
        <v>5500029937</v>
      </c>
      <c r="B2372" t="s">
        <v>465</v>
      </c>
      <c r="C2372" t="s">
        <v>99</v>
      </c>
      <c r="D2372" t="s">
        <v>28</v>
      </c>
      <c r="E2372" s="1">
        <v>44407</v>
      </c>
      <c r="F2372" s="1">
        <v>44497</v>
      </c>
      <c r="G2372" s="1">
        <f>Таблица1[[#This Row],[Дата регистрации ЗНИ]]+VLOOKUP(Таблица1[[#This Row],[Бизнес-решение]],'Средние сроки по БР'!$A$1:$T$203,15)</f>
        <v>44665.664731494922</v>
      </c>
      <c r="H2372" s="1">
        <f>Таблица1[[#This Row],[Плановая дата выхода из текущего статуса]]+VLOOKUP(Таблица1[[#This Row],[Бизнес-решение]],'Средние сроки по БР'!$A$1:$T$203,16)</f>
        <v>44755.664731494922</v>
      </c>
      <c r="I23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90</v>
      </c>
    </row>
    <row r="2373" spans="1:9" x14ac:dyDescent="0.25">
      <c r="A2373" s="2">
        <v>5500029939</v>
      </c>
      <c r="B2373" t="s">
        <v>2221</v>
      </c>
      <c r="C2373" t="s">
        <v>148</v>
      </c>
      <c r="D2373" t="s">
        <v>1992</v>
      </c>
      <c r="E2373" s="1">
        <v>44410</v>
      </c>
      <c r="F2373" s="1">
        <v>44462</v>
      </c>
      <c r="G2373" s="1">
        <f>Таблица1[[#This Row],[Дата регистрации ЗНИ]]+VLOOKUP(Таблица1[[#This Row],[Бизнес-решение]],'Средние сроки по БР'!$A$1:$T$203,9)</f>
        <v>44611.375</v>
      </c>
      <c r="H2373" s="1">
        <f>Таблица1[[#This Row],[Плановая дата выхода из текущего статуса]]+VLOOKUP(Таблица1[[#This Row],[Бизнес-решение]],'Средние сроки по БР'!$A$1:$T$203,10)</f>
        <v>44663.375</v>
      </c>
      <c r="I23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52</v>
      </c>
    </row>
    <row r="2374" spans="1:9" x14ac:dyDescent="0.25">
      <c r="A2374" s="2">
        <v>5500029940</v>
      </c>
      <c r="B2374" t="s">
        <v>2222</v>
      </c>
      <c r="C2374" t="s">
        <v>148</v>
      </c>
      <c r="D2374" t="s">
        <v>329</v>
      </c>
      <c r="E2374" s="1">
        <v>44410</v>
      </c>
      <c r="F2374" s="1">
        <v>44560</v>
      </c>
      <c r="G2374" s="1">
        <f>Таблица1[[#This Row],[Дата регистрации ЗНИ]]+VLOOKUP(Таблица1[[#This Row],[Бизнес-решение]],'Средние сроки по БР'!$A$1:$T$203,9)</f>
        <v>44620.571428571428</v>
      </c>
      <c r="H2374" s="1">
        <f>Таблица1[[#This Row],[Плановая дата выхода из текущего статуса]]+VLOOKUP(Таблица1[[#This Row],[Бизнес-решение]],'Средние сроки по БР'!$A$1:$T$203,10)</f>
        <v>44770.571428571428</v>
      </c>
      <c r="I23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150</v>
      </c>
    </row>
    <row r="2375" spans="1:9" x14ac:dyDescent="0.25">
      <c r="A2375" s="2">
        <v>5500029941</v>
      </c>
      <c r="B2375" t="s">
        <v>2210</v>
      </c>
      <c r="C2375" t="s">
        <v>99</v>
      </c>
      <c r="D2375" t="s">
        <v>25</v>
      </c>
      <c r="E2375" s="1">
        <v>44407</v>
      </c>
      <c r="F2375" s="1">
        <v>44561</v>
      </c>
      <c r="G2375" s="1">
        <f>Таблица1[[#This Row],[Дата регистрации ЗНИ]]+VLOOKUP(Таблица1[[#This Row],[Бизнес-решение]],'Средние сроки по БР'!$A$1:$T$203,15)</f>
        <v>44560.541224489796</v>
      </c>
      <c r="H2375" s="1">
        <f>Таблица1[[#This Row],[Плановая дата выхода из текущего статуса]]+VLOOKUP(Таблица1[[#This Row],[Бизнес-решение]],'Средние сроки по БР'!$A$1:$T$203,16)</f>
        <v>44714.541224489796</v>
      </c>
      <c r="I23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154</v>
      </c>
    </row>
    <row r="2376" spans="1:9" x14ac:dyDescent="0.25">
      <c r="A2376" s="2">
        <v>5500029942</v>
      </c>
      <c r="B2376" t="s">
        <v>2211</v>
      </c>
      <c r="C2376" t="s">
        <v>99</v>
      </c>
      <c r="D2376" t="s">
        <v>25</v>
      </c>
      <c r="E2376" s="1">
        <v>44407</v>
      </c>
      <c r="F2376" s="1">
        <v>44651</v>
      </c>
      <c r="G2376" s="1">
        <f>Таблица1[[#This Row],[Дата регистрации ЗНИ]]+VLOOKUP(Таблица1[[#This Row],[Бизнес-решение]],'Средние сроки по БР'!$A$1:$T$203,15)</f>
        <v>44560.541224489796</v>
      </c>
      <c r="H2376" s="1">
        <f>Таблица1[[#This Row],[Плановая дата выхода из текущего статуса]]+VLOOKUP(Таблица1[[#This Row],[Бизнес-решение]],'Средние сроки по БР'!$A$1:$T$203,16)</f>
        <v>44804.541224489796</v>
      </c>
      <c r="I23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244</v>
      </c>
    </row>
    <row r="2377" spans="1:9" x14ac:dyDescent="0.25">
      <c r="A2377" s="2">
        <v>5500029943</v>
      </c>
      <c r="B2377" t="s">
        <v>1948</v>
      </c>
      <c r="C2377" t="s">
        <v>184</v>
      </c>
      <c r="D2377" t="s">
        <v>33</v>
      </c>
      <c r="E2377" s="1">
        <v>44410</v>
      </c>
      <c r="F2377" s="1">
        <v>44554</v>
      </c>
      <c r="G2377" s="1">
        <f>Таблица1[[#This Row],[Дата регистрации ЗНИ]]+VLOOKUP(Таблица1[[#This Row],[Бизнес-решение]],'Средние сроки по БР'!$A$1:$T$203,10)</f>
        <v>44654.310924369747</v>
      </c>
      <c r="H2377" s="1">
        <f>Таблица1[[#This Row],[Плановая дата выхода из текущего статуса]]+VLOOKUP(Таблица1[[#This Row],[Бизнес-решение]],'Средние сроки по БР'!$A$1:$T$203,11)</f>
        <v>44793.310924369747</v>
      </c>
      <c r="I23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139</v>
      </c>
    </row>
    <row r="2378" spans="1:9" x14ac:dyDescent="0.25">
      <c r="A2378" s="2">
        <v>5500029945</v>
      </c>
      <c r="B2378" t="s">
        <v>2223</v>
      </c>
      <c r="C2378" t="s">
        <v>152</v>
      </c>
      <c r="D2378" t="s">
        <v>16</v>
      </c>
      <c r="E2378" s="1">
        <v>44410</v>
      </c>
      <c r="F2378" s="1">
        <v>44630</v>
      </c>
      <c r="G2378" s="1">
        <f>Таблица1[[#This Row],[Дата регистрации ЗНИ]]+VLOOKUP(Таблица1[[#This Row],[Бизнес-решение]],'Средние сроки по БР'!$A$1:$T$203,20,1)</f>
        <v>44553.252688172041</v>
      </c>
      <c r="H2378" s="1">
        <f>Таблица1[[#This Row],[Плановая дата выхода из текущего статуса]]</f>
        <v>44630</v>
      </c>
      <c r="I23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76.747311827959493</v>
      </c>
    </row>
    <row r="2379" spans="1:9" x14ac:dyDescent="0.25">
      <c r="A2379" s="2">
        <v>5500029947</v>
      </c>
      <c r="B2379" t="s">
        <v>2225</v>
      </c>
      <c r="C2379" t="s">
        <v>127</v>
      </c>
      <c r="D2379" t="s">
        <v>73</v>
      </c>
      <c r="E2379" s="1">
        <v>44410</v>
      </c>
      <c r="F2379" s="1">
        <v>44560</v>
      </c>
      <c r="G2379" s="1">
        <f>Таблица1[[#This Row],[Дата регистрации ЗНИ]]+VLOOKUP(Таблица1[[#This Row],[Бизнес-решение]],'Средние сроки по БР'!$A$1:$T$203,17)</f>
        <v>44562.632258064514</v>
      </c>
      <c r="H2379" s="1">
        <f>Таблица1[[#This Row],[Плановая дата выхода из текущего статуса]]+VLOOKUP(Таблица1[[#This Row],[Бизнес-решение]],'Средние сроки по БР'!$A$1:$T$203,18)</f>
        <v>44710.632258064514</v>
      </c>
      <c r="I23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148</v>
      </c>
    </row>
    <row r="2380" spans="1:9" x14ac:dyDescent="0.25">
      <c r="A2380" s="2">
        <v>5500029951</v>
      </c>
      <c r="B2380" t="s">
        <v>2227</v>
      </c>
      <c r="C2380" t="s">
        <v>297</v>
      </c>
      <c r="D2380" t="s">
        <v>22</v>
      </c>
      <c r="E2380" s="1">
        <v>44410</v>
      </c>
      <c r="F2380" s="1">
        <v>44561</v>
      </c>
      <c r="G2380" s="1">
        <f>Таблица1[[#This Row],[Дата регистрации ЗНИ]]+VLOOKUP(Таблица1[[#This Row],[Бизнес-решение]],'Средние сроки по БР'!$A$1:$T$203,13)</f>
        <v>44617.083333333336</v>
      </c>
      <c r="H2380" s="1">
        <f>Таблица1[[#This Row],[Плановая дата выхода из текущего статуса]]+VLOOKUP(Таблица1[[#This Row],[Бизнес-решение]],'Средние сроки по БР'!$A$1:$T$203,14)</f>
        <v>44766.083333333336</v>
      </c>
      <c r="I23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149</v>
      </c>
    </row>
    <row r="2381" spans="1:9" hidden="1" x14ac:dyDescent="0.25">
      <c r="A2381" s="2">
        <v>5500030039</v>
      </c>
      <c r="B2381" t="s">
        <v>2275</v>
      </c>
      <c r="C2381" t="s">
        <v>8</v>
      </c>
      <c r="D2381" t="s">
        <v>257</v>
      </c>
      <c r="E2381" s="1">
        <v>44417</v>
      </c>
      <c r="F2381" s="1" t="s">
        <v>7</v>
      </c>
      <c r="I238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82" spans="1:9" x14ac:dyDescent="0.25">
      <c r="A2382" s="2">
        <v>5500029952</v>
      </c>
      <c r="B2382" t="s">
        <v>2228</v>
      </c>
      <c r="C2382" t="s">
        <v>148</v>
      </c>
      <c r="D2382" t="s">
        <v>64</v>
      </c>
      <c r="E2382" s="1">
        <v>44410</v>
      </c>
      <c r="F2382" s="1">
        <v>44560</v>
      </c>
      <c r="G2382" s="1">
        <f>Таблица1[[#This Row],[Дата регистрации ЗНИ]]+VLOOKUP(Таблица1[[#This Row],[Бизнес-решение]],'Средние сроки по БР'!$A$1:$T$203,9)</f>
        <v>44560</v>
      </c>
      <c r="H2382" s="1">
        <f>Таблица1[[#This Row],[Плановая дата выхода из текущего статуса]]+VLOOKUP(Таблица1[[#This Row],[Бизнес-решение]],'Средние сроки по БР'!$A$1:$T$203,10)</f>
        <v>44710</v>
      </c>
      <c r="I238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150</v>
      </c>
    </row>
    <row r="2383" spans="1:9" x14ac:dyDescent="0.25">
      <c r="A2383" s="2">
        <v>5500029953</v>
      </c>
      <c r="B2383" t="s">
        <v>2229</v>
      </c>
      <c r="C2383" t="s">
        <v>148</v>
      </c>
      <c r="D2383" t="s">
        <v>64</v>
      </c>
      <c r="E2383" s="1">
        <v>44410</v>
      </c>
      <c r="F2383" s="1">
        <v>44560</v>
      </c>
      <c r="G2383" s="1">
        <f>Таблица1[[#This Row],[Дата регистрации ЗНИ]]+VLOOKUP(Таблица1[[#This Row],[Бизнес-решение]],'Средние сроки по БР'!$A$1:$T$203,9)</f>
        <v>44560</v>
      </c>
      <c r="H2383" s="1">
        <f>Таблица1[[#This Row],[Плановая дата выхода из текущего статуса]]+VLOOKUP(Таблица1[[#This Row],[Бизнес-решение]],'Средние сроки по БР'!$A$1:$T$203,10)</f>
        <v>44710</v>
      </c>
      <c r="I23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150</v>
      </c>
    </row>
    <row r="2384" spans="1:9" x14ac:dyDescent="0.25">
      <c r="A2384" s="2">
        <v>5500029955</v>
      </c>
      <c r="B2384" t="s">
        <v>422</v>
      </c>
      <c r="C2384" t="s">
        <v>99</v>
      </c>
      <c r="D2384" t="s">
        <v>400</v>
      </c>
      <c r="E2384" s="1">
        <v>44410</v>
      </c>
      <c r="F2384" s="1">
        <v>44652</v>
      </c>
      <c r="G2384" s="1">
        <f>Таблица1[[#This Row],[Дата регистрации ЗНИ]]+VLOOKUP(Таблица1[[#This Row],[Бизнес-решение]],'Средние сроки по БР'!$A$1:$T$203,15)</f>
        <v>44596.214285714283</v>
      </c>
      <c r="H2384" s="1">
        <f>Таблица1[[#This Row],[Плановая дата выхода из текущего статуса]]+VLOOKUP(Таблица1[[#This Row],[Бизнес-решение]],'Средние сроки по БР'!$A$1:$T$203,16)</f>
        <v>44838.214285714283</v>
      </c>
      <c r="I238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242</v>
      </c>
    </row>
    <row r="2385" spans="1:9" x14ac:dyDescent="0.25">
      <c r="A2385" s="2">
        <v>5500029957</v>
      </c>
      <c r="B2385" t="s">
        <v>2231</v>
      </c>
      <c r="C2385" t="s">
        <v>148</v>
      </c>
      <c r="D2385" t="s">
        <v>235</v>
      </c>
      <c r="E2385" s="1">
        <v>44410</v>
      </c>
      <c r="F2385" s="1">
        <v>44473</v>
      </c>
      <c r="G2385" s="1">
        <f>Таблица1[[#This Row],[Дата регистрации ЗНИ]]+VLOOKUP(Таблица1[[#This Row],[Бизнес-решение]],'Средние сроки по БР'!$A$1:$T$203,9)</f>
        <v>44612.857142857145</v>
      </c>
      <c r="H2385" s="1">
        <f>Таблица1[[#This Row],[Плановая дата выхода из текущего статуса]]+VLOOKUP(Таблица1[[#This Row],[Бизнес-решение]],'Средние сроки по БР'!$A$1:$T$203,10)</f>
        <v>44675.857142857145</v>
      </c>
      <c r="I23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63</v>
      </c>
    </row>
    <row r="2386" spans="1:9" x14ac:dyDescent="0.25">
      <c r="A2386" s="2">
        <v>5500029961</v>
      </c>
      <c r="B2386" t="s">
        <v>2097</v>
      </c>
      <c r="C2386" t="s">
        <v>228</v>
      </c>
      <c r="D2386" t="s">
        <v>33</v>
      </c>
      <c r="E2386" s="1">
        <v>44411</v>
      </c>
      <c r="F2386" s="1">
        <v>44560</v>
      </c>
      <c r="G2386" s="1">
        <f>Таблица1[[#This Row],[Дата регистрации ЗНИ]]+VLOOKUP(Таблица1[[#This Row],[Бизнес-решение]],'Средние сроки по БР'!$A$1:$T$203,9)</f>
        <v>44655.310924369747</v>
      </c>
      <c r="H2386" s="1">
        <f>Таблица1[[#This Row],[Плановая дата выхода из текущего статуса]]+VLOOKUP(Таблица1[[#This Row],[Бизнес-решение]],'Средние сроки по БР'!$A$1:$T$203,10)</f>
        <v>44804.310924369747</v>
      </c>
      <c r="I238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149</v>
      </c>
    </row>
    <row r="2387" spans="1:9" x14ac:dyDescent="0.25">
      <c r="A2387" s="2">
        <v>5500029963</v>
      </c>
      <c r="B2387" t="s">
        <v>2097</v>
      </c>
      <c r="C2387" t="s">
        <v>148</v>
      </c>
      <c r="D2387" t="s">
        <v>73</v>
      </c>
      <c r="E2387" s="1">
        <v>44411</v>
      </c>
      <c r="F2387" s="1">
        <v>44561</v>
      </c>
      <c r="G2387" s="1">
        <f>Таблица1[[#This Row],[Дата регистрации ЗНИ]]+VLOOKUP(Таблица1[[#This Row],[Бизнес-решение]],'Средние сроки по БР'!$A$1:$T$203,9)</f>
        <v>44577.632258064514</v>
      </c>
      <c r="H2387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3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150</v>
      </c>
    </row>
    <row r="2388" spans="1:9" x14ac:dyDescent="0.25">
      <c r="A2388" s="2">
        <v>5500029966</v>
      </c>
      <c r="B2388" t="s">
        <v>2234</v>
      </c>
      <c r="C2388" t="s">
        <v>152</v>
      </c>
      <c r="D2388" t="s">
        <v>37</v>
      </c>
      <c r="E2388" s="1">
        <v>44411</v>
      </c>
      <c r="F2388" s="1">
        <v>44649</v>
      </c>
      <c r="G2388" s="1">
        <f>Таблица1[[#This Row],[Дата регистрации ЗНИ]]+VLOOKUP(Таблица1[[#This Row],[Бизнес-решение]],'Средние сроки по БР'!$A$1:$T$203,20,1)</f>
        <v>44636.117647058825</v>
      </c>
      <c r="H2388" s="1">
        <f>Таблица1[[#This Row],[Плановая дата выхода из текущего статуса]]</f>
        <v>44649</v>
      </c>
      <c r="I23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12.882352941174759</v>
      </c>
    </row>
    <row r="2389" spans="1:9" x14ac:dyDescent="0.25">
      <c r="A2389" s="2">
        <v>5500029967</v>
      </c>
      <c r="B2389" t="s">
        <v>2235</v>
      </c>
      <c r="C2389" t="s">
        <v>152</v>
      </c>
      <c r="D2389" t="s">
        <v>37</v>
      </c>
      <c r="E2389" s="1">
        <v>44411</v>
      </c>
      <c r="F2389" s="1">
        <v>44649</v>
      </c>
      <c r="G2389" s="1">
        <f>Таблица1[[#This Row],[Дата регистрации ЗНИ]]+VLOOKUP(Таблица1[[#This Row],[Бизнес-решение]],'Средние сроки по БР'!$A$1:$T$203,20,1)</f>
        <v>44636.117647058825</v>
      </c>
      <c r="H2389" s="1">
        <f>Таблица1[[#This Row],[Плановая дата выхода из текущего статуса]]</f>
        <v>44649</v>
      </c>
      <c r="I23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12.882352941174759</v>
      </c>
    </row>
    <row r="2390" spans="1:9" x14ac:dyDescent="0.25">
      <c r="A2390" s="2">
        <v>5500029969</v>
      </c>
      <c r="B2390" t="s">
        <v>2233</v>
      </c>
      <c r="C2390" t="s">
        <v>325</v>
      </c>
      <c r="D2390" t="s">
        <v>335</v>
      </c>
      <c r="E2390" s="1">
        <v>44411</v>
      </c>
      <c r="F2390" s="1">
        <v>44433</v>
      </c>
      <c r="G2390" s="1">
        <f>Таблица1[[#This Row],[Дата регистрации ЗНИ]]+VLOOKUP(Таблица1[[#This Row],[Бизнес-решение]],'Средние сроки по БР'!$A$1:$T$203,13)</f>
        <v>44574</v>
      </c>
      <c r="H2390" s="1">
        <f>Таблица1[[#This Row],[Плановая дата выхода из текущего статуса]]+VLOOKUP(Таблица1[[#This Row],[Бизнес-решение]],'Средние сроки по БР'!$A$1:$T$203,14)</f>
        <v>44594</v>
      </c>
      <c r="I23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</v>
      </c>
    </row>
    <row r="2391" spans="1:9" x14ac:dyDescent="0.25">
      <c r="A2391" s="2">
        <v>5500029970</v>
      </c>
      <c r="B2391" t="s">
        <v>456</v>
      </c>
      <c r="C2391" t="s">
        <v>152</v>
      </c>
      <c r="D2391" t="s">
        <v>73</v>
      </c>
      <c r="E2391" s="1">
        <v>44411</v>
      </c>
      <c r="F2391" s="1">
        <v>44627</v>
      </c>
      <c r="G2391" s="1">
        <f>Таблица1[[#This Row],[Дата регистрации ЗНИ]]+VLOOKUP(Таблица1[[#This Row],[Бизнес-решение]],'Средние сроки по БР'!$A$1:$T$203,20,1)</f>
        <v>44553.632258064514</v>
      </c>
      <c r="H2391" s="1">
        <f>Таблица1[[#This Row],[Плановая дата выхода из текущего статуса]]</f>
        <v>44627</v>
      </c>
      <c r="I23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73.367741935486265</v>
      </c>
    </row>
    <row r="2392" spans="1:9" hidden="1" x14ac:dyDescent="0.25">
      <c r="A2392" s="2">
        <v>5500030050</v>
      </c>
      <c r="B2392" t="s">
        <v>2282</v>
      </c>
      <c r="C2392" t="s">
        <v>5</v>
      </c>
      <c r="D2392" t="s">
        <v>10</v>
      </c>
      <c r="E2392" s="1">
        <v>44414</v>
      </c>
      <c r="F2392" s="1" t="s">
        <v>7</v>
      </c>
      <c r="I239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93" spans="1:9" x14ac:dyDescent="0.25">
      <c r="A2393" s="2">
        <v>5500029971</v>
      </c>
      <c r="B2393" t="s">
        <v>2233</v>
      </c>
      <c r="C2393" t="s">
        <v>325</v>
      </c>
      <c r="D2393" t="s">
        <v>996</v>
      </c>
      <c r="E2393" s="1">
        <v>44411</v>
      </c>
      <c r="F2393" s="1">
        <v>44420</v>
      </c>
      <c r="G2393" s="1">
        <f>Таблица1[[#This Row],[Дата регистрации ЗНИ]]+VLOOKUP(Таблица1[[#This Row],[Бизнес-решение]],'Средние сроки по БР'!$A$1:$T$203,13)</f>
        <v>44574</v>
      </c>
      <c r="H2393" s="1">
        <f>Таблица1[[#This Row],[Плановая дата выхода из текущего статуса]]+VLOOKUP(Таблица1[[#This Row],[Бизнес-решение]],'Средние сроки по БР'!$A$1:$T$203,14)</f>
        <v>44581</v>
      </c>
      <c r="I23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</v>
      </c>
    </row>
    <row r="2394" spans="1:9" hidden="1" x14ac:dyDescent="0.25">
      <c r="A2394" s="2">
        <v>5500030052</v>
      </c>
      <c r="B2394" t="s">
        <v>1421</v>
      </c>
      <c r="C2394" t="s">
        <v>5</v>
      </c>
      <c r="D2394" t="s">
        <v>158</v>
      </c>
      <c r="E2394" s="1">
        <v>44414</v>
      </c>
      <c r="F2394" s="1" t="s">
        <v>7</v>
      </c>
      <c r="I239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95" spans="1:9" hidden="1" x14ac:dyDescent="0.25">
      <c r="A2395" s="2">
        <v>5500030053</v>
      </c>
      <c r="B2395" t="s">
        <v>2284</v>
      </c>
      <c r="C2395" t="s">
        <v>5</v>
      </c>
      <c r="D2395" t="s">
        <v>130</v>
      </c>
      <c r="E2395" s="1">
        <v>44417</v>
      </c>
      <c r="F2395" s="1" t="s">
        <v>7</v>
      </c>
      <c r="I239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396" spans="1:9" x14ac:dyDescent="0.25">
      <c r="A2396" s="2">
        <v>5500029972</v>
      </c>
      <c r="B2396" t="s">
        <v>2233</v>
      </c>
      <c r="C2396" t="s">
        <v>325</v>
      </c>
      <c r="D2396" t="s">
        <v>276</v>
      </c>
      <c r="E2396" s="1">
        <v>44411</v>
      </c>
      <c r="F2396" s="1">
        <v>44420</v>
      </c>
      <c r="G2396" s="1">
        <f>Таблица1[[#This Row],[Дата регистрации ЗНИ]]+VLOOKUP(Таблица1[[#This Row],[Бизнес-решение]],'Средние сроки по БР'!$A$1:$T$203,13)</f>
        <v>44551</v>
      </c>
      <c r="H2396" s="1">
        <f>Таблица1[[#This Row],[Плановая дата выхода из текущего статуса]]+VLOOKUP(Таблица1[[#This Row],[Бизнес-решение]],'Средние сроки по БР'!$A$1:$T$203,14)</f>
        <v>44558</v>
      </c>
      <c r="I23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</v>
      </c>
    </row>
    <row r="2397" spans="1:9" x14ac:dyDescent="0.25">
      <c r="A2397" s="2">
        <v>5500029973</v>
      </c>
      <c r="B2397" t="s">
        <v>2236</v>
      </c>
      <c r="C2397" t="s">
        <v>152</v>
      </c>
      <c r="D2397" t="s">
        <v>89</v>
      </c>
      <c r="E2397" s="1">
        <v>44411</v>
      </c>
      <c r="F2397" s="1">
        <v>44651</v>
      </c>
      <c r="G2397" s="1">
        <f>Таблица1[[#This Row],[Дата регистрации ЗНИ]]+VLOOKUP(Таблица1[[#This Row],[Бизнес-решение]],'Средние сроки по БР'!$A$1:$T$203,20,1)</f>
        <v>44621.68</v>
      </c>
      <c r="H2397" s="1">
        <f>Таблица1[[#This Row],[Плановая дата выхода из текущего статуса]]</f>
        <v>44651</v>
      </c>
      <c r="I23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29.319999999999709</v>
      </c>
    </row>
    <row r="2398" spans="1:9" x14ac:dyDescent="0.25">
      <c r="A2398" s="2">
        <v>5500029975</v>
      </c>
      <c r="B2398" t="s">
        <v>2237</v>
      </c>
      <c r="C2398" t="s">
        <v>148</v>
      </c>
      <c r="D2398" t="s">
        <v>602</v>
      </c>
      <c r="E2398" s="1">
        <v>44411</v>
      </c>
      <c r="F2398" s="1">
        <v>44590</v>
      </c>
      <c r="G2398" s="1">
        <f>Таблица1[[#This Row],[Дата регистрации ЗНИ]]+VLOOKUP(Таблица1[[#This Row],[Бизнес-решение]],'Средние сроки по БР'!$A$1:$T$203,9)</f>
        <v>44560</v>
      </c>
      <c r="H2398" s="1">
        <f>Таблица1[[#This Row],[Плановая дата выхода из текущего статуса]]+VLOOKUP(Таблица1[[#This Row],[Бизнес-решение]],'Средние сроки по БР'!$A$1:$T$203,10)</f>
        <v>44739</v>
      </c>
      <c r="I23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179</v>
      </c>
    </row>
    <row r="2399" spans="1:9" hidden="1" x14ac:dyDescent="0.25">
      <c r="A2399" s="2">
        <v>5500030057</v>
      </c>
      <c r="B2399" t="s">
        <v>1976</v>
      </c>
      <c r="C2399" t="s">
        <v>5</v>
      </c>
      <c r="D2399" t="s">
        <v>94</v>
      </c>
      <c r="E2399" s="1">
        <v>44417</v>
      </c>
      <c r="F2399" s="1" t="s">
        <v>7</v>
      </c>
      <c r="I239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00" spans="1:9" x14ac:dyDescent="0.25">
      <c r="A2400" s="2">
        <v>5500029976</v>
      </c>
      <c r="B2400" t="s">
        <v>2238</v>
      </c>
      <c r="C2400" t="s">
        <v>241</v>
      </c>
      <c r="D2400" t="s">
        <v>142</v>
      </c>
      <c r="E2400" s="1">
        <v>44411</v>
      </c>
      <c r="F2400" s="1">
        <v>44557</v>
      </c>
      <c r="G2400" s="1">
        <f>Таблица1[[#This Row],[Дата регистрации ЗНИ]]+VLOOKUP(Таблица1[[#This Row],[Бизнес-решение]],'Средние сроки по БР'!$A$1:$T$203,9)</f>
        <v>44654</v>
      </c>
      <c r="H2400" s="1">
        <f>Таблица1[[#This Row],[Плановая дата выхода из текущего статуса]]+VLOOKUP(Таблица1[[#This Row],[Бизнес-решение]],'Средние сроки по БР'!$A$1:$T$203,10)</f>
        <v>44800</v>
      </c>
      <c r="I24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146</v>
      </c>
    </row>
    <row r="2401" spans="1:9" x14ac:dyDescent="0.25">
      <c r="A2401" s="2">
        <v>5500029977</v>
      </c>
      <c r="B2401" t="s">
        <v>2239</v>
      </c>
      <c r="C2401" t="s">
        <v>148</v>
      </c>
      <c r="D2401" t="s">
        <v>63</v>
      </c>
      <c r="E2401" s="1">
        <v>44411</v>
      </c>
      <c r="F2401" s="1">
        <v>44592</v>
      </c>
      <c r="G2401" s="1">
        <f>Таблица1[[#This Row],[Дата регистрации ЗНИ]]+VLOOKUP(Таблица1[[#This Row],[Бизнес-решение]],'Средние сроки по БР'!$A$1:$T$203,9)</f>
        <v>44561.796791443849</v>
      </c>
      <c r="H2401" s="1">
        <f>Таблица1[[#This Row],[Плановая дата выхода из текущего статуса]]+VLOOKUP(Таблица1[[#This Row],[Бизнес-решение]],'Средние сроки по БР'!$A$1:$T$203,10)</f>
        <v>44742.796791443849</v>
      </c>
      <c r="I24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181</v>
      </c>
    </row>
    <row r="2402" spans="1:9" hidden="1" x14ac:dyDescent="0.25">
      <c r="A2402" s="2">
        <v>5500030060</v>
      </c>
      <c r="B2402" t="s">
        <v>2289</v>
      </c>
      <c r="C2402" t="s">
        <v>5</v>
      </c>
      <c r="D2402" t="s">
        <v>87</v>
      </c>
      <c r="E2402" s="1">
        <v>44417</v>
      </c>
      <c r="F2402" s="1" t="s">
        <v>7</v>
      </c>
      <c r="I240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03" spans="1:9" x14ac:dyDescent="0.25">
      <c r="A2403" s="2">
        <v>5500029978</v>
      </c>
      <c r="B2403" t="s">
        <v>456</v>
      </c>
      <c r="C2403" t="s">
        <v>152</v>
      </c>
      <c r="D2403" t="s">
        <v>73</v>
      </c>
      <c r="E2403" s="1">
        <v>44411</v>
      </c>
      <c r="F2403" s="1">
        <v>44645</v>
      </c>
      <c r="G2403" s="1">
        <f>Таблица1[[#This Row],[Дата регистрации ЗНИ]]+VLOOKUP(Таблица1[[#This Row],[Бизнес-решение]],'Средние сроки по БР'!$A$1:$T$203,20,1)</f>
        <v>44553.632258064514</v>
      </c>
      <c r="H2403" s="1">
        <f>Таблица1[[#This Row],[Плановая дата выхода из текущего статуса]]</f>
        <v>44645</v>
      </c>
      <c r="I240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91.367741935486265</v>
      </c>
    </row>
    <row r="2404" spans="1:9" x14ac:dyDescent="0.25">
      <c r="A2404" s="2">
        <v>5500029981</v>
      </c>
      <c r="B2404" t="s">
        <v>2242</v>
      </c>
      <c r="C2404" t="s">
        <v>99</v>
      </c>
      <c r="D2404" t="s">
        <v>6</v>
      </c>
      <c r="E2404" s="1">
        <v>44411</v>
      </c>
      <c r="F2404" s="1">
        <v>44666</v>
      </c>
      <c r="G2404" s="1">
        <f>Таблица1[[#This Row],[Дата регистрации ЗНИ]]+VLOOKUP(Таблица1[[#This Row],[Бизнес-решение]],'Средние сроки по БР'!$A$1:$T$203,15)</f>
        <v>44615.371321454484</v>
      </c>
      <c r="H2404" s="1">
        <f>Таблица1[[#This Row],[Плановая дата выхода из текущего статуса]]+VLOOKUP(Таблица1[[#This Row],[Бизнес-решение]],'Средние сроки по БР'!$A$1:$T$203,16)</f>
        <v>44870.371321454484</v>
      </c>
      <c r="I240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255</v>
      </c>
    </row>
    <row r="2405" spans="1:9" x14ac:dyDescent="0.25">
      <c r="A2405" s="2">
        <v>5500029982</v>
      </c>
      <c r="B2405" t="s">
        <v>2243</v>
      </c>
      <c r="C2405" t="s">
        <v>148</v>
      </c>
      <c r="D2405" t="s">
        <v>73</v>
      </c>
      <c r="E2405" s="1">
        <v>44411</v>
      </c>
      <c r="F2405" s="1">
        <v>44589</v>
      </c>
      <c r="G2405" s="1">
        <f>Таблица1[[#This Row],[Дата регистрации ЗНИ]]+VLOOKUP(Таблица1[[#This Row],[Бизнес-решение]],'Средние сроки по БР'!$A$1:$T$203,9)</f>
        <v>44577.632258064514</v>
      </c>
      <c r="H2405" s="1">
        <f>Таблица1[[#This Row],[Плановая дата выхода из текущего статуса]]+VLOOKUP(Таблица1[[#This Row],[Бизнес-решение]],'Средние сроки по БР'!$A$1:$T$203,10)</f>
        <v>44755.632258064514</v>
      </c>
      <c r="I24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178</v>
      </c>
    </row>
    <row r="2406" spans="1:9" x14ac:dyDescent="0.25">
      <c r="A2406" s="2">
        <v>5500029983</v>
      </c>
      <c r="B2406" t="s">
        <v>2244</v>
      </c>
      <c r="C2406" t="s">
        <v>148</v>
      </c>
      <c r="D2406" t="s">
        <v>73</v>
      </c>
      <c r="E2406" s="1">
        <v>44411</v>
      </c>
      <c r="F2406" s="1">
        <v>44592</v>
      </c>
      <c r="G2406" s="1">
        <f>Таблица1[[#This Row],[Дата регистрации ЗНИ]]+VLOOKUP(Таблица1[[#This Row],[Бизнес-решение]],'Средние сроки по БР'!$A$1:$T$203,9)</f>
        <v>44577.632258064514</v>
      </c>
      <c r="H2406" s="1">
        <f>Таблица1[[#This Row],[Плановая дата выхода из текущего статуса]]+VLOOKUP(Таблица1[[#This Row],[Бизнес-решение]],'Средние сроки по БР'!$A$1:$T$203,10)</f>
        <v>44758.632258064514</v>
      </c>
      <c r="I24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181</v>
      </c>
    </row>
    <row r="2407" spans="1:9" x14ac:dyDescent="0.25">
      <c r="A2407" s="2">
        <v>5500029986</v>
      </c>
      <c r="B2407" t="s">
        <v>2247</v>
      </c>
      <c r="C2407" t="s">
        <v>325</v>
      </c>
      <c r="D2407" t="s">
        <v>235</v>
      </c>
      <c r="E2407" s="1">
        <v>44411</v>
      </c>
      <c r="F2407" s="1">
        <v>44417</v>
      </c>
      <c r="G2407" s="1">
        <f>Таблица1[[#This Row],[Дата регистрации ЗНИ]]+VLOOKUP(Таблица1[[#This Row],[Бизнес-решение]],'Средние сроки по БР'!$A$1:$T$203,13)</f>
        <v>44604.857142857145</v>
      </c>
      <c r="H2407" s="1">
        <f>Таблица1[[#This Row],[Плановая дата выхода из текущего статуса]]+VLOOKUP(Таблица1[[#This Row],[Бизнес-решение]],'Средние сроки по БР'!$A$1:$T$203,14)</f>
        <v>44608.857142857145</v>
      </c>
      <c r="I24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2408" spans="1:9" x14ac:dyDescent="0.25">
      <c r="A2408" s="2">
        <v>5500029987</v>
      </c>
      <c r="B2408" t="s">
        <v>2248</v>
      </c>
      <c r="C2408" t="s">
        <v>148</v>
      </c>
      <c r="D2408" t="s">
        <v>235</v>
      </c>
      <c r="E2408" s="1">
        <v>44411</v>
      </c>
      <c r="F2408" s="1">
        <v>44462</v>
      </c>
      <c r="G2408" s="1">
        <f>Таблица1[[#This Row],[Дата регистрации ЗНИ]]+VLOOKUP(Таблица1[[#This Row],[Бизнес-решение]],'Средние сроки по БР'!$A$1:$T$203,9)</f>
        <v>44613.857142857145</v>
      </c>
      <c r="H2408" s="1">
        <f>Таблица1[[#This Row],[Плановая дата выхода из текущего статуса]]+VLOOKUP(Таблица1[[#This Row],[Бизнес-решение]],'Средние сроки по БР'!$A$1:$T$203,10)</f>
        <v>44664.857142857145</v>
      </c>
      <c r="I24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51</v>
      </c>
    </row>
    <row r="2409" spans="1:9" x14ac:dyDescent="0.25">
      <c r="A2409" s="2">
        <v>5500029988</v>
      </c>
      <c r="B2409" t="s">
        <v>2249</v>
      </c>
      <c r="C2409" t="s">
        <v>325</v>
      </c>
      <c r="D2409" t="s">
        <v>235</v>
      </c>
      <c r="E2409" s="1">
        <v>44411</v>
      </c>
      <c r="F2409" s="1">
        <v>44414</v>
      </c>
      <c r="G2409" s="1">
        <f>Таблица1[[#This Row],[Дата регистрации ЗНИ]]+VLOOKUP(Таблица1[[#This Row],[Бизнес-решение]],'Средние сроки по БР'!$A$1:$T$203,13)</f>
        <v>44604.857142857145</v>
      </c>
      <c r="H2409" s="1">
        <f>Таблица1[[#This Row],[Плановая дата выхода из текущего статуса]]+VLOOKUP(Таблица1[[#This Row],[Бизнес-решение]],'Средние сроки по БР'!$A$1:$T$203,14)</f>
        <v>44605.857142857145</v>
      </c>
      <c r="I24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2410" spans="1:9" x14ac:dyDescent="0.25">
      <c r="A2410" s="2">
        <v>5500029989</v>
      </c>
      <c r="B2410" t="s">
        <v>2250</v>
      </c>
      <c r="C2410" t="s">
        <v>148</v>
      </c>
      <c r="D2410" t="s">
        <v>33</v>
      </c>
      <c r="E2410" s="1">
        <v>44412</v>
      </c>
      <c r="F2410" s="1">
        <v>44622</v>
      </c>
      <c r="G2410" s="1">
        <f>Таблица1[[#This Row],[Дата регистрации ЗНИ]]+VLOOKUP(Таблица1[[#This Row],[Бизнес-решение]],'Средние сроки по БР'!$A$1:$T$203,9)</f>
        <v>44656.310924369747</v>
      </c>
      <c r="H2410" s="1">
        <f>Таблица1[[#This Row],[Плановая дата выхода из текущего статуса]]+VLOOKUP(Таблица1[[#This Row],[Бизнес-решение]],'Средние сроки по БР'!$A$1:$T$203,10)</f>
        <v>44866.310924369747</v>
      </c>
      <c r="I24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210</v>
      </c>
    </row>
    <row r="2411" spans="1:9" hidden="1" x14ac:dyDescent="0.25">
      <c r="A2411" s="2">
        <v>5500030070</v>
      </c>
      <c r="B2411" t="s">
        <v>2297</v>
      </c>
      <c r="C2411" t="s">
        <v>8</v>
      </c>
      <c r="D2411" t="s">
        <v>63</v>
      </c>
      <c r="E2411" s="1">
        <v>44418</v>
      </c>
      <c r="F2411" s="1" t="s">
        <v>7</v>
      </c>
      <c r="I241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12" spans="1:9" x14ac:dyDescent="0.25">
      <c r="A2412" s="2">
        <v>5500029993</v>
      </c>
      <c r="B2412" t="s">
        <v>2252</v>
      </c>
      <c r="C2412" t="s">
        <v>148</v>
      </c>
      <c r="D2412" t="s">
        <v>34</v>
      </c>
      <c r="E2412" s="1">
        <v>44412</v>
      </c>
      <c r="F2412" s="1">
        <v>44552</v>
      </c>
      <c r="G2412" s="1">
        <f>Таблица1[[#This Row],[Дата регистрации ЗНИ]]+VLOOKUP(Таблица1[[#This Row],[Бизнес-решение]],'Средние сроки по БР'!$A$1:$T$203,9)</f>
        <v>44683.341463414632</v>
      </c>
      <c r="H2412" s="1">
        <f>Таблица1[[#This Row],[Плановая дата выхода из текущего статуса]]+VLOOKUP(Таблица1[[#This Row],[Бизнес-решение]],'Средние сроки по БР'!$A$1:$T$203,10)</f>
        <v>44823.341463414632</v>
      </c>
      <c r="I241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140</v>
      </c>
    </row>
    <row r="2413" spans="1:9" hidden="1" x14ac:dyDescent="0.25">
      <c r="A2413" s="2">
        <v>5500030072</v>
      </c>
      <c r="B2413" t="s">
        <v>2298</v>
      </c>
      <c r="C2413" t="s">
        <v>5</v>
      </c>
      <c r="D2413" t="s">
        <v>16</v>
      </c>
      <c r="E2413" s="1">
        <v>44417</v>
      </c>
      <c r="F2413" s="1" t="s">
        <v>7</v>
      </c>
      <c r="I241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14" spans="1:9" x14ac:dyDescent="0.25">
      <c r="A2414" s="2">
        <v>5500029994</v>
      </c>
      <c r="B2414" t="s">
        <v>2253</v>
      </c>
      <c r="C2414" t="s">
        <v>99</v>
      </c>
      <c r="D2414" t="s">
        <v>10</v>
      </c>
      <c r="E2414" s="1">
        <v>44412</v>
      </c>
      <c r="F2414" s="1">
        <v>44537</v>
      </c>
      <c r="G2414" s="1">
        <f>Таблица1[[#This Row],[Дата регистрации ЗНИ]]+VLOOKUP(Таблица1[[#This Row],[Бизнес-решение]],'Средние сроки по БР'!$A$1:$T$203,15)</f>
        <v>44579.209790209788</v>
      </c>
      <c r="H2414" s="1">
        <f>Таблица1[[#This Row],[Плановая дата выхода из текущего статуса]]+VLOOKUP(Таблица1[[#This Row],[Бизнес-решение]],'Средние сроки по БР'!$A$1:$T$203,16)</f>
        <v>44704.209790209788</v>
      </c>
      <c r="I241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125</v>
      </c>
    </row>
    <row r="2415" spans="1:9" x14ac:dyDescent="0.25">
      <c r="A2415" s="2">
        <v>5500029995</v>
      </c>
      <c r="B2415" t="s">
        <v>485</v>
      </c>
      <c r="C2415" t="s">
        <v>228</v>
      </c>
      <c r="D2415" t="s">
        <v>73</v>
      </c>
      <c r="E2415" s="1">
        <v>44412</v>
      </c>
      <c r="F2415" s="1">
        <v>44557</v>
      </c>
      <c r="G2415" s="1">
        <f>Таблица1[[#This Row],[Дата регистрации ЗНИ]]+VLOOKUP(Таблица1[[#This Row],[Бизнес-решение]],'Средние сроки по БР'!$A$1:$T$203,9)</f>
        <v>44578.632258064514</v>
      </c>
      <c r="H2415" s="1">
        <f>Таблица1[[#This Row],[Плановая дата выхода из текущего статуса]]+VLOOKUP(Таблица1[[#This Row],[Бизнес-решение]],'Средние сроки по БР'!$A$1:$T$203,10)</f>
        <v>44723.632258064514</v>
      </c>
      <c r="I24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145</v>
      </c>
    </row>
    <row r="2416" spans="1:9" x14ac:dyDescent="0.25">
      <c r="A2416" s="2">
        <v>5500029997</v>
      </c>
      <c r="B2416" t="s">
        <v>2254</v>
      </c>
      <c r="C2416" t="s">
        <v>325</v>
      </c>
      <c r="D2416" t="s">
        <v>101</v>
      </c>
      <c r="E2416" s="1">
        <v>44412</v>
      </c>
      <c r="F2416" s="1">
        <v>44440</v>
      </c>
      <c r="G2416" s="1">
        <f>Таблица1[[#This Row],[Дата регистрации ЗНИ]]+VLOOKUP(Таблица1[[#This Row],[Бизнес-решение]],'Средние сроки по БР'!$A$1:$T$203,13)</f>
        <v>44640.800000000003</v>
      </c>
      <c r="H2416" s="1">
        <f>Таблица1[[#This Row],[Плановая дата выхода из текущего статуса]]+VLOOKUP(Таблица1[[#This Row],[Бизнес-решение]],'Средние сроки по БР'!$A$1:$T$203,14)</f>
        <v>44666.8</v>
      </c>
      <c r="I24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</v>
      </c>
    </row>
    <row r="2417" spans="1:9" x14ac:dyDescent="0.25">
      <c r="A2417" s="2">
        <v>5500029998</v>
      </c>
      <c r="B2417" t="s">
        <v>2255</v>
      </c>
      <c r="C2417" t="s">
        <v>149</v>
      </c>
      <c r="D2417" t="s">
        <v>257</v>
      </c>
      <c r="E2417" s="1">
        <v>44412</v>
      </c>
      <c r="F2417" s="1">
        <v>44559</v>
      </c>
      <c r="G2417" s="1">
        <f>Таблица1[[#This Row],[Дата регистрации ЗНИ]]+VLOOKUP(Таблица1[[#This Row],[Бизнес-решение]],'Средние сроки по БР'!$A$1:$T$203,18,1)</f>
        <v>44515.595744680853</v>
      </c>
      <c r="H2417" s="1">
        <f>Таблица1[[#This Row],[Плановая дата выхода из текущего статуса]]+VLOOKUP(Таблица1[[#This Row],[Бизнес-решение]],'Средние сроки по БР'!$A$1:$T$203,19,1)</f>
        <v>44658.595744680853</v>
      </c>
      <c r="I24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143</v>
      </c>
    </row>
    <row r="2418" spans="1:9" hidden="1" x14ac:dyDescent="0.25">
      <c r="A2418" s="2">
        <v>5500030077</v>
      </c>
      <c r="B2418" t="s">
        <v>345</v>
      </c>
      <c r="C2418" t="s">
        <v>8</v>
      </c>
      <c r="D2418" t="s">
        <v>128</v>
      </c>
      <c r="E2418" s="1">
        <v>44417</v>
      </c>
      <c r="F2418" s="1" t="s">
        <v>7</v>
      </c>
      <c r="I241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19" spans="1:9" x14ac:dyDescent="0.25">
      <c r="A2419" s="2">
        <v>5500029999</v>
      </c>
      <c r="B2419" t="s">
        <v>254</v>
      </c>
      <c r="C2419" t="s">
        <v>149</v>
      </c>
      <c r="D2419" t="s">
        <v>36</v>
      </c>
      <c r="E2419" s="1">
        <v>44412</v>
      </c>
      <c r="F2419" s="1">
        <v>44551</v>
      </c>
      <c r="G2419" s="1">
        <f>Таблица1[[#This Row],[Дата регистрации ЗНИ]]+VLOOKUP(Таблица1[[#This Row],[Бизнес-решение]],'Средние сроки по БР'!$A$1:$T$203,18,1)</f>
        <v>44579.639344262294</v>
      </c>
      <c r="H2419" s="1">
        <f>Таблица1[[#This Row],[Плановая дата выхода из текущего статуса]]+VLOOKUP(Таблица1[[#This Row],[Бизнес-решение]],'Средние сроки по БР'!$A$1:$T$203,19,1)</f>
        <v>44714.639344262294</v>
      </c>
      <c r="I24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135</v>
      </c>
    </row>
    <row r="2420" spans="1:9" x14ac:dyDescent="0.25">
      <c r="A2420" s="2">
        <v>5500030000</v>
      </c>
      <c r="B2420" t="s">
        <v>2256</v>
      </c>
      <c r="C2420" t="s">
        <v>260</v>
      </c>
      <c r="D2420" t="s">
        <v>11</v>
      </c>
      <c r="E2420" s="1">
        <v>44412</v>
      </c>
      <c r="F2420" s="1">
        <v>44435</v>
      </c>
      <c r="G2420" s="1">
        <f>Таблица1[[#This Row],[Дата регистрации ЗНИ]]+VLOOKUP(Таблица1[[#This Row],[Бизнес-решение]],'Средние сроки по БР'!$A$1:$T$203,6)</f>
        <v>44669.260563380281</v>
      </c>
      <c r="H2420" s="1">
        <f>Таблица1[[#This Row],[Плановая дата выхода из текущего статуса]]+VLOOKUP(Таблица1[[#This Row],[Бизнес-решение]],'Средние сроки по БР'!$A$1:$T$203,7)</f>
        <v>44690.260563380281</v>
      </c>
      <c r="I24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</v>
      </c>
    </row>
    <row r="2421" spans="1:9" x14ac:dyDescent="0.25">
      <c r="A2421" s="2">
        <v>5500030001</v>
      </c>
      <c r="B2421" t="s">
        <v>2257</v>
      </c>
      <c r="C2421" t="s">
        <v>148</v>
      </c>
      <c r="D2421" t="s">
        <v>73</v>
      </c>
      <c r="E2421" s="1">
        <v>44412</v>
      </c>
      <c r="F2421" s="1">
        <v>44561</v>
      </c>
      <c r="G2421" s="1">
        <f>Таблица1[[#This Row],[Дата регистрации ЗНИ]]+VLOOKUP(Таблица1[[#This Row],[Бизнес-решение]],'Средние сроки по БР'!$A$1:$T$203,9)</f>
        <v>44578.632258064514</v>
      </c>
      <c r="H2421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42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149</v>
      </c>
    </row>
    <row r="2422" spans="1:9" x14ac:dyDescent="0.25">
      <c r="A2422" s="2">
        <v>5500030002</v>
      </c>
      <c r="B2422" t="s">
        <v>2258</v>
      </c>
      <c r="C2422" t="s">
        <v>228</v>
      </c>
      <c r="D2422" t="s">
        <v>193</v>
      </c>
      <c r="E2422" s="1">
        <v>44412</v>
      </c>
      <c r="F2422" s="1">
        <v>44524</v>
      </c>
      <c r="G2422" s="1">
        <f>Таблица1[[#This Row],[Дата регистрации ЗНИ]]+VLOOKUP(Таблица1[[#This Row],[Бизнес-решение]],'Средние сроки по БР'!$A$1:$T$203,9)</f>
        <v>44587.666666666664</v>
      </c>
      <c r="H2422" s="1">
        <f>Таблица1[[#This Row],[Плановая дата выхода из текущего статуса]]+VLOOKUP(Таблица1[[#This Row],[Бизнес-решение]],'Средние сроки по БР'!$A$1:$T$203,10)</f>
        <v>44699.666666666664</v>
      </c>
      <c r="I24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112</v>
      </c>
    </row>
    <row r="2423" spans="1:9" x14ac:dyDescent="0.25">
      <c r="A2423" s="2">
        <v>5500030003</v>
      </c>
      <c r="B2423" t="s">
        <v>2259</v>
      </c>
      <c r="C2423" t="s">
        <v>148</v>
      </c>
      <c r="D2423" t="s">
        <v>73</v>
      </c>
      <c r="E2423" s="1">
        <v>44412</v>
      </c>
      <c r="F2423" s="1">
        <v>44582</v>
      </c>
      <c r="G2423" s="1">
        <f>Таблица1[[#This Row],[Дата регистрации ЗНИ]]+VLOOKUP(Таблица1[[#This Row],[Бизнес-решение]],'Средние сроки по БР'!$A$1:$T$203,9)</f>
        <v>44578.632258064514</v>
      </c>
      <c r="H2423" s="1">
        <f>Таблица1[[#This Row],[Плановая дата выхода из текущего статуса]]+VLOOKUP(Таблица1[[#This Row],[Бизнес-решение]],'Средние сроки по БР'!$A$1:$T$203,10)</f>
        <v>44748.632258064514</v>
      </c>
      <c r="I24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170</v>
      </c>
    </row>
    <row r="2424" spans="1:9" x14ac:dyDescent="0.25">
      <c r="A2424" s="2">
        <v>5500030004</v>
      </c>
      <c r="B2424" t="s">
        <v>1575</v>
      </c>
      <c r="C2424" t="s">
        <v>148</v>
      </c>
      <c r="D2424" t="s">
        <v>16</v>
      </c>
      <c r="E2424" s="1">
        <v>44412</v>
      </c>
      <c r="F2424" s="1">
        <v>44561</v>
      </c>
      <c r="G2424" s="1">
        <f>Таблица1[[#This Row],[Дата регистрации ЗНИ]]+VLOOKUP(Таблица1[[#This Row],[Бизнес-решение]],'Средние сроки по БР'!$A$1:$T$203,9)</f>
        <v>44579.252688172041</v>
      </c>
      <c r="H2424" s="1">
        <f>Таблица1[[#This Row],[Плановая дата выхода из текущего статуса]]+VLOOKUP(Таблица1[[#This Row],[Бизнес-решение]],'Средние сроки по БР'!$A$1:$T$203,10)</f>
        <v>44728.252688172041</v>
      </c>
      <c r="I24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149</v>
      </c>
    </row>
    <row r="2425" spans="1:9" hidden="1" x14ac:dyDescent="0.25">
      <c r="A2425" s="2">
        <v>5500030085</v>
      </c>
      <c r="B2425" t="s">
        <v>2308</v>
      </c>
      <c r="C2425" t="s">
        <v>5</v>
      </c>
      <c r="D2425" t="s">
        <v>27</v>
      </c>
      <c r="E2425" s="1">
        <v>44418</v>
      </c>
      <c r="F2425" s="1" t="s">
        <v>7</v>
      </c>
      <c r="I242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26" spans="1:9" x14ac:dyDescent="0.25">
      <c r="A2426" s="2">
        <v>5500030006</v>
      </c>
      <c r="B2426" t="s">
        <v>1619</v>
      </c>
      <c r="C2426" t="s">
        <v>148</v>
      </c>
      <c r="D2426" t="s">
        <v>33</v>
      </c>
      <c r="E2426" s="1">
        <v>44412</v>
      </c>
      <c r="F2426" s="1">
        <v>44620</v>
      </c>
      <c r="G2426" s="1">
        <f>Таблица1[[#This Row],[Дата регистрации ЗНИ]]+VLOOKUP(Таблица1[[#This Row],[Бизнес-решение]],'Средние сроки по БР'!$A$1:$T$203,9)</f>
        <v>44656.310924369747</v>
      </c>
      <c r="H2426" s="1">
        <f>Таблица1[[#This Row],[Плановая дата выхода из текущего статуса]]+VLOOKUP(Таблица1[[#This Row],[Бизнес-решение]],'Средние сроки по БР'!$A$1:$T$203,10)</f>
        <v>44864.310924369747</v>
      </c>
      <c r="I242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208</v>
      </c>
    </row>
    <row r="2427" spans="1:9" x14ac:dyDescent="0.25">
      <c r="A2427" s="2">
        <v>5500030008</v>
      </c>
      <c r="B2427" t="s">
        <v>2198</v>
      </c>
      <c r="C2427" t="s">
        <v>148</v>
      </c>
      <c r="D2427" t="s">
        <v>33</v>
      </c>
      <c r="E2427" s="1">
        <v>44412</v>
      </c>
      <c r="F2427" s="1">
        <v>44592</v>
      </c>
      <c r="G2427" s="1">
        <f>Таблица1[[#This Row],[Дата регистрации ЗНИ]]+VLOOKUP(Таблица1[[#This Row],[Бизнес-решение]],'Средние сроки по БР'!$A$1:$T$203,9)</f>
        <v>44656.310924369747</v>
      </c>
      <c r="H2427" s="1">
        <f>Таблица1[[#This Row],[Плановая дата выхода из текущего статуса]]+VLOOKUP(Таблица1[[#This Row],[Бизнес-решение]],'Средние сроки по БР'!$A$1:$T$203,10)</f>
        <v>44836.310924369747</v>
      </c>
      <c r="I24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180</v>
      </c>
    </row>
    <row r="2428" spans="1:9" x14ac:dyDescent="0.25">
      <c r="A2428" s="2">
        <v>5500030009</v>
      </c>
      <c r="B2428" t="s">
        <v>2198</v>
      </c>
      <c r="C2428" t="s">
        <v>148</v>
      </c>
      <c r="D2428" t="s">
        <v>73</v>
      </c>
      <c r="E2428" s="1">
        <v>44412</v>
      </c>
      <c r="F2428" s="1">
        <v>44561</v>
      </c>
      <c r="G2428" s="1">
        <f>Таблица1[[#This Row],[Дата регистрации ЗНИ]]+VLOOKUP(Таблица1[[#This Row],[Бизнес-решение]],'Средние сроки по БР'!$A$1:$T$203,9)</f>
        <v>44578.632258064514</v>
      </c>
      <c r="H2428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42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149</v>
      </c>
    </row>
    <row r="2429" spans="1:9" x14ac:dyDescent="0.25">
      <c r="A2429" s="2">
        <v>5500030010</v>
      </c>
      <c r="B2429" t="s">
        <v>2198</v>
      </c>
      <c r="C2429" t="s">
        <v>448</v>
      </c>
      <c r="D2429" t="s">
        <v>2261</v>
      </c>
      <c r="E2429" s="1">
        <v>44412</v>
      </c>
      <c r="F2429" s="1">
        <v>44417</v>
      </c>
      <c r="G2429" s="1">
        <f>Таблица1[[#This Row],[Дата регистрации ЗНИ]]+VLOOKUP(Таблица1[[#This Row],[Бизнес-решение]],'Средние сроки по БР'!$A$1:$U$203,7,1)</f>
        <v>44629.037735849059</v>
      </c>
      <c r="H2429" s="1">
        <f>Таблица1[[#This Row],[Плановая дата выхода из текущего статуса]]+VLOOKUP(Таблица1[[#This Row],[Бизнес-решение]],'Средние сроки по БР'!$A$1:$T$203,8)</f>
        <v>44632.037735849059</v>
      </c>
      <c r="I24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2430" spans="1:9" x14ac:dyDescent="0.25">
      <c r="A2430" s="2">
        <v>5500030012</v>
      </c>
      <c r="B2430" t="s">
        <v>2262</v>
      </c>
      <c r="C2430" t="s">
        <v>448</v>
      </c>
      <c r="D2430" t="s">
        <v>371</v>
      </c>
      <c r="E2430" s="1">
        <v>44412</v>
      </c>
      <c r="F2430" s="1">
        <v>44418</v>
      </c>
      <c r="G2430" s="1">
        <f>Таблица1[[#This Row],[Дата регистрации ЗНИ]]+VLOOKUP(Таблица1[[#This Row],[Бизнес-решение]],'Средние сроки по БР'!$A$1:$U$203,7,1)</f>
        <v>44588.800000000003</v>
      </c>
      <c r="H2430" s="1">
        <f>Таблица1[[#This Row],[Плановая дата выхода из текущего статуса]]+VLOOKUP(Таблица1[[#This Row],[Бизнес-решение]],'Средние сроки по БР'!$A$1:$T$203,8)</f>
        <v>44592.800000000003</v>
      </c>
      <c r="I24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2431" spans="1:9" x14ac:dyDescent="0.25">
      <c r="A2431" s="2">
        <v>5500030014</v>
      </c>
      <c r="B2431" t="s">
        <v>2264</v>
      </c>
      <c r="C2431" t="s">
        <v>99</v>
      </c>
      <c r="D2431" t="s">
        <v>73</v>
      </c>
      <c r="E2431" s="1">
        <v>44413</v>
      </c>
      <c r="F2431" s="1">
        <v>44666</v>
      </c>
      <c r="G2431" s="1">
        <f>Таблица1[[#This Row],[Дата регистрации ЗНИ]]+VLOOKUP(Таблица1[[#This Row],[Бизнес-решение]],'Средние сроки по БР'!$A$1:$T$203,15)</f>
        <v>44567.632258064514</v>
      </c>
      <c r="H2431" s="1">
        <f>Таблица1[[#This Row],[Плановая дата выхода из текущего статуса]]+VLOOKUP(Таблица1[[#This Row],[Бизнес-решение]],'Средние сроки по БР'!$A$1:$T$203,16)</f>
        <v>44820.632258064514</v>
      </c>
      <c r="I24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253</v>
      </c>
    </row>
    <row r="2432" spans="1:9" x14ac:dyDescent="0.25">
      <c r="A2432" s="2">
        <v>5500030015</v>
      </c>
      <c r="B2432" t="s">
        <v>1330</v>
      </c>
      <c r="C2432" t="s">
        <v>148</v>
      </c>
      <c r="D2432" t="s">
        <v>33</v>
      </c>
      <c r="E2432" s="1">
        <v>44413</v>
      </c>
      <c r="F2432" s="1">
        <v>44576</v>
      </c>
      <c r="G2432" s="1">
        <f>Таблица1[[#This Row],[Дата регистрации ЗНИ]]+VLOOKUP(Таблица1[[#This Row],[Бизнес-решение]],'Средние сроки по БР'!$A$1:$T$203,9)</f>
        <v>44657.310924369747</v>
      </c>
      <c r="H2432" s="1">
        <f>Таблица1[[#This Row],[Плановая дата выхода из текущего статуса]]+VLOOKUP(Таблица1[[#This Row],[Бизнес-решение]],'Средние сроки по БР'!$A$1:$T$203,10)</f>
        <v>44820.310924369747</v>
      </c>
      <c r="I24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163</v>
      </c>
    </row>
    <row r="2433" spans="1:9" x14ac:dyDescent="0.25">
      <c r="A2433" s="2">
        <v>5500030017</v>
      </c>
      <c r="B2433" t="s">
        <v>2265</v>
      </c>
      <c r="C2433" t="s">
        <v>148</v>
      </c>
      <c r="D2433" t="s">
        <v>131</v>
      </c>
      <c r="E2433" s="1">
        <v>44413</v>
      </c>
      <c r="F2433" s="1">
        <v>44435</v>
      </c>
      <c r="G2433" s="1">
        <f>Таблица1[[#This Row],[Дата регистрации ЗНИ]]+VLOOKUP(Таблица1[[#This Row],[Бизнес-решение]],'Средние сроки по БР'!$A$1:$T$203,9)</f>
        <v>44582.400000000001</v>
      </c>
      <c r="H2433" s="1">
        <f>Таблица1[[#This Row],[Плановая дата выхода из текущего статуса]]+VLOOKUP(Таблица1[[#This Row],[Бизнес-решение]],'Средние сроки по БР'!$A$1:$T$203,10)</f>
        <v>44604.4</v>
      </c>
      <c r="I24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</v>
      </c>
    </row>
    <row r="2434" spans="1:9" hidden="1" x14ac:dyDescent="0.25">
      <c r="A2434" s="2">
        <v>5500030094</v>
      </c>
      <c r="B2434" t="s">
        <v>2316</v>
      </c>
      <c r="C2434" t="s">
        <v>5</v>
      </c>
      <c r="D2434" t="s">
        <v>150</v>
      </c>
      <c r="E2434" s="1">
        <v>44418</v>
      </c>
      <c r="F2434" s="1" t="s">
        <v>7</v>
      </c>
      <c r="I243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35" spans="1:9" hidden="1" x14ac:dyDescent="0.25">
      <c r="A2435" s="2">
        <v>5500030095</v>
      </c>
      <c r="B2435" t="s">
        <v>1438</v>
      </c>
      <c r="C2435" t="s">
        <v>5</v>
      </c>
      <c r="D2435" t="s">
        <v>400</v>
      </c>
      <c r="E2435" s="1">
        <v>44418</v>
      </c>
      <c r="F2435" s="1" t="s">
        <v>7</v>
      </c>
      <c r="I243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36" spans="1:9" x14ac:dyDescent="0.25">
      <c r="A2436" s="2">
        <v>5500030018</v>
      </c>
      <c r="B2436" t="s">
        <v>2266</v>
      </c>
      <c r="C2436" t="s">
        <v>99</v>
      </c>
      <c r="D2436" t="s">
        <v>102</v>
      </c>
      <c r="E2436" s="1">
        <v>44413</v>
      </c>
      <c r="F2436" s="1">
        <v>44554</v>
      </c>
      <c r="G2436" s="1">
        <f>Таблица1[[#This Row],[Дата регистрации ЗНИ]]+VLOOKUP(Таблица1[[#This Row],[Бизнес-решение]],'Средние сроки по БР'!$A$1:$T$203,15)</f>
        <v>44564.833333333336</v>
      </c>
      <c r="H2436" s="1">
        <f>Таблица1[[#This Row],[Плановая дата выхода из текущего статуса]]+VLOOKUP(Таблица1[[#This Row],[Бизнес-решение]],'Средние сроки по БР'!$A$1:$T$203,16)</f>
        <v>44705.833333333336</v>
      </c>
      <c r="I24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141</v>
      </c>
    </row>
    <row r="2437" spans="1:9" x14ac:dyDescent="0.25">
      <c r="A2437" s="2">
        <v>5500030020</v>
      </c>
      <c r="B2437" t="s">
        <v>2267</v>
      </c>
      <c r="C2437" t="s">
        <v>114</v>
      </c>
      <c r="D2437" t="s">
        <v>24</v>
      </c>
      <c r="E2437" s="1">
        <v>44413</v>
      </c>
      <c r="F2437" s="1">
        <v>44558</v>
      </c>
      <c r="G2437" s="1">
        <f>Таблица1[[#This Row],[Дата регистрации ЗНИ]]+VLOOKUP(Таблица1[[#This Row],[Бизнес-решение]],'Средние сроки по БР'!$A$1:$T$203,11)</f>
        <v>44572.6</v>
      </c>
      <c r="H2437" s="1">
        <f>Таблица1[[#This Row],[Плановая дата выхода из текущего статуса]]+VLOOKUP(Таблица1[[#This Row],[Бизнес-решение]],'Средние сроки по БР'!$A$1:$T$203,12)</f>
        <v>44715.6</v>
      </c>
      <c r="I243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143</v>
      </c>
    </row>
    <row r="2438" spans="1:9" x14ac:dyDescent="0.25">
      <c r="A2438" s="2">
        <v>5500030021</v>
      </c>
      <c r="B2438" t="s">
        <v>182</v>
      </c>
      <c r="C2438" t="s">
        <v>148</v>
      </c>
      <c r="D2438" t="s">
        <v>33</v>
      </c>
      <c r="E2438" s="1">
        <v>44413</v>
      </c>
      <c r="F2438" s="1">
        <v>44610</v>
      </c>
      <c r="G2438" s="1">
        <f>Таблица1[[#This Row],[Дата регистрации ЗНИ]]+VLOOKUP(Таблица1[[#This Row],[Бизнес-решение]],'Средние сроки по БР'!$A$1:$T$203,9)</f>
        <v>44657.310924369747</v>
      </c>
      <c r="H2438" s="1">
        <f>Таблица1[[#This Row],[Плановая дата выхода из текущего статуса]]+VLOOKUP(Таблица1[[#This Row],[Бизнес-решение]],'Средние сроки по БР'!$A$1:$T$203,10)</f>
        <v>44854.310924369747</v>
      </c>
      <c r="I24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197</v>
      </c>
    </row>
    <row r="2439" spans="1:9" x14ac:dyDescent="0.25">
      <c r="A2439" s="2">
        <v>5500030026</v>
      </c>
      <c r="B2439" t="s">
        <v>2269</v>
      </c>
      <c r="C2439" t="s">
        <v>149</v>
      </c>
      <c r="D2439" t="s">
        <v>24</v>
      </c>
      <c r="E2439" s="1">
        <v>44413</v>
      </c>
      <c r="F2439" s="1">
        <v>44557</v>
      </c>
      <c r="G2439" s="1">
        <f>Таблица1[[#This Row],[Дата регистрации ЗНИ]]+VLOOKUP(Таблица1[[#This Row],[Бизнес-решение]],'Средние сроки по БР'!$A$1:$T$203,18,1)</f>
        <v>44561.599999999999</v>
      </c>
      <c r="H2439" s="1">
        <f>Таблица1[[#This Row],[Плановая дата выхода из текущего статуса]]+VLOOKUP(Таблица1[[#This Row],[Бизнес-решение]],'Средние сроки по БР'!$A$1:$T$203,19,1)</f>
        <v>44701.599999999999</v>
      </c>
      <c r="I243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140</v>
      </c>
    </row>
    <row r="2440" spans="1:9" x14ac:dyDescent="0.25">
      <c r="A2440" s="2">
        <v>5500030027</v>
      </c>
      <c r="B2440" t="s">
        <v>2269</v>
      </c>
      <c r="C2440" t="s">
        <v>148</v>
      </c>
      <c r="D2440" t="s">
        <v>13</v>
      </c>
      <c r="E2440" s="1">
        <v>44413</v>
      </c>
      <c r="F2440" s="1">
        <v>44561</v>
      </c>
      <c r="G2440" s="1">
        <f>Таблица1[[#This Row],[Дата регистрации ЗНИ]]+VLOOKUP(Таблица1[[#This Row],[Бизнес-решение]],'Средние сроки по БР'!$A$1:$T$203,9)</f>
        <v>44643.88</v>
      </c>
      <c r="H2440" s="1">
        <f>Таблица1[[#This Row],[Плановая дата выхода из текущего статуса]]+VLOOKUP(Таблица1[[#This Row],[Бизнес-решение]],'Средние сроки по БР'!$A$1:$T$203,10)</f>
        <v>44791.88</v>
      </c>
      <c r="I244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148</v>
      </c>
    </row>
    <row r="2441" spans="1:9" x14ac:dyDescent="0.25">
      <c r="A2441" s="2">
        <v>5500030028</v>
      </c>
      <c r="B2441" t="s">
        <v>1848</v>
      </c>
      <c r="C2441" t="s">
        <v>127</v>
      </c>
      <c r="D2441" t="s">
        <v>73</v>
      </c>
      <c r="E2441" s="1">
        <v>44414</v>
      </c>
      <c r="F2441" s="1">
        <v>44558</v>
      </c>
      <c r="G2441" s="1">
        <f>Таблица1[[#This Row],[Дата регистрации ЗНИ]]+VLOOKUP(Таблица1[[#This Row],[Бизнес-решение]],'Средние сроки по БР'!$A$1:$T$203,17)</f>
        <v>44566.632258064514</v>
      </c>
      <c r="H2441" s="1">
        <f>Таблица1[[#This Row],[Плановая дата выхода из текущего статуса]]+VLOOKUP(Таблица1[[#This Row],[Бизнес-решение]],'Средние сроки по БР'!$A$1:$T$203,18)</f>
        <v>44708.632258064514</v>
      </c>
      <c r="I24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142</v>
      </c>
    </row>
    <row r="2442" spans="1:9" x14ac:dyDescent="0.25">
      <c r="A2442" s="2">
        <v>5500030029</v>
      </c>
      <c r="B2442" t="s">
        <v>2270</v>
      </c>
      <c r="C2442" t="s">
        <v>99</v>
      </c>
      <c r="D2442" t="s">
        <v>620</v>
      </c>
      <c r="E2442" s="1">
        <v>44414</v>
      </c>
      <c r="F2442" s="1">
        <v>44645</v>
      </c>
      <c r="G2442" s="1">
        <f>Таблица1[[#This Row],[Дата регистрации ЗНИ]]+VLOOKUP(Таблица1[[#This Row],[Бизнес-решение]],'Средние сроки по БР'!$A$1:$T$203,15)</f>
        <v>44600.214285714283</v>
      </c>
      <c r="H2442" s="1">
        <f>Таблица1[[#This Row],[Плановая дата выхода из текущего статуса]]+VLOOKUP(Таблица1[[#This Row],[Бизнес-решение]],'Средние сроки по БР'!$A$1:$T$203,16)</f>
        <v>44831.214285714283</v>
      </c>
      <c r="I24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231</v>
      </c>
    </row>
    <row r="2443" spans="1:9" hidden="1" x14ac:dyDescent="0.25">
      <c r="A2443" s="2">
        <v>5500030103</v>
      </c>
      <c r="B2443" t="s">
        <v>330</v>
      </c>
      <c r="C2443" t="s">
        <v>5</v>
      </c>
      <c r="D2443" t="s">
        <v>44</v>
      </c>
      <c r="E2443" s="1">
        <v>44418</v>
      </c>
      <c r="F2443" s="1" t="s">
        <v>7</v>
      </c>
      <c r="I244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44" spans="1:9" x14ac:dyDescent="0.25">
      <c r="A2444" s="2">
        <v>5500030030</v>
      </c>
      <c r="B2444" t="s">
        <v>2271</v>
      </c>
      <c r="C2444" t="s">
        <v>149</v>
      </c>
      <c r="D2444" t="s">
        <v>16</v>
      </c>
      <c r="E2444" s="1">
        <v>44414</v>
      </c>
      <c r="F2444" s="1">
        <v>44561</v>
      </c>
      <c r="G2444" s="1">
        <f>Таблица1[[#This Row],[Дата регистрации ЗНИ]]+VLOOKUP(Таблица1[[#This Row],[Бизнес-решение]],'Средние сроки по БР'!$A$1:$T$203,18,1)</f>
        <v>44565.252688172041</v>
      </c>
      <c r="H2444" s="1">
        <f>Таблица1[[#This Row],[Плановая дата выхода из текущего статуса]]+VLOOKUP(Таблица1[[#This Row],[Бизнес-решение]],'Средние сроки по БР'!$A$1:$T$203,19,1)</f>
        <v>44708.252688172041</v>
      </c>
      <c r="I24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143</v>
      </c>
    </row>
    <row r="2445" spans="1:9" hidden="1" x14ac:dyDescent="0.25">
      <c r="A2445" s="2">
        <v>5500030105</v>
      </c>
      <c r="B2445" t="s">
        <v>2323</v>
      </c>
      <c r="C2445" t="s">
        <v>8</v>
      </c>
      <c r="D2445" t="s">
        <v>907</v>
      </c>
      <c r="E2445" s="1">
        <v>44419</v>
      </c>
      <c r="F2445" s="1" t="s">
        <v>7</v>
      </c>
      <c r="I244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46" spans="1:9" x14ac:dyDescent="0.25">
      <c r="A2446" s="2">
        <v>5500030032</v>
      </c>
      <c r="B2446" t="s">
        <v>2267</v>
      </c>
      <c r="C2446" t="s">
        <v>148</v>
      </c>
      <c r="D2446" t="s">
        <v>13</v>
      </c>
      <c r="E2446" s="1">
        <v>44413</v>
      </c>
      <c r="F2446" s="1">
        <v>44546</v>
      </c>
      <c r="G2446" s="1">
        <f>Таблица1[[#This Row],[Дата регистрации ЗНИ]]+VLOOKUP(Таблица1[[#This Row],[Бизнес-решение]],'Средние сроки по БР'!$A$1:$T$203,9)</f>
        <v>44643.88</v>
      </c>
      <c r="H2446" s="1">
        <f>Таблица1[[#This Row],[Плановая дата выхода из текущего статуса]]+VLOOKUP(Таблица1[[#This Row],[Бизнес-решение]],'Средние сроки по БР'!$A$1:$T$203,10)</f>
        <v>44776.88</v>
      </c>
      <c r="I24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133</v>
      </c>
    </row>
    <row r="2447" spans="1:9" x14ac:dyDescent="0.25">
      <c r="A2447" s="2">
        <v>5500030033</v>
      </c>
      <c r="B2447" t="s">
        <v>2272</v>
      </c>
      <c r="C2447" t="s">
        <v>148</v>
      </c>
      <c r="D2447" t="s">
        <v>73</v>
      </c>
      <c r="E2447" s="1">
        <v>44413</v>
      </c>
      <c r="F2447" s="1">
        <v>44561</v>
      </c>
      <c r="G2447" s="1">
        <f>Таблица1[[#This Row],[Дата регистрации ЗНИ]]+VLOOKUP(Таблица1[[#This Row],[Бизнес-решение]],'Средние сроки по БР'!$A$1:$T$203,9)</f>
        <v>44579.632258064514</v>
      </c>
      <c r="H2447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4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148</v>
      </c>
    </row>
    <row r="2448" spans="1:9" hidden="1" x14ac:dyDescent="0.25">
      <c r="A2448" s="2">
        <v>5500030108</v>
      </c>
      <c r="B2448" t="s">
        <v>141</v>
      </c>
      <c r="C2448" t="s">
        <v>8</v>
      </c>
      <c r="D2448" t="s">
        <v>9</v>
      </c>
      <c r="E2448" s="1">
        <v>44421</v>
      </c>
      <c r="F2448" s="1" t="s">
        <v>7</v>
      </c>
      <c r="I244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49" spans="1:9" x14ac:dyDescent="0.25">
      <c r="A2449" s="2">
        <v>5500030034</v>
      </c>
      <c r="B2449" t="s">
        <v>2267</v>
      </c>
      <c r="C2449" t="s">
        <v>149</v>
      </c>
      <c r="D2449" t="s">
        <v>257</v>
      </c>
      <c r="E2449" s="1">
        <v>44413</v>
      </c>
      <c r="F2449" s="1">
        <v>44572</v>
      </c>
      <c r="G2449" s="1">
        <f>Таблица1[[#This Row],[Дата регистрации ЗНИ]]+VLOOKUP(Таблица1[[#This Row],[Бизнес-решение]],'Средние сроки по БР'!$A$1:$T$203,18,1)</f>
        <v>44516.595744680853</v>
      </c>
      <c r="H2449" s="1">
        <f>Таблица1[[#This Row],[Плановая дата выхода из текущего статуса]]+VLOOKUP(Таблица1[[#This Row],[Бизнес-решение]],'Средние сроки по БР'!$A$1:$T$203,19,1)</f>
        <v>44671.595744680853</v>
      </c>
      <c r="I244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155</v>
      </c>
    </row>
    <row r="2450" spans="1:9" x14ac:dyDescent="0.25">
      <c r="A2450" s="2">
        <v>5500030035</v>
      </c>
      <c r="B2450" t="s">
        <v>2273</v>
      </c>
      <c r="C2450" t="s">
        <v>325</v>
      </c>
      <c r="D2450" t="s">
        <v>329</v>
      </c>
      <c r="E2450" s="1">
        <v>44413</v>
      </c>
      <c r="F2450" s="1">
        <v>44425</v>
      </c>
      <c r="G2450" s="1">
        <f>Таблица1[[#This Row],[Дата регистрации ЗНИ]]+VLOOKUP(Таблица1[[#This Row],[Бизнес-решение]],'Средние сроки по БР'!$A$1:$T$203,13)</f>
        <v>44614.571428571428</v>
      </c>
      <c r="H2450" s="1">
        <f>Таблица1[[#This Row],[Плановая дата выхода из текущего статуса]]+VLOOKUP(Таблица1[[#This Row],[Бизнес-решение]],'Средние сроки по БР'!$A$1:$T$203,14)</f>
        <v>44624.571428571428</v>
      </c>
      <c r="I245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</v>
      </c>
    </row>
    <row r="2451" spans="1:9" x14ac:dyDescent="0.25">
      <c r="A2451" s="2">
        <v>5500030037</v>
      </c>
      <c r="B2451" t="s">
        <v>2274</v>
      </c>
      <c r="C2451" t="s">
        <v>152</v>
      </c>
      <c r="D2451" t="s">
        <v>36</v>
      </c>
      <c r="E2451" s="1">
        <v>44413</v>
      </c>
      <c r="F2451" s="1">
        <v>44606</v>
      </c>
      <c r="G2451" s="1">
        <f>Таблица1[[#This Row],[Дата регистрации ЗНИ]]+VLOOKUP(Таблица1[[#This Row],[Бизнес-решение]],'Средние сроки по БР'!$A$1:$T$203,20,1)</f>
        <v>44572.639344262294</v>
      </c>
      <c r="H2451" s="1">
        <f>Таблица1[[#This Row],[Плановая дата выхода из текущего статуса]]</f>
        <v>44606</v>
      </c>
      <c r="I24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33.360655737706111</v>
      </c>
    </row>
    <row r="2452" spans="1:9" hidden="1" x14ac:dyDescent="0.25">
      <c r="A2452" s="2">
        <v>5500030113</v>
      </c>
      <c r="B2452" t="s">
        <v>2327</v>
      </c>
      <c r="C2452" t="s">
        <v>8</v>
      </c>
      <c r="D2452" t="s">
        <v>475</v>
      </c>
      <c r="E2452" s="1">
        <v>44419</v>
      </c>
      <c r="F2452" s="1" t="s">
        <v>7</v>
      </c>
      <c r="I245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53" spans="1:9" x14ac:dyDescent="0.25">
      <c r="A2453" s="2">
        <v>5500030038</v>
      </c>
      <c r="B2453" t="s">
        <v>451</v>
      </c>
      <c r="C2453" t="s">
        <v>99</v>
      </c>
      <c r="D2453" t="s">
        <v>52</v>
      </c>
      <c r="E2453" s="1">
        <v>44413</v>
      </c>
      <c r="F2453" s="1">
        <v>44612</v>
      </c>
      <c r="G2453" s="1">
        <f>Таблица1[[#This Row],[Дата регистрации ЗНИ]]+VLOOKUP(Таблица1[[#This Row],[Бизнес-решение]],'Средние сроки по БР'!$A$1:$T$203,15)</f>
        <v>44561.28125</v>
      </c>
      <c r="H2453" s="1">
        <f>Таблица1[[#This Row],[Плановая дата выхода из текущего статуса]]+VLOOKUP(Таблица1[[#This Row],[Бизнес-решение]],'Средние сроки по БР'!$A$1:$T$203,16)</f>
        <v>44760.28125</v>
      </c>
      <c r="I24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199</v>
      </c>
    </row>
    <row r="2454" spans="1:9" x14ac:dyDescent="0.25">
      <c r="A2454" s="2">
        <v>5500030040</v>
      </c>
      <c r="B2454" t="s">
        <v>2276</v>
      </c>
      <c r="C2454" t="s">
        <v>152</v>
      </c>
      <c r="D2454" t="s">
        <v>6</v>
      </c>
      <c r="E2454" s="1">
        <v>44417</v>
      </c>
      <c r="F2454" s="1">
        <v>44644</v>
      </c>
      <c r="G2454" s="1">
        <f>Таблица1[[#This Row],[Дата регистрации ЗНИ]]+VLOOKUP(Таблица1[[#This Row],[Бизнес-решение]],'Средние сроки по БР'!$A$1:$T$203,20,1)</f>
        <v>44609.371321454484</v>
      </c>
      <c r="H2454" s="1">
        <f>Таблица1[[#This Row],[Плановая дата выхода из текущего статуса]]</f>
        <v>44644</v>
      </c>
      <c r="I24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34.628678545515868</v>
      </c>
    </row>
    <row r="2455" spans="1:9" hidden="1" x14ac:dyDescent="0.25">
      <c r="A2455" s="2">
        <v>5500030117</v>
      </c>
      <c r="B2455" t="s">
        <v>2330</v>
      </c>
      <c r="C2455" t="s">
        <v>8</v>
      </c>
      <c r="D2455" t="s">
        <v>73</v>
      </c>
      <c r="E2455" s="1">
        <v>44419</v>
      </c>
      <c r="F2455" s="1" t="s">
        <v>7</v>
      </c>
      <c r="I245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56" spans="1:9" x14ac:dyDescent="0.25">
      <c r="A2456" s="2">
        <v>5500030041</v>
      </c>
      <c r="B2456" t="s">
        <v>2277</v>
      </c>
      <c r="C2456" t="s">
        <v>99</v>
      </c>
      <c r="D2456" t="s">
        <v>102</v>
      </c>
      <c r="E2456" s="1">
        <v>44414</v>
      </c>
      <c r="F2456" s="1">
        <v>44645</v>
      </c>
      <c r="G2456" s="1">
        <f>Таблица1[[#This Row],[Дата регистрации ЗНИ]]+VLOOKUP(Таблица1[[#This Row],[Бизнес-решение]],'Средние сроки по БР'!$A$1:$T$203,15)</f>
        <v>44565.833333333336</v>
      </c>
      <c r="H2456" s="1">
        <f>Таблица1[[#This Row],[Плановая дата выхода из текущего статуса]]+VLOOKUP(Таблица1[[#This Row],[Бизнес-решение]],'Средние сроки по БР'!$A$1:$T$203,16)</f>
        <v>44796.833333333336</v>
      </c>
      <c r="I24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231</v>
      </c>
    </row>
    <row r="2457" spans="1:9" x14ac:dyDescent="0.25">
      <c r="A2457" s="2">
        <v>5500030042</v>
      </c>
      <c r="B2457" t="s">
        <v>2239</v>
      </c>
      <c r="C2457" t="s">
        <v>148</v>
      </c>
      <c r="D2457" t="s">
        <v>11</v>
      </c>
      <c r="E2457" s="1">
        <v>44414</v>
      </c>
      <c r="F2457" s="1">
        <v>44592</v>
      </c>
      <c r="G2457" s="1">
        <f>Таблица1[[#This Row],[Дата регистрации ЗНИ]]+VLOOKUP(Таблица1[[#This Row],[Бизнес-решение]],'Средние сроки по БР'!$A$1:$T$203,9)</f>
        <v>44665.260563380281</v>
      </c>
      <c r="H2457" s="1">
        <f>Таблица1[[#This Row],[Плановая дата выхода из текущего статуса]]+VLOOKUP(Таблица1[[#This Row],[Бизнес-решение]],'Средние сроки по БР'!$A$1:$T$203,10)</f>
        <v>44843.260563380281</v>
      </c>
      <c r="I24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178</v>
      </c>
    </row>
    <row r="2458" spans="1:9" x14ac:dyDescent="0.25">
      <c r="A2458" s="2">
        <v>5500030045</v>
      </c>
      <c r="B2458" t="s">
        <v>2280</v>
      </c>
      <c r="C2458" t="s">
        <v>99</v>
      </c>
      <c r="D2458" t="s">
        <v>129</v>
      </c>
      <c r="E2458" s="1">
        <v>44414</v>
      </c>
      <c r="F2458" s="1">
        <v>44592</v>
      </c>
      <c r="G2458" s="1">
        <f>Таблица1[[#This Row],[Дата регистрации ЗНИ]]+VLOOKUP(Таблица1[[#This Row],[Бизнес-решение]],'Средние сроки по БР'!$A$1:$T$203,15)</f>
        <v>44658.285714285717</v>
      </c>
      <c r="H2458" s="1">
        <f>Таблица1[[#This Row],[Плановая дата выхода из текущего статуса]]+VLOOKUP(Таблица1[[#This Row],[Бизнес-решение]],'Средние сроки по БР'!$A$1:$T$203,16)</f>
        <v>44836.285714285717</v>
      </c>
      <c r="I24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178</v>
      </c>
    </row>
    <row r="2459" spans="1:9" x14ac:dyDescent="0.25">
      <c r="A2459" s="2">
        <v>5500030046</v>
      </c>
      <c r="B2459" t="s">
        <v>254</v>
      </c>
      <c r="C2459" t="s">
        <v>127</v>
      </c>
      <c r="D2459" t="s">
        <v>33</v>
      </c>
      <c r="E2459" s="1">
        <v>44414</v>
      </c>
      <c r="F2459" s="1">
        <v>44557</v>
      </c>
      <c r="G2459" s="1">
        <f>Таблица1[[#This Row],[Дата регистрации ЗНИ]]+VLOOKUP(Таблица1[[#This Row],[Бизнес-решение]],'Средние сроки по БР'!$A$1:$T$203,17)</f>
        <v>44644.310924369747</v>
      </c>
      <c r="H2459" s="1">
        <f>Таблица1[[#This Row],[Плановая дата выхода из текущего статуса]]+VLOOKUP(Таблица1[[#This Row],[Бизнес-решение]],'Средние сроки по БР'!$A$1:$T$203,18)</f>
        <v>44785.310924369747</v>
      </c>
      <c r="I245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141</v>
      </c>
    </row>
    <row r="2460" spans="1:9" hidden="1" x14ac:dyDescent="0.25">
      <c r="A2460" s="2">
        <v>5500030122</v>
      </c>
      <c r="B2460" t="s">
        <v>2334</v>
      </c>
      <c r="C2460" t="s">
        <v>8</v>
      </c>
      <c r="D2460" t="s">
        <v>70</v>
      </c>
      <c r="E2460" s="1">
        <v>44420</v>
      </c>
      <c r="F2460" s="1" t="s">
        <v>7</v>
      </c>
      <c r="I246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61" spans="1:9" x14ac:dyDescent="0.25">
      <c r="A2461" s="2">
        <v>5500030047</v>
      </c>
      <c r="B2461" t="s">
        <v>2281</v>
      </c>
      <c r="C2461" t="s">
        <v>148</v>
      </c>
      <c r="D2461" t="s">
        <v>18</v>
      </c>
      <c r="E2461" s="1">
        <v>44414</v>
      </c>
      <c r="F2461" s="1">
        <v>44620</v>
      </c>
      <c r="G2461" s="1">
        <f>Таблица1[[#This Row],[Дата регистрации ЗНИ]]+VLOOKUP(Таблица1[[#This Row],[Бизнес-решение]],'Средние сроки по БР'!$A$1:$T$203,9)</f>
        <v>44705.087087087086</v>
      </c>
      <c r="H2461" s="1">
        <f>Таблица1[[#This Row],[Плановая дата выхода из текущего статуса]]+VLOOKUP(Таблица1[[#This Row],[Бизнес-решение]],'Средние сроки по БР'!$A$1:$T$203,10)</f>
        <v>44911.087087087086</v>
      </c>
      <c r="I24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206</v>
      </c>
    </row>
    <row r="2462" spans="1:9" x14ac:dyDescent="0.25">
      <c r="A2462" s="2">
        <v>5500030048</v>
      </c>
      <c r="B2462" t="s">
        <v>254</v>
      </c>
      <c r="C2462" t="s">
        <v>99</v>
      </c>
      <c r="D2462" t="s">
        <v>24</v>
      </c>
      <c r="E2462" s="1">
        <v>44414</v>
      </c>
      <c r="F2462" s="1">
        <v>44561</v>
      </c>
      <c r="G2462" s="1">
        <f>Таблица1[[#This Row],[Дата регистрации ЗНИ]]+VLOOKUP(Таблица1[[#This Row],[Бизнес-решение]],'Средние сроки по БР'!$A$1:$T$203,15)</f>
        <v>44566.6</v>
      </c>
      <c r="H2462" s="1">
        <f>Таблица1[[#This Row],[Плановая дата выхода из текущего статуса]]+VLOOKUP(Таблица1[[#This Row],[Бизнес-решение]],'Средние сроки по БР'!$A$1:$T$203,16)</f>
        <v>44713.599999999999</v>
      </c>
      <c r="I246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147</v>
      </c>
    </row>
    <row r="2463" spans="1:9" x14ac:dyDescent="0.25">
      <c r="A2463" s="2">
        <v>5500030049</v>
      </c>
      <c r="B2463" t="s">
        <v>254</v>
      </c>
      <c r="C2463" t="s">
        <v>149</v>
      </c>
      <c r="D2463" t="s">
        <v>257</v>
      </c>
      <c r="E2463" s="1">
        <v>44414</v>
      </c>
      <c r="F2463" s="1">
        <v>44561</v>
      </c>
      <c r="G2463" s="1">
        <f>Таблица1[[#This Row],[Дата регистрации ЗНИ]]+VLOOKUP(Таблица1[[#This Row],[Бизнес-решение]],'Средние сроки по БР'!$A$1:$T$203,18,1)</f>
        <v>44517.595744680853</v>
      </c>
      <c r="H2463" s="1">
        <f>Таблица1[[#This Row],[Плановая дата выхода из текущего статуса]]+VLOOKUP(Таблица1[[#This Row],[Бизнес-решение]],'Средние сроки по БР'!$A$1:$T$203,19,1)</f>
        <v>44660.595744680853</v>
      </c>
      <c r="I24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143</v>
      </c>
    </row>
    <row r="2464" spans="1:9" x14ac:dyDescent="0.25">
      <c r="A2464" s="2">
        <v>5500030051</v>
      </c>
      <c r="B2464" t="s">
        <v>2283</v>
      </c>
      <c r="C2464" t="s">
        <v>448</v>
      </c>
      <c r="D2464" t="s">
        <v>329</v>
      </c>
      <c r="E2464" s="1">
        <v>44414</v>
      </c>
      <c r="F2464" s="1">
        <v>44418</v>
      </c>
      <c r="G2464" s="1">
        <f>Таблица1[[#This Row],[Дата регистрации ЗНИ]]+VLOOKUP(Таблица1[[#This Row],[Бизнес-решение]],'Средние сроки по БР'!$A$1:$U$203,7,1)</f>
        <v>44628.571428571428</v>
      </c>
      <c r="H2464" s="1">
        <f>Таблица1[[#This Row],[Плановая дата выхода из текущего статуса]]+VLOOKUP(Таблица1[[#This Row],[Бизнес-решение]],'Средние сроки по БР'!$A$1:$T$203,8)</f>
        <v>44630.571428571428</v>
      </c>
      <c r="I24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2465" spans="1:9" x14ac:dyDescent="0.25">
      <c r="A2465" s="2">
        <v>5500030054</v>
      </c>
      <c r="B2465" t="s">
        <v>1706</v>
      </c>
      <c r="C2465" t="s">
        <v>99</v>
      </c>
      <c r="D2465" t="s">
        <v>73</v>
      </c>
      <c r="E2465" s="1">
        <v>44417</v>
      </c>
      <c r="F2465" s="1">
        <v>44607</v>
      </c>
      <c r="G2465" s="1">
        <f>Таблица1[[#This Row],[Дата регистрации ЗНИ]]+VLOOKUP(Таблица1[[#This Row],[Бизнес-решение]],'Средние сроки по БР'!$A$1:$T$203,15)</f>
        <v>44571.632258064514</v>
      </c>
      <c r="H2465" s="1">
        <f>Таблица1[[#This Row],[Плановая дата выхода из текущего статуса]]+VLOOKUP(Таблица1[[#This Row],[Бизнес-решение]],'Средние сроки по БР'!$A$1:$T$203,16)</f>
        <v>44761.632258064514</v>
      </c>
      <c r="I24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190</v>
      </c>
    </row>
    <row r="2466" spans="1:9" x14ac:dyDescent="0.25">
      <c r="A2466" s="2">
        <v>5500030055</v>
      </c>
      <c r="B2466" t="s">
        <v>2285</v>
      </c>
      <c r="C2466" t="s">
        <v>152</v>
      </c>
      <c r="D2466" t="s">
        <v>257</v>
      </c>
      <c r="E2466" s="1">
        <v>44417</v>
      </c>
      <c r="F2466" s="1">
        <v>44593</v>
      </c>
      <c r="G2466" s="1">
        <f>Таблица1[[#This Row],[Дата регистрации ЗНИ]]+VLOOKUP(Таблица1[[#This Row],[Бизнес-решение]],'Средние сроки по БР'!$A$1:$T$203,20,1)</f>
        <v>44512.595744680853</v>
      </c>
      <c r="H2466" s="1">
        <f>Таблица1[[#This Row],[Плановая дата выхода из текущего статуса]]</f>
        <v>44593</v>
      </c>
      <c r="I246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80.404255319146614</v>
      </c>
    </row>
    <row r="2467" spans="1:9" x14ac:dyDescent="0.25">
      <c r="A2467" s="2">
        <v>5500030056</v>
      </c>
      <c r="B2467" t="s">
        <v>2286</v>
      </c>
      <c r="C2467" t="s">
        <v>99</v>
      </c>
      <c r="D2467" t="s">
        <v>87</v>
      </c>
      <c r="E2467" s="1">
        <v>44417</v>
      </c>
      <c r="F2467" s="1">
        <v>44592</v>
      </c>
      <c r="G2467" s="1">
        <f>Таблица1[[#This Row],[Дата регистрации ЗНИ]]+VLOOKUP(Таблица1[[#This Row],[Бизнес-решение]],'Средние сроки по БР'!$A$1:$T$203,15)</f>
        <v>44682.176470588238</v>
      </c>
      <c r="H2467" s="1">
        <f>Таблица1[[#This Row],[Плановая дата выхода из текущего статуса]]+VLOOKUP(Таблица1[[#This Row],[Бизнес-решение]],'Средние сроки по БР'!$A$1:$T$203,16)</f>
        <v>44857.176470588238</v>
      </c>
      <c r="I24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175</v>
      </c>
    </row>
    <row r="2468" spans="1:9" x14ac:dyDescent="0.25">
      <c r="A2468" s="2">
        <v>5500030058</v>
      </c>
      <c r="B2468" t="s">
        <v>2287</v>
      </c>
      <c r="C2468" t="s">
        <v>149</v>
      </c>
      <c r="D2468" t="s">
        <v>87</v>
      </c>
      <c r="E2468" s="1">
        <v>44417</v>
      </c>
      <c r="F2468" s="1">
        <v>44552</v>
      </c>
      <c r="G2468" s="1">
        <f>Таблица1[[#This Row],[Дата регистрации ЗНИ]]+VLOOKUP(Таблица1[[#This Row],[Бизнес-решение]],'Средние сроки по БР'!$A$1:$T$203,18,1)</f>
        <v>44678.176470588238</v>
      </c>
      <c r="H2468" s="1">
        <f>Таблица1[[#This Row],[Плановая дата выхода из текущего статуса]]+VLOOKUP(Таблица1[[#This Row],[Бизнес-решение]],'Средние сроки по БР'!$A$1:$T$203,19,1)</f>
        <v>44809.176470588238</v>
      </c>
      <c r="I24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131</v>
      </c>
    </row>
    <row r="2469" spans="1:9" x14ac:dyDescent="0.25">
      <c r="A2469" s="2">
        <v>5500030059</v>
      </c>
      <c r="B2469" t="s">
        <v>2288</v>
      </c>
      <c r="C2469" t="s">
        <v>148</v>
      </c>
      <c r="D2469" t="s">
        <v>87</v>
      </c>
      <c r="E2469" s="1">
        <v>44417</v>
      </c>
      <c r="F2469" s="1">
        <v>44620</v>
      </c>
      <c r="G2469" s="1">
        <f>Таблица1[[#This Row],[Дата регистрации ЗНИ]]+VLOOKUP(Таблица1[[#This Row],[Бизнес-решение]],'Средние сроки по БР'!$A$1:$T$203,9)</f>
        <v>44694.176470588238</v>
      </c>
      <c r="H2469" s="1">
        <f>Таблица1[[#This Row],[Плановая дата выхода из текущего статуса]]+VLOOKUP(Таблица1[[#This Row],[Бизнес-решение]],'Средние сроки по БР'!$A$1:$T$203,10)</f>
        <v>44897.176470588238</v>
      </c>
      <c r="I24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203</v>
      </c>
    </row>
    <row r="2470" spans="1:9" x14ac:dyDescent="0.25">
      <c r="A2470" s="2">
        <v>5500030061</v>
      </c>
      <c r="B2470" t="s">
        <v>2290</v>
      </c>
      <c r="C2470" t="s">
        <v>148</v>
      </c>
      <c r="D2470" t="s">
        <v>36</v>
      </c>
      <c r="E2470" s="1">
        <v>44417</v>
      </c>
      <c r="F2470" s="1">
        <v>44559</v>
      </c>
      <c r="G2470" s="1">
        <f>Таблица1[[#This Row],[Дата регистрации ЗНИ]]+VLOOKUP(Таблица1[[#This Row],[Бизнес-решение]],'Средние сроки по БР'!$A$1:$T$203,9)</f>
        <v>44600.639344262294</v>
      </c>
      <c r="H2470" s="1">
        <f>Таблица1[[#This Row],[Плановая дата выхода из текущего статуса]]+VLOOKUP(Таблица1[[#This Row],[Бизнес-решение]],'Средние сроки по БР'!$A$1:$T$203,10)</f>
        <v>44742.639344262294</v>
      </c>
      <c r="I24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142</v>
      </c>
    </row>
    <row r="2471" spans="1:9" x14ac:dyDescent="0.25">
      <c r="A2471" s="2">
        <v>5500030062</v>
      </c>
      <c r="B2471" t="s">
        <v>2291</v>
      </c>
      <c r="C2471" t="s">
        <v>99</v>
      </c>
      <c r="D2471" t="s">
        <v>39</v>
      </c>
      <c r="E2471" s="1">
        <v>44417</v>
      </c>
      <c r="F2471" s="1">
        <v>44620</v>
      </c>
      <c r="G2471" s="1">
        <f>Таблица1[[#This Row],[Дата регистрации ЗНИ]]+VLOOKUP(Таблица1[[#This Row],[Бизнес-решение]],'Средние сроки по БР'!$A$1:$T$203,15)</f>
        <v>44651.274391873827</v>
      </c>
      <c r="H2471" s="1">
        <f>Таблица1[[#This Row],[Плановая дата выхода из текущего статуса]]+VLOOKUP(Таблица1[[#This Row],[Бизнес-решение]],'Средние сроки по БР'!$A$1:$T$203,16)</f>
        <v>44854.274391873827</v>
      </c>
      <c r="I24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203</v>
      </c>
    </row>
    <row r="2472" spans="1:9" x14ac:dyDescent="0.25">
      <c r="A2472" s="2">
        <v>5500030063</v>
      </c>
      <c r="B2472" t="s">
        <v>2292</v>
      </c>
      <c r="C2472" t="s">
        <v>99</v>
      </c>
      <c r="D2472" t="s">
        <v>210</v>
      </c>
      <c r="E2472" s="1">
        <v>44417</v>
      </c>
      <c r="F2472" s="1">
        <v>44516</v>
      </c>
      <c r="G2472" s="1">
        <f>Таблица1[[#This Row],[Дата регистрации ЗНИ]]+VLOOKUP(Таблица1[[#This Row],[Бизнес-решение]],'Средние сроки по БР'!$A$1:$T$203,15)</f>
        <v>44749.5</v>
      </c>
      <c r="H2472" s="1">
        <f>Таблица1[[#This Row],[Плановая дата выхода из текущего статуса]]+VLOOKUP(Таблица1[[#This Row],[Бизнес-решение]],'Средние сроки по БР'!$A$1:$T$203,16)</f>
        <v>44848.5</v>
      </c>
      <c r="I24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99</v>
      </c>
    </row>
    <row r="2473" spans="1:9" hidden="1" x14ac:dyDescent="0.25">
      <c r="A2473" s="2">
        <v>5500030135</v>
      </c>
      <c r="B2473" t="s">
        <v>2292</v>
      </c>
      <c r="C2473" t="s">
        <v>5</v>
      </c>
      <c r="D2473" t="s">
        <v>210</v>
      </c>
      <c r="E2473" s="1">
        <v>44421</v>
      </c>
      <c r="F2473" s="1" t="s">
        <v>7</v>
      </c>
      <c r="I247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74" spans="1:9" x14ac:dyDescent="0.25">
      <c r="A2474" s="2">
        <v>5500030064</v>
      </c>
      <c r="B2474" t="s">
        <v>2293</v>
      </c>
      <c r="C2474" t="s">
        <v>152</v>
      </c>
      <c r="D2474" t="s">
        <v>857</v>
      </c>
      <c r="E2474" s="1">
        <v>44417</v>
      </c>
      <c r="F2474" s="1">
        <v>44574</v>
      </c>
      <c r="G2474" s="1">
        <f>Таблица1[[#This Row],[Дата регистрации ЗНИ]]+VLOOKUP(Таблица1[[#This Row],[Бизнес-решение]],'Средние сроки по БР'!$A$1:$T$203,20,0)</f>
        <v>44497</v>
      </c>
      <c r="H2474" s="1">
        <f>Таблица1[[#This Row],[Плановая дата выхода из текущего статуса]]</f>
        <v>44574</v>
      </c>
      <c r="I24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77</v>
      </c>
    </row>
    <row r="2475" spans="1:9" hidden="1" x14ac:dyDescent="0.25">
      <c r="A2475" s="2">
        <v>5500030137</v>
      </c>
      <c r="B2475" t="s">
        <v>404</v>
      </c>
      <c r="C2475" t="s">
        <v>5</v>
      </c>
      <c r="D2475" t="s">
        <v>73</v>
      </c>
      <c r="E2475" s="1">
        <v>44421</v>
      </c>
      <c r="F2475" s="1" t="s">
        <v>7</v>
      </c>
      <c r="I247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76" spans="1:9" x14ac:dyDescent="0.25">
      <c r="A2476" s="2">
        <v>5500030065</v>
      </c>
      <c r="B2476" t="s">
        <v>2294</v>
      </c>
      <c r="C2476" t="s">
        <v>152</v>
      </c>
      <c r="D2476" t="s">
        <v>857</v>
      </c>
      <c r="E2476" s="1">
        <v>44417</v>
      </c>
      <c r="F2476" s="1">
        <v>44581</v>
      </c>
      <c r="G2476" s="1">
        <f>Таблица1[[#This Row],[Дата регистрации ЗНИ]]+VLOOKUP(Таблица1[[#This Row],[Бизнес-решение]],'Средние сроки по БР'!$A$1:$T$203,20,0)</f>
        <v>44497</v>
      </c>
      <c r="H2476" s="1">
        <f>Таблица1[[#This Row],[Плановая дата выхода из текущего статуса]]</f>
        <v>44581</v>
      </c>
      <c r="I24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84</v>
      </c>
    </row>
    <row r="2477" spans="1:9" x14ac:dyDescent="0.25">
      <c r="A2477" s="2">
        <v>5500030066</v>
      </c>
      <c r="B2477" t="s">
        <v>2295</v>
      </c>
      <c r="C2477" t="s">
        <v>152</v>
      </c>
      <c r="D2477" t="s">
        <v>857</v>
      </c>
      <c r="E2477" s="1">
        <v>44417</v>
      </c>
      <c r="F2477" s="1">
        <v>44574</v>
      </c>
      <c r="G2477" s="1">
        <f>Таблица1[[#This Row],[Дата регистрации ЗНИ]]+VLOOKUP(Таблица1[[#This Row],[Бизнес-решение]],'Средние сроки по БР'!$A$1:$T$203,20,0)</f>
        <v>44497</v>
      </c>
      <c r="H2477" s="1">
        <f>Таблица1[[#This Row],[Плановая дата выхода из текущего статуса]]</f>
        <v>44574</v>
      </c>
      <c r="I24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77</v>
      </c>
    </row>
    <row r="2478" spans="1:9" x14ac:dyDescent="0.25">
      <c r="A2478" s="2">
        <v>5500030067</v>
      </c>
      <c r="B2478" t="s">
        <v>2296</v>
      </c>
      <c r="C2478" t="s">
        <v>152</v>
      </c>
      <c r="D2478" t="s">
        <v>257</v>
      </c>
      <c r="E2478" s="1">
        <v>44417</v>
      </c>
      <c r="F2478" s="1">
        <v>44602</v>
      </c>
      <c r="G2478" s="1">
        <f>Таблица1[[#This Row],[Дата регистрации ЗНИ]]+VLOOKUP(Таблица1[[#This Row],[Бизнес-решение]],'Средние сроки по БР'!$A$1:$T$203,20,1)</f>
        <v>44512.595744680853</v>
      </c>
      <c r="H2478" s="1">
        <f>Таблица1[[#This Row],[Плановая дата выхода из текущего статуса]]</f>
        <v>44602</v>
      </c>
      <c r="I24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89.404255319146614</v>
      </c>
    </row>
    <row r="2479" spans="1:9" hidden="1" x14ac:dyDescent="0.25">
      <c r="A2479" s="2">
        <v>5500030141</v>
      </c>
      <c r="B2479" t="s">
        <v>2343</v>
      </c>
      <c r="C2479" t="s">
        <v>8</v>
      </c>
      <c r="D2479" t="s">
        <v>16</v>
      </c>
      <c r="E2479" s="1">
        <v>44424</v>
      </c>
      <c r="F2479" s="1" t="s">
        <v>7</v>
      </c>
      <c r="I247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80" spans="1:9" x14ac:dyDescent="0.25">
      <c r="A2480" s="2">
        <v>5500030069</v>
      </c>
      <c r="B2480" t="s">
        <v>1423</v>
      </c>
      <c r="C2480" t="s">
        <v>148</v>
      </c>
      <c r="D2480" t="s">
        <v>60</v>
      </c>
      <c r="E2480" s="1">
        <v>44417</v>
      </c>
      <c r="F2480" s="1">
        <v>44620</v>
      </c>
      <c r="G2480" s="1">
        <f>Таблица1[[#This Row],[Дата регистрации ЗНИ]]+VLOOKUP(Таблица1[[#This Row],[Бизнес-решение]],'Средние сроки по БР'!$A$1:$T$203,9)</f>
        <v>44660.5</v>
      </c>
      <c r="H2480" s="1">
        <f>Таблица1[[#This Row],[Плановая дата выхода из текущего статуса]]+VLOOKUP(Таблица1[[#This Row],[Бизнес-решение]],'Средние сроки по БР'!$A$1:$T$203,10)</f>
        <v>44863.5</v>
      </c>
      <c r="I24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203</v>
      </c>
    </row>
    <row r="2481" spans="1:9" hidden="1" x14ac:dyDescent="0.25">
      <c r="A2481" s="2">
        <v>5500030151</v>
      </c>
      <c r="B2481" t="s">
        <v>2301</v>
      </c>
      <c r="C2481" t="s">
        <v>8</v>
      </c>
      <c r="D2481" t="s">
        <v>37</v>
      </c>
      <c r="E2481" s="1">
        <v>44424</v>
      </c>
      <c r="F2481" s="1" t="s">
        <v>7</v>
      </c>
      <c r="I248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82" spans="1:9" x14ac:dyDescent="0.25">
      <c r="A2482" s="2">
        <v>5500030071</v>
      </c>
      <c r="B2482" t="s">
        <v>2276</v>
      </c>
      <c r="C2482" t="s">
        <v>148</v>
      </c>
      <c r="D2482" t="s">
        <v>6</v>
      </c>
      <c r="E2482" s="1">
        <v>44417</v>
      </c>
      <c r="F2482" s="1">
        <v>44666</v>
      </c>
      <c r="G2482" s="1">
        <f>Таблица1[[#This Row],[Дата регистрации ЗНИ]]+VLOOKUP(Таблица1[[#This Row],[Бизнес-решение]],'Средние сроки по БР'!$A$1:$T$203,9)</f>
        <v>44633.371321454484</v>
      </c>
      <c r="H2482" s="1">
        <f>Таблица1[[#This Row],[Плановая дата выхода из текущего статуса]]+VLOOKUP(Таблица1[[#This Row],[Бизнес-решение]],'Средние сроки по БР'!$A$1:$T$203,10)</f>
        <v>44882.371321454484</v>
      </c>
      <c r="I248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249</v>
      </c>
    </row>
    <row r="2483" spans="1:9" x14ac:dyDescent="0.25">
      <c r="A2483" s="2">
        <v>5500030073</v>
      </c>
      <c r="B2483" t="s">
        <v>2299</v>
      </c>
      <c r="C2483" t="s">
        <v>148</v>
      </c>
      <c r="D2483" t="s">
        <v>73</v>
      </c>
      <c r="E2483" s="1">
        <v>44417</v>
      </c>
      <c r="F2483" s="1">
        <v>44561</v>
      </c>
      <c r="G2483" s="1">
        <f>Таблица1[[#This Row],[Дата регистрации ЗНИ]]+VLOOKUP(Таблица1[[#This Row],[Бизнес-решение]],'Средние сроки по БР'!$A$1:$T$203,9)</f>
        <v>44583.632258064514</v>
      </c>
      <c r="H2483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4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144</v>
      </c>
    </row>
    <row r="2484" spans="1:9" hidden="1" x14ac:dyDescent="0.25">
      <c r="A2484" s="2">
        <v>5500030156</v>
      </c>
      <c r="B2484" t="s">
        <v>2301</v>
      </c>
      <c r="C2484" t="s">
        <v>8</v>
      </c>
      <c r="D2484" t="s">
        <v>79</v>
      </c>
      <c r="E2484" s="1">
        <v>44425</v>
      </c>
      <c r="F2484" s="1" t="s">
        <v>7</v>
      </c>
      <c r="I248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85" spans="1:9" x14ac:dyDescent="0.25">
      <c r="A2485" s="2">
        <v>5500030074</v>
      </c>
      <c r="B2485" t="s">
        <v>2300</v>
      </c>
      <c r="C2485" t="s">
        <v>99</v>
      </c>
      <c r="D2485" t="s">
        <v>73</v>
      </c>
      <c r="E2485" s="1">
        <v>44417</v>
      </c>
      <c r="F2485" s="1">
        <v>44589</v>
      </c>
      <c r="G2485" s="1">
        <f>Таблица1[[#This Row],[Дата регистрации ЗНИ]]+VLOOKUP(Таблица1[[#This Row],[Бизнес-решение]],'Средние сроки по БР'!$A$1:$T$203,15)</f>
        <v>44571.632258064514</v>
      </c>
      <c r="H2485" s="1">
        <f>Таблица1[[#This Row],[Плановая дата выхода из текущего статуса]]+VLOOKUP(Таблица1[[#This Row],[Бизнес-решение]],'Средние сроки по БР'!$A$1:$T$203,16)</f>
        <v>44743.632258064514</v>
      </c>
      <c r="I24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172</v>
      </c>
    </row>
    <row r="2486" spans="1:9" x14ac:dyDescent="0.25">
      <c r="A2486" s="2">
        <v>5500030075</v>
      </c>
      <c r="B2486" t="s">
        <v>2301</v>
      </c>
      <c r="C2486" t="s">
        <v>99</v>
      </c>
      <c r="D2486" t="s">
        <v>6</v>
      </c>
      <c r="E2486" s="1">
        <v>44417</v>
      </c>
      <c r="F2486" s="1">
        <v>44651</v>
      </c>
      <c r="G2486" s="1">
        <f>Таблица1[[#This Row],[Дата регистрации ЗНИ]]+VLOOKUP(Таблица1[[#This Row],[Бизнес-решение]],'Средние сроки по БР'!$A$1:$T$203,15)</f>
        <v>44621.371321454484</v>
      </c>
      <c r="H2486" s="1">
        <f>Таблица1[[#This Row],[Плановая дата выхода из текущего статуса]]+VLOOKUP(Таблица1[[#This Row],[Бизнес-решение]],'Средние сроки по БР'!$A$1:$T$203,16)</f>
        <v>44855.371321454484</v>
      </c>
      <c r="I248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234</v>
      </c>
    </row>
    <row r="2487" spans="1:9" x14ac:dyDescent="0.25">
      <c r="A2487" s="2">
        <v>5500030076</v>
      </c>
      <c r="B2487" t="s">
        <v>2302</v>
      </c>
      <c r="C2487" t="s">
        <v>361</v>
      </c>
      <c r="D2487" t="s">
        <v>10</v>
      </c>
      <c r="E2487" s="1">
        <v>44417</v>
      </c>
      <c r="F2487" s="1">
        <v>44560</v>
      </c>
      <c r="G2487" s="1">
        <f>Таблица1[[#This Row],[Дата регистрации ЗНИ]]+VLOOKUP(Таблица1[[#This Row],[Бизнес-решение]],'Средние сроки по БР'!$A$1:$T$203,9)</f>
        <v>44596.209790209788</v>
      </c>
      <c r="H2487" s="1">
        <f>Таблица1[[#This Row],[Плановая дата выхода из текущего статуса]]+VLOOKUP(Таблица1[[#This Row],[Бизнес-решение]],'Средние сроки по БР'!$A$1:$T$203,10)</f>
        <v>44739.209790209788</v>
      </c>
      <c r="I24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143</v>
      </c>
    </row>
    <row r="2488" spans="1:9" x14ac:dyDescent="0.25">
      <c r="A2488" s="2">
        <v>5500030078</v>
      </c>
      <c r="B2488" t="s">
        <v>1255</v>
      </c>
      <c r="C2488" t="s">
        <v>148</v>
      </c>
      <c r="D2488" t="s">
        <v>102</v>
      </c>
      <c r="E2488" s="1">
        <v>44418</v>
      </c>
      <c r="F2488" s="1">
        <v>44651</v>
      </c>
      <c r="G2488" s="1">
        <f>Таблица1[[#This Row],[Дата регистрации ЗНИ]]+VLOOKUP(Таблица1[[#This Row],[Бизнес-решение]],'Средние сроки по БР'!$A$1:$T$203,9)</f>
        <v>44581.833333333336</v>
      </c>
      <c r="H2488" s="1">
        <f>Таблица1[[#This Row],[Плановая дата выхода из текущего статуса]]+VLOOKUP(Таблица1[[#This Row],[Бизнес-решение]],'Средние сроки по БР'!$A$1:$T$203,10)</f>
        <v>44814.833333333336</v>
      </c>
      <c r="I24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233</v>
      </c>
    </row>
    <row r="2489" spans="1:9" hidden="1" x14ac:dyDescent="0.25">
      <c r="A2489" s="2">
        <v>5500030161</v>
      </c>
      <c r="B2489" t="s">
        <v>2327</v>
      </c>
      <c r="C2489" t="s">
        <v>8</v>
      </c>
      <c r="D2489" t="s">
        <v>33</v>
      </c>
      <c r="E2489" s="1">
        <v>44425</v>
      </c>
      <c r="F2489" s="1" t="s">
        <v>7</v>
      </c>
      <c r="I248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90" spans="1:9" x14ac:dyDescent="0.25">
      <c r="A2490" s="2">
        <v>5500030079</v>
      </c>
      <c r="B2490" t="s">
        <v>2303</v>
      </c>
      <c r="C2490" t="s">
        <v>260</v>
      </c>
      <c r="D2490" t="s">
        <v>16</v>
      </c>
      <c r="E2490" s="1">
        <v>44418</v>
      </c>
      <c r="F2490" s="1">
        <v>44442</v>
      </c>
      <c r="G2490" s="1">
        <f>Таблица1[[#This Row],[Дата регистрации ЗНИ]]+VLOOKUP(Таблица1[[#This Row],[Бизнес-решение]],'Средние сроки по БР'!$A$1:$T$203,6)</f>
        <v>44591.252688172041</v>
      </c>
      <c r="H2490" s="1">
        <f>Таблица1[[#This Row],[Плановая дата выхода из текущего статуса]]+VLOOKUP(Таблица1[[#This Row],[Бизнес-решение]],'Средние сроки по БР'!$A$1:$T$203,7)</f>
        <v>44613.252688172041</v>
      </c>
      <c r="I24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</v>
      </c>
    </row>
    <row r="2491" spans="1:9" x14ac:dyDescent="0.25">
      <c r="A2491" s="2">
        <v>5500030081</v>
      </c>
      <c r="B2491" t="s">
        <v>2304</v>
      </c>
      <c r="C2491" t="s">
        <v>152</v>
      </c>
      <c r="D2491" t="s">
        <v>73</v>
      </c>
      <c r="E2491" s="1">
        <v>44418</v>
      </c>
      <c r="F2491" s="1">
        <v>44631</v>
      </c>
      <c r="G2491" s="1">
        <f>Таблица1[[#This Row],[Дата регистрации ЗНИ]]+VLOOKUP(Таблица1[[#This Row],[Бизнес-решение]],'Средние сроки по БР'!$A$1:$T$203,20,1)</f>
        <v>44560.632258064514</v>
      </c>
      <c r="H2491" s="1">
        <f>Таблица1[[#This Row],[Плановая дата выхода из текущего статуса]]</f>
        <v>44631</v>
      </c>
      <c r="I24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70.367741935486265</v>
      </c>
    </row>
    <row r="2492" spans="1:9" x14ac:dyDescent="0.25">
      <c r="A2492" s="2">
        <v>5500030082</v>
      </c>
      <c r="B2492" t="s">
        <v>2305</v>
      </c>
      <c r="C2492" t="s">
        <v>152</v>
      </c>
      <c r="D2492" t="s">
        <v>63</v>
      </c>
      <c r="E2492" s="1">
        <v>44418</v>
      </c>
      <c r="F2492" s="1">
        <v>44630</v>
      </c>
      <c r="G2492" s="1">
        <f>Таблица1[[#This Row],[Дата регистрации ЗНИ]]+VLOOKUP(Таблица1[[#This Row],[Бизнес-решение]],'Средние сроки по БР'!$A$1:$T$203,20,1)</f>
        <v>44544.796791443849</v>
      </c>
      <c r="H2492" s="1">
        <f>Таблица1[[#This Row],[Плановая дата выхода из текущего статуса]]</f>
        <v>44630</v>
      </c>
      <c r="I249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85.203208556151367</v>
      </c>
    </row>
    <row r="2493" spans="1:9" x14ac:dyDescent="0.25">
      <c r="A2493" s="2">
        <v>5500030083</v>
      </c>
      <c r="B2493" t="s">
        <v>2306</v>
      </c>
      <c r="C2493" t="s">
        <v>152</v>
      </c>
      <c r="D2493" t="s">
        <v>63</v>
      </c>
      <c r="E2493" s="1">
        <v>44418</v>
      </c>
      <c r="F2493" s="1">
        <v>44585</v>
      </c>
      <c r="G2493" s="1">
        <f>Таблица1[[#This Row],[Дата регистрации ЗНИ]]+VLOOKUP(Таблица1[[#This Row],[Бизнес-решение]],'Средние сроки по БР'!$A$1:$T$203,20,1)</f>
        <v>44544.796791443849</v>
      </c>
      <c r="H2493" s="1">
        <f>Таблица1[[#This Row],[Плановая дата выхода из текущего статуса]]</f>
        <v>44585</v>
      </c>
      <c r="I24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40.203208556151367</v>
      </c>
    </row>
    <row r="2494" spans="1:9" hidden="1" x14ac:dyDescent="0.25">
      <c r="A2494" s="2">
        <v>5500030172</v>
      </c>
      <c r="B2494" t="s">
        <v>2352</v>
      </c>
      <c r="C2494" t="s">
        <v>8</v>
      </c>
      <c r="D2494" t="s">
        <v>257</v>
      </c>
      <c r="E2494" s="1">
        <v>44426</v>
      </c>
      <c r="F2494" s="1" t="s">
        <v>7</v>
      </c>
      <c r="I249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95" spans="1:9" hidden="1" x14ac:dyDescent="0.25">
      <c r="A2495" s="2">
        <v>5500030173</v>
      </c>
      <c r="B2495" t="s">
        <v>341</v>
      </c>
      <c r="C2495" t="s">
        <v>5</v>
      </c>
      <c r="D2495" t="s">
        <v>163</v>
      </c>
      <c r="E2495" s="1">
        <v>44426</v>
      </c>
      <c r="F2495" s="1" t="s">
        <v>7</v>
      </c>
      <c r="I249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496" spans="1:9" x14ac:dyDescent="0.25">
      <c r="A2496" s="2">
        <v>5500030084</v>
      </c>
      <c r="B2496" t="s">
        <v>2307</v>
      </c>
      <c r="C2496" t="s">
        <v>152</v>
      </c>
      <c r="D2496" t="s">
        <v>63</v>
      </c>
      <c r="E2496" s="1">
        <v>44418</v>
      </c>
      <c r="F2496" s="1">
        <v>44610</v>
      </c>
      <c r="G2496" s="1">
        <f>Таблица1[[#This Row],[Дата регистрации ЗНИ]]+VLOOKUP(Таблица1[[#This Row],[Бизнес-решение]],'Средние сроки по БР'!$A$1:$T$203,20,1)</f>
        <v>44544.796791443849</v>
      </c>
      <c r="H2496" s="1">
        <f>Таблица1[[#This Row],[Плановая дата выхода из текущего статуса]]</f>
        <v>44610</v>
      </c>
      <c r="I24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65.203208556151367</v>
      </c>
    </row>
    <row r="2497" spans="1:9" x14ac:dyDescent="0.25">
      <c r="A2497" s="2">
        <v>5500030086</v>
      </c>
      <c r="B2497" t="s">
        <v>2309</v>
      </c>
      <c r="C2497" t="s">
        <v>152</v>
      </c>
      <c r="D2497" t="s">
        <v>27</v>
      </c>
      <c r="E2497" s="1">
        <v>44418</v>
      </c>
      <c r="F2497" s="1">
        <v>44643</v>
      </c>
      <c r="G2497" s="1">
        <f>Таблица1[[#This Row],[Дата регистрации ЗНИ]]+VLOOKUP(Таблица1[[#This Row],[Бизнес-решение]],'Средние сроки по БР'!$A$1:$T$203,20,1)</f>
        <v>44607.037735849059</v>
      </c>
      <c r="H2497" s="1">
        <f>Таблица1[[#This Row],[Плановая дата выхода из текущего статуса]]</f>
        <v>44643</v>
      </c>
      <c r="I24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35.962264150941337</v>
      </c>
    </row>
    <row r="2498" spans="1:9" x14ac:dyDescent="0.25">
      <c r="A2498" s="2">
        <v>5500030087</v>
      </c>
      <c r="B2498" t="s">
        <v>2310</v>
      </c>
      <c r="C2498" t="s">
        <v>148</v>
      </c>
      <c r="D2498" t="s">
        <v>235</v>
      </c>
      <c r="E2498" s="1">
        <v>44418</v>
      </c>
      <c r="F2498" s="1">
        <v>44456</v>
      </c>
      <c r="G2498" s="1">
        <f>Таблица1[[#This Row],[Дата регистрации ЗНИ]]+VLOOKUP(Таблица1[[#This Row],[Бизнес-решение]],'Средние сроки по БР'!$A$1:$T$203,9)</f>
        <v>44620.857142857145</v>
      </c>
      <c r="H2498" s="1">
        <f>Таблица1[[#This Row],[Плановая дата выхода из текущего статуса]]+VLOOKUP(Таблица1[[#This Row],[Бизнес-решение]],'Средние сроки по БР'!$A$1:$T$203,10)</f>
        <v>44658.857142857145</v>
      </c>
      <c r="I24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38</v>
      </c>
    </row>
    <row r="2499" spans="1:9" hidden="1" x14ac:dyDescent="0.25">
      <c r="A2499" s="2">
        <v>5500030178</v>
      </c>
      <c r="B2499" t="s">
        <v>2356</v>
      </c>
      <c r="C2499" t="s">
        <v>5</v>
      </c>
      <c r="D2499" t="s">
        <v>11</v>
      </c>
      <c r="E2499" s="1">
        <v>44426</v>
      </c>
      <c r="F2499" s="1" t="s">
        <v>7</v>
      </c>
      <c r="I249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00" spans="1:9" x14ac:dyDescent="0.25">
      <c r="A2500" s="2">
        <v>5500030088</v>
      </c>
      <c r="B2500" t="s">
        <v>2311</v>
      </c>
      <c r="C2500" t="s">
        <v>148</v>
      </c>
      <c r="D2500" t="s">
        <v>235</v>
      </c>
      <c r="E2500" s="1">
        <v>44418</v>
      </c>
      <c r="F2500" s="1">
        <v>44456</v>
      </c>
      <c r="G2500" s="1">
        <f>Таблица1[[#This Row],[Дата регистрации ЗНИ]]+VLOOKUP(Таблица1[[#This Row],[Бизнес-решение]],'Средние сроки по БР'!$A$1:$T$203,9)</f>
        <v>44620.857142857145</v>
      </c>
      <c r="H2500" s="1">
        <f>Таблица1[[#This Row],[Плановая дата выхода из текущего статуса]]+VLOOKUP(Таблица1[[#This Row],[Бизнес-решение]],'Средние сроки по БР'!$A$1:$T$203,10)</f>
        <v>44658.857142857145</v>
      </c>
      <c r="I25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38</v>
      </c>
    </row>
    <row r="2501" spans="1:9" x14ac:dyDescent="0.25">
      <c r="A2501" s="2">
        <v>5500030089</v>
      </c>
      <c r="B2501" t="s">
        <v>2312</v>
      </c>
      <c r="C2501" t="s">
        <v>148</v>
      </c>
      <c r="D2501" t="s">
        <v>235</v>
      </c>
      <c r="E2501" s="1">
        <v>44418</v>
      </c>
      <c r="F2501" s="1">
        <v>44456</v>
      </c>
      <c r="G2501" s="1">
        <f>Таблица1[[#This Row],[Дата регистрации ЗНИ]]+VLOOKUP(Таблица1[[#This Row],[Бизнес-решение]],'Средние сроки по БР'!$A$1:$T$203,9)</f>
        <v>44620.857142857145</v>
      </c>
      <c r="H2501" s="1">
        <f>Таблица1[[#This Row],[Плановая дата выхода из текущего статуса]]+VLOOKUP(Таблица1[[#This Row],[Бизнес-решение]],'Средние сроки по БР'!$A$1:$T$203,10)</f>
        <v>44658.857142857145</v>
      </c>
      <c r="I25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38</v>
      </c>
    </row>
    <row r="2502" spans="1:9" x14ac:dyDescent="0.25">
      <c r="A2502" s="2">
        <v>5500030090</v>
      </c>
      <c r="B2502" t="s">
        <v>2313</v>
      </c>
      <c r="C2502" t="s">
        <v>148</v>
      </c>
      <c r="D2502" t="s">
        <v>235</v>
      </c>
      <c r="E2502" s="1">
        <v>44418</v>
      </c>
      <c r="F2502" s="1">
        <v>44456</v>
      </c>
      <c r="G2502" s="1">
        <f>Таблица1[[#This Row],[Дата регистрации ЗНИ]]+VLOOKUP(Таблица1[[#This Row],[Бизнес-решение]],'Средние сроки по БР'!$A$1:$T$203,9)</f>
        <v>44620.857142857145</v>
      </c>
      <c r="H2502" s="1">
        <f>Таблица1[[#This Row],[Плановая дата выхода из текущего статуса]]+VLOOKUP(Таблица1[[#This Row],[Бизнес-решение]],'Средние сроки по БР'!$A$1:$T$203,10)</f>
        <v>44658.857142857145</v>
      </c>
      <c r="I25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38</v>
      </c>
    </row>
    <row r="2503" spans="1:9" x14ac:dyDescent="0.25">
      <c r="A2503" s="2">
        <v>5500030091</v>
      </c>
      <c r="B2503" t="s">
        <v>2314</v>
      </c>
      <c r="C2503" t="s">
        <v>1414</v>
      </c>
      <c r="D2503" t="s">
        <v>140</v>
      </c>
      <c r="E2503" s="1">
        <v>44418</v>
      </c>
      <c r="F2503" s="1">
        <v>44558</v>
      </c>
      <c r="G2503" s="1">
        <f>Таблица1[[#This Row],[Дата регистрации ЗНИ]]+VLOOKUP(Таблица1[[#This Row],[Бизнес-решение]],'Средние сроки по БР'!$A$1:$T$203,9)</f>
        <v>44662.928571428572</v>
      </c>
      <c r="H2503" s="1">
        <f>Таблица1[[#This Row],[Плановая дата выхода из текущего статуса]]+VLOOKUP(Таблица1[[#This Row],[Бизнес-решение]],'Средние сроки по БР'!$A$1:$T$203,10)</f>
        <v>44802.928571428572</v>
      </c>
      <c r="I250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140</v>
      </c>
    </row>
    <row r="2504" spans="1:9" x14ac:dyDescent="0.25">
      <c r="A2504" s="2">
        <v>5500030092</v>
      </c>
      <c r="B2504" t="s">
        <v>141</v>
      </c>
      <c r="C2504" t="s">
        <v>99</v>
      </c>
      <c r="D2504" t="s">
        <v>16</v>
      </c>
      <c r="E2504" s="1">
        <v>44418</v>
      </c>
      <c r="F2504" s="1">
        <v>44592</v>
      </c>
      <c r="G2504" s="1">
        <f>Таблица1[[#This Row],[Дата регистрации ЗНИ]]+VLOOKUP(Таблица1[[#This Row],[Бизнес-решение]],'Средние сроки по БР'!$A$1:$T$203,15)</f>
        <v>44573.252688172041</v>
      </c>
      <c r="H2504" s="1">
        <f>Таблица1[[#This Row],[Плановая дата выхода из текущего статуса]]+VLOOKUP(Таблица1[[#This Row],[Бизнес-решение]],'Средние сроки по БР'!$A$1:$T$203,16)</f>
        <v>44747.252688172041</v>
      </c>
      <c r="I250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174</v>
      </c>
    </row>
    <row r="2505" spans="1:9" x14ac:dyDescent="0.25">
      <c r="A2505" s="2">
        <v>5500030093</v>
      </c>
      <c r="B2505" t="s">
        <v>2315</v>
      </c>
      <c r="C2505" t="s">
        <v>184</v>
      </c>
      <c r="D2505" t="s">
        <v>73</v>
      </c>
      <c r="E2505" s="1">
        <v>44418</v>
      </c>
      <c r="F2505" s="1">
        <v>44543</v>
      </c>
      <c r="G2505" s="1">
        <f>Таблица1[[#This Row],[Дата регистрации ЗНИ]]+VLOOKUP(Таблица1[[#This Row],[Бизнес-решение]],'Средние сроки по БР'!$A$1:$T$203,10)</f>
        <v>44584.632258064514</v>
      </c>
      <c r="H2505" s="1">
        <f>Таблица1[[#This Row],[Плановая дата выхода из текущего статуса]]+VLOOKUP(Таблица1[[#This Row],[Бизнес-решение]],'Средние сроки по БР'!$A$1:$T$203,11)</f>
        <v>44704.632258064514</v>
      </c>
      <c r="I25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120</v>
      </c>
    </row>
    <row r="2506" spans="1:9" hidden="1" x14ac:dyDescent="0.25">
      <c r="A2506" s="2">
        <v>5500030185</v>
      </c>
      <c r="B2506" t="s">
        <v>2180</v>
      </c>
      <c r="C2506" t="s">
        <v>5</v>
      </c>
      <c r="D2506" t="s">
        <v>16</v>
      </c>
      <c r="E2506" s="1">
        <v>44428</v>
      </c>
      <c r="F2506" s="1" t="s">
        <v>7</v>
      </c>
      <c r="I250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07" spans="1:9" x14ac:dyDescent="0.25">
      <c r="A2507" s="2">
        <v>5500030096</v>
      </c>
      <c r="B2507" t="s">
        <v>343</v>
      </c>
      <c r="C2507" t="s">
        <v>152</v>
      </c>
      <c r="D2507" t="s">
        <v>150</v>
      </c>
      <c r="E2507" s="1">
        <v>44418</v>
      </c>
      <c r="F2507" s="1">
        <v>44638</v>
      </c>
      <c r="G2507" s="1">
        <f>Таблица1[[#This Row],[Дата регистрации ЗНИ]]+VLOOKUP(Таблица1[[#This Row],[Бизнес-решение]],'Средние сроки по БР'!$A$1:$T$203,20,1)</f>
        <v>44533.0625</v>
      </c>
      <c r="H2507" s="1">
        <f>Таблица1[[#This Row],[Плановая дата выхода из текущего статуса]]</f>
        <v>44638</v>
      </c>
      <c r="I25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104.9375</v>
      </c>
    </row>
    <row r="2508" spans="1:9" hidden="1" x14ac:dyDescent="0.25">
      <c r="A2508" s="2">
        <v>5500030187</v>
      </c>
      <c r="B2508" t="s">
        <v>1541</v>
      </c>
      <c r="C2508" t="s">
        <v>8</v>
      </c>
      <c r="D2508" t="s">
        <v>140</v>
      </c>
      <c r="E2508" s="1">
        <v>44428</v>
      </c>
      <c r="F2508" s="1" t="s">
        <v>7</v>
      </c>
      <c r="I250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09" spans="1:9" x14ac:dyDescent="0.25">
      <c r="A2509" s="2">
        <v>5500030097</v>
      </c>
      <c r="B2509" t="s">
        <v>2317</v>
      </c>
      <c r="C2509" t="s">
        <v>148</v>
      </c>
      <c r="D2509" t="s">
        <v>73</v>
      </c>
      <c r="E2509" s="1">
        <v>44418</v>
      </c>
      <c r="F2509" s="1">
        <v>44561</v>
      </c>
      <c r="G2509" s="1">
        <f>Таблица1[[#This Row],[Дата регистрации ЗНИ]]+VLOOKUP(Таблица1[[#This Row],[Бизнес-решение]],'Средние сроки по БР'!$A$1:$T$203,9)</f>
        <v>44584.632258064514</v>
      </c>
      <c r="H2509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5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143</v>
      </c>
    </row>
    <row r="2510" spans="1:9" x14ac:dyDescent="0.25">
      <c r="A2510" s="2">
        <v>5500030098</v>
      </c>
      <c r="B2510" t="s">
        <v>2318</v>
      </c>
      <c r="C2510" t="s">
        <v>149</v>
      </c>
      <c r="D2510" t="s">
        <v>73</v>
      </c>
      <c r="E2510" s="1">
        <v>44419</v>
      </c>
      <c r="F2510" s="1">
        <v>44560</v>
      </c>
      <c r="G2510" s="1">
        <f>Таблица1[[#This Row],[Дата регистрации ЗНИ]]+VLOOKUP(Таблица1[[#This Row],[Бизнес-решение]],'Средние сроки по БР'!$A$1:$T$203,18,1)</f>
        <v>44569.632258064514</v>
      </c>
      <c r="H2510" s="1">
        <f>Таблица1[[#This Row],[Плановая дата выхода из текущего статуса]]+VLOOKUP(Таблица1[[#This Row],[Бизнес-решение]],'Средние сроки по БР'!$A$1:$T$203,19,1)</f>
        <v>44706.632258064514</v>
      </c>
      <c r="I25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137</v>
      </c>
    </row>
    <row r="2511" spans="1:9" x14ac:dyDescent="0.25">
      <c r="A2511" s="2">
        <v>5500030099</v>
      </c>
      <c r="B2511" t="s">
        <v>2319</v>
      </c>
      <c r="C2511" t="s">
        <v>152</v>
      </c>
      <c r="D2511" t="s">
        <v>331</v>
      </c>
      <c r="E2511" s="1">
        <v>44419</v>
      </c>
      <c r="F2511" s="1">
        <v>44650</v>
      </c>
      <c r="G2511" s="1">
        <f>Таблица1[[#This Row],[Дата регистрации ЗНИ]]+VLOOKUP(Таблица1[[#This Row],[Бизнес-решение]],'Средние сроки по БР'!$A$1:$T$203,20,1)</f>
        <v>44572.625</v>
      </c>
      <c r="H2511" s="1">
        <f>Таблица1[[#This Row],[Плановая дата выхода из текущего статуса]]</f>
        <v>44650</v>
      </c>
      <c r="I25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77.375</v>
      </c>
    </row>
    <row r="2512" spans="1:9" hidden="1" x14ac:dyDescent="0.25">
      <c r="A2512" s="2">
        <v>5500030191</v>
      </c>
      <c r="B2512" t="s">
        <v>1677</v>
      </c>
      <c r="C2512" t="s">
        <v>8</v>
      </c>
      <c r="D2512" t="s">
        <v>33</v>
      </c>
      <c r="E2512" s="1">
        <v>44426</v>
      </c>
      <c r="F2512" s="1" t="s">
        <v>7</v>
      </c>
      <c r="I251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13" spans="1:9" x14ac:dyDescent="0.25">
      <c r="A2513" s="2">
        <v>5500030100</v>
      </c>
      <c r="B2513" t="s">
        <v>2320</v>
      </c>
      <c r="C2513" t="s">
        <v>228</v>
      </c>
      <c r="D2513" t="s">
        <v>193</v>
      </c>
      <c r="E2513" s="1">
        <v>44419</v>
      </c>
      <c r="F2513" s="1">
        <v>44552</v>
      </c>
      <c r="G2513" s="1">
        <f>Таблица1[[#This Row],[Дата регистрации ЗНИ]]+VLOOKUP(Таблица1[[#This Row],[Бизнес-решение]],'Средние сроки по БР'!$A$1:$T$203,9)</f>
        <v>44594.666666666664</v>
      </c>
      <c r="H2513" s="1">
        <f>Таблица1[[#This Row],[Плановая дата выхода из текущего статуса]]+VLOOKUP(Таблица1[[#This Row],[Бизнес-решение]],'Средние сроки по БР'!$A$1:$T$203,10)</f>
        <v>44727.666666666664</v>
      </c>
      <c r="I251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133</v>
      </c>
    </row>
    <row r="2514" spans="1:9" x14ac:dyDescent="0.25">
      <c r="A2514" s="2">
        <v>5500030101</v>
      </c>
      <c r="B2514" t="s">
        <v>2321</v>
      </c>
      <c r="C2514" t="s">
        <v>148</v>
      </c>
      <c r="D2514" t="s">
        <v>235</v>
      </c>
      <c r="E2514" s="1">
        <v>44418</v>
      </c>
      <c r="F2514" s="1">
        <v>44483</v>
      </c>
      <c r="G2514" s="1">
        <f>Таблица1[[#This Row],[Дата регистрации ЗНИ]]+VLOOKUP(Таблица1[[#This Row],[Бизнес-решение]],'Средние сроки по БР'!$A$1:$T$203,9)</f>
        <v>44620.857142857145</v>
      </c>
      <c r="H2514" s="1">
        <f>Таблица1[[#This Row],[Плановая дата выхода из текущего статуса]]+VLOOKUP(Таблица1[[#This Row],[Бизнес-решение]],'Средние сроки по БР'!$A$1:$T$203,10)</f>
        <v>44685.857142857145</v>
      </c>
      <c r="I251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65</v>
      </c>
    </row>
    <row r="2515" spans="1:9" hidden="1" x14ac:dyDescent="0.25">
      <c r="A2515" s="2">
        <v>5500030194</v>
      </c>
      <c r="B2515" t="s">
        <v>2365</v>
      </c>
      <c r="C2515" t="s">
        <v>5</v>
      </c>
      <c r="D2515" t="s">
        <v>19</v>
      </c>
      <c r="E2515" s="1">
        <v>44427</v>
      </c>
      <c r="F2515" s="1" t="s">
        <v>7</v>
      </c>
      <c r="I251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16" spans="1:9" x14ac:dyDescent="0.25">
      <c r="A2516" s="2">
        <v>5500030102</v>
      </c>
      <c r="B2516" t="s">
        <v>2224</v>
      </c>
      <c r="C2516" t="s">
        <v>148</v>
      </c>
      <c r="D2516" t="s">
        <v>475</v>
      </c>
      <c r="E2516" s="1">
        <v>44418</v>
      </c>
      <c r="F2516" s="1">
        <v>44554</v>
      </c>
      <c r="G2516" s="1">
        <f>Таблица1[[#This Row],[Дата регистрации ЗНИ]]+VLOOKUP(Таблица1[[#This Row],[Бизнес-решение]],'Средние сроки по БР'!$A$1:$T$203,9)</f>
        <v>44616.214285714283</v>
      </c>
      <c r="H2516" s="1">
        <f>Таблица1[[#This Row],[Плановая дата выхода из текущего статуса]]+VLOOKUP(Таблица1[[#This Row],[Бизнес-решение]],'Средние сроки по БР'!$A$1:$T$203,10)</f>
        <v>44752.214285714283</v>
      </c>
      <c r="I25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136</v>
      </c>
    </row>
    <row r="2517" spans="1:9" x14ac:dyDescent="0.25">
      <c r="A2517" s="2">
        <v>5500030104</v>
      </c>
      <c r="B2517" t="s">
        <v>2322</v>
      </c>
      <c r="C2517" t="s">
        <v>148</v>
      </c>
      <c r="D2517" t="s">
        <v>16</v>
      </c>
      <c r="E2517" s="1">
        <v>44419</v>
      </c>
      <c r="F2517" s="1">
        <v>44651</v>
      </c>
      <c r="G2517" s="1">
        <f>Таблица1[[#This Row],[Дата регистрации ЗНИ]]+VLOOKUP(Таблица1[[#This Row],[Бизнес-решение]],'Средние сроки по БР'!$A$1:$T$203,9)</f>
        <v>44586.252688172041</v>
      </c>
      <c r="H2517" s="1">
        <f>Таблица1[[#This Row],[Плановая дата выхода из текущего статуса]]+VLOOKUP(Таблица1[[#This Row],[Бизнес-решение]],'Средние сроки по БР'!$A$1:$T$203,10)</f>
        <v>44818.252688172041</v>
      </c>
      <c r="I25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232</v>
      </c>
    </row>
    <row r="2518" spans="1:9" x14ac:dyDescent="0.25">
      <c r="A2518" s="2">
        <v>5500030106</v>
      </c>
      <c r="B2518" t="s">
        <v>2324</v>
      </c>
      <c r="C2518" t="s">
        <v>148</v>
      </c>
      <c r="D2518" t="s">
        <v>19</v>
      </c>
      <c r="E2518" s="1">
        <v>44420</v>
      </c>
      <c r="F2518" s="1">
        <v>44442</v>
      </c>
      <c r="G2518" s="1">
        <f>Таблица1[[#This Row],[Дата регистрации ЗНИ]]+VLOOKUP(Таблица1[[#This Row],[Бизнес-решение]],'Средние сроки по БР'!$A$1:$T$203,9)</f>
        <v>44655.631578947367</v>
      </c>
      <c r="H2518" s="1">
        <f>Таблица1[[#This Row],[Плановая дата выхода из текущего статуса]]+VLOOKUP(Таблица1[[#This Row],[Бизнес-решение]],'Средние сроки по БР'!$A$1:$T$203,10)</f>
        <v>44677.631578947367</v>
      </c>
      <c r="I25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</v>
      </c>
    </row>
    <row r="2519" spans="1:9" x14ac:dyDescent="0.25">
      <c r="A2519" s="2">
        <v>5500030107</v>
      </c>
      <c r="B2519" t="s">
        <v>2325</v>
      </c>
      <c r="C2519" t="s">
        <v>148</v>
      </c>
      <c r="D2519" t="s">
        <v>19</v>
      </c>
      <c r="E2519" s="1">
        <v>44420</v>
      </c>
      <c r="F2519" s="1">
        <v>44456</v>
      </c>
      <c r="G2519" s="1">
        <f>Таблица1[[#This Row],[Дата регистрации ЗНИ]]+VLOOKUP(Таблица1[[#This Row],[Бизнес-решение]],'Средние сроки по БР'!$A$1:$T$203,9)</f>
        <v>44655.631578947367</v>
      </c>
      <c r="H2519" s="1">
        <f>Таблица1[[#This Row],[Плановая дата выхода из текущего статуса]]+VLOOKUP(Таблица1[[#This Row],[Бизнес-решение]],'Средние сроки по БР'!$A$1:$T$203,10)</f>
        <v>44691.631578947367</v>
      </c>
      <c r="I25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36</v>
      </c>
    </row>
    <row r="2520" spans="1:9" x14ac:dyDescent="0.25">
      <c r="A2520" s="2">
        <v>5500030110</v>
      </c>
      <c r="B2520" t="s">
        <v>2326</v>
      </c>
      <c r="C2520" t="s">
        <v>325</v>
      </c>
      <c r="D2520" t="s">
        <v>147</v>
      </c>
      <c r="E2520" s="1">
        <v>44424</v>
      </c>
      <c r="F2520" s="1">
        <v>44428</v>
      </c>
      <c r="G2520" s="1">
        <f>Таблица1[[#This Row],[Дата регистрации ЗНИ]]+VLOOKUP(Таблица1[[#This Row],[Бизнес-решение]],'Средние сроки по БР'!$A$1:$T$203,13)</f>
        <v>44562.125</v>
      </c>
      <c r="H2520" s="1">
        <f>Таблица1[[#This Row],[Плановая дата выхода из текущего статуса]]+VLOOKUP(Таблица1[[#This Row],[Бизнес-решение]],'Средние сроки по БР'!$A$1:$T$203,14)</f>
        <v>44564.125</v>
      </c>
      <c r="I25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2521" spans="1:9" x14ac:dyDescent="0.25">
      <c r="A2521" s="2">
        <v>5500030111</v>
      </c>
      <c r="B2521" t="s">
        <v>2320</v>
      </c>
      <c r="C2521" t="s">
        <v>228</v>
      </c>
      <c r="D2521" t="s">
        <v>193</v>
      </c>
      <c r="E2521" s="1">
        <v>44419</v>
      </c>
      <c r="F2521" s="1">
        <v>44552</v>
      </c>
      <c r="G2521" s="1">
        <f>Таблица1[[#This Row],[Дата регистрации ЗНИ]]+VLOOKUP(Таблица1[[#This Row],[Бизнес-решение]],'Средние сроки по БР'!$A$1:$T$203,9)</f>
        <v>44594.666666666664</v>
      </c>
      <c r="H2521" s="1">
        <f>Таблица1[[#This Row],[Плановая дата выхода из текущего статуса]]+VLOOKUP(Таблица1[[#This Row],[Бизнес-решение]],'Средние сроки по БР'!$A$1:$T$203,10)</f>
        <v>44727.666666666664</v>
      </c>
      <c r="I252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133</v>
      </c>
    </row>
    <row r="2522" spans="1:9" x14ac:dyDescent="0.25">
      <c r="A2522" s="2">
        <v>5500030112</v>
      </c>
      <c r="B2522" t="s">
        <v>1809</v>
      </c>
      <c r="C2522" t="s">
        <v>99</v>
      </c>
      <c r="D2522" t="s">
        <v>80</v>
      </c>
      <c r="E2522" s="1">
        <v>44419</v>
      </c>
      <c r="F2522" s="1">
        <v>44681</v>
      </c>
      <c r="G2522" s="1">
        <f>Таблица1[[#This Row],[Дата регистрации ЗНИ]]+VLOOKUP(Таблица1[[#This Row],[Бизнес-решение]],'Средние сроки по БР'!$A$1:$T$203,15)</f>
        <v>44590.727272727272</v>
      </c>
      <c r="H2522" s="1">
        <f>Таблица1[[#This Row],[Плановая дата выхода из текущего статуса]]+VLOOKUP(Таблица1[[#This Row],[Бизнес-решение]],'Средние сроки по БР'!$A$1:$T$203,16)</f>
        <v>44852.727272727272</v>
      </c>
      <c r="I25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262</v>
      </c>
    </row>
    <row r="2523" spans="1:9" x14ac:dyDescent="0.25">
      <c r="A2523" s="2">
        <v>5500030115</v>
      </c>
      <c r="B2523" t="s">
        <v>2328</v>
      </c>
      <c r="C2523" t="s">
        <v>99</v>
      </c>
      <c r="D2523" t="s">
        <v>73</v>
      </c>
      <c r="E2523" s="1">
        <v>44419</v>
      </c>
      <c r="F2523" s="1">
        <v>44560</v>
      </c>
      <c r="G2523" s="1">
        <f>Таблица1[[#This Row],[Дата регистрации ЗНИ]]+VLOOKUP(Таблица1[[#This Row],[Бизнес-решение]],'Средние сроки по БР'!$A$1:$T$203,15)</f>
        <v>44573.632258064514</v>
      </c>
      <c r="H2523" s="1">
        <f>Таблица1[[#This Row],[Плановая дата выхода из текущего статуса]]+VLOOKUP(Таблица1[[#This Row],[Бизнес-решение]],'Средние сроки по БР'!$A$1:$T$203,16)</f>
        <v>44714.632258064514</v>
      </c>
      <c r="I25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141</v>
      </c>
    </row>
    <row r="2524" spans="1:9" x14ac:dyDescent="0.25">
      <c r="A2524" s="2">
        <v>5500030116</v>
      </c>
      <c r="B2524" t="s">
        <v>2329</v>
      </c>
      <c r="C2524" t="s">
        <v>99</v>
      </c>
      <c r="D2524" t="s">
        <v>73</v>
      </c>
      <c r="E2524" s="1">
        <v>44419</v>
      </c>
      <c r="F2524" s="1">
        <v>44624</v>
      </c>
      <c r="G2524" s="1">
        <f>Таблица1[[#This Row],[Дата регистрации ЗНИ]]+VLOOKUP(Таблица1[[#This Row],[Бизнес-решение]],'Средние сроки по БР'!$A$1:$T$203,15)</f>
        <v>44573.632258064514</v>
      </c>
      <c r="H2524" s="1">
        <f>Таблица1[[#This Row],[Плановая дата выхода из текущего статуса]]+VLOOKUP(Таблица1[[#This Row],[Бизнес-решение]],'Средние сроки по БР'!$A$1:$T$203,16)</f>
        <v>44778.632258064514</v>
      </c>
      <c r="I25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205</v>
      </c>
    </row>
    <row r="2525" spans="1:9" x14ac:dyDescent="0.25">
      <c r="A2525" s="2">
        <v>5500030118</v>
      </c>
      <c r="B2525" t="s">
        <v>617</v>
      </c>
      <c r="C2525" t="s">
        <v>297</v>
      </c>
      <c r="D2525" t="s">
        <v>73</v>
      </c>
      <c r="E2525" s="1">
        <v>44419</v>
      </c>
      <c r="F2525" s="1">
        <v>44561</v>
      </c>
      <c r="G2525" s="1">
        <f>Таблица1[[#This Row],[Дата регистрации ЗНИ]]+VLOOKUP(Таблица1[[#This Row],[Бизнес-решение]],'Средние сроки по БР'!$A$1:$T$203,13)</f>
        <v>44576.632258064514</v>
      </c>
      <c r="H2525" s="1">
        <f>Таблица1[[#This Row],[Плановая дата выхода из текущего статуса]]+VLOOKUP(Таблица1[[#This Row],[Бизнес-решение]],'Средние сроки по БР'!$A$1:$T$203,14)</f>
        <v>44716.632258064514</v>
      </c>
      <c r="I25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140</v>
      </c>
    </row>
    <row r="2526" spans="1:9" x14ac:dyDescent="0.25">
      <c r="A2526" s="2">
        <v>5500030119</v>
      </c>
      <c r="B2526" t="s">
        <v>2331</v>
      </c>
      <c r="C2526" t="s">
        <v>448</v>
      </c>
      <c r="D2526" t="s">
        <v>85</v>
      </c>
      <c r="E2526" s="1">
        <v>44419</v>
      </c>
      <c r="F2526" s="1">
        <v>44426</v>
      </c>
      <c r="G2526" s="1">
        <f>Таблица1[[#This Row],[Дата регистрации ЗНИ]]+VLOOKUP(Таблица1[[#This Row],[Бизнес-решение]],'Средние сроки по БР'!$A$1:$U$203,7,1)</f>
        <v>44646.75</v>
      </c>
      <c r="H2526" s="1">
        <f>Таблица1[[#This Row],[Плановая дата выхода из текущего статуса]]+VLOOKUP(Таблица1[[#This Row],[Бизнес-решение]],'Средние сроки по БР'!$A$1:$T$203,8)</f>
        <v>44651.75</v>
      </c>
      <c r="I252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</v>
      </c>
    </row>
    <row r="2527" spans="1:9" x14ac:dyDescent="0.25">
      <c r="A2527" s="2">
        <v>5500030120</v>
      </c>
      <c r="B2527" t="s">
        <v>2332</v>
      </c>
      <c r="C2527" t="s">
        <v>995</v>
      </c>
      <c r="D2527" t="s">
        <v>63</v>
      </c>
      <c r="E2527" s="1">
        <v>44420</v>
      </c>
      <c r="F2527" s="1">
        <v>44428</v>
      </c>
      <c r="G2527" s="1">
        <f>Таблица1[[#This Row],[Дата регистрации ЗНИ]]+VLOOKUP(Таблица1[[#This Row],[Бизнес-решение]],'Средние сроки по БР'!$A$1:$T$203,8)</f>
        <v>44572.796791443849</v>
      </c>
      <c r="H2527" s="1">
        <f>Таблица1[[#This Row],[Плановая дата выхода из текущего статуса]]+VLOOKUP(Таблица1[[#This Row],[Бизнес-решение]],'Средние сроки по БР'!$A$1:$T$203,9)</f>
        <v>44578.796791443849</v>
      </c>
      <c r="I25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2528" spans="1:9" x14ac:dyDescent="0.25">
      <c r="A2528" s="2">
        <v>5500030121</v>
      </c>
      <c r="B2528" t="s">
        <v>2333</v>
      </c>
      <c r="C2528" t="s">
        <v>99</v>
      </c>
      <c r="D2528" t="s">
        <v>73</v>
      </c>
      <c r="E2528" s="1">
        <v>44420</v>
      </c>
      <c r="F2528" s="1">
        <v>44706</v>
      </c>
      <c r="G2528" s="1">
        <f>Таблица1[[#This Row],[Дата регистрации ЗНИ]]+VLOOKUP(Таблица1[[#This Row],[Бизнес-решение]],'Средние сроки по БР'!$A$1:$T$203,15)</f>
        <v>44574.632258064514</v>
      </c>
      <c r="H2528" s="1">
        <f>Таблица1[[#This Row],[Плановая дата выхода из текущего статуса]]+VLOOKUP(Таблица1[[#This Row],[Бизнес-решение]],'Средние сроки по БР'!$A$1:$T$203,16)</f>
        <v>44860.632258064514</v>
      </c>
      <c r="I252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286</v>
      </c>
    </row>
    <row r="2529" spans="1:9" x14ac:dyDescent="0.25">
      <c r="A2529" s="2">
        <v>5500030123</v>
      </c>
      <c r="B2529" t="s">
        <v>2335</v>
      </c>
      <c r="C2529" t="s">
        <v>148</v>
      </c>
      <c r="D2529" t="s">
        <v>33</v>
      </c>
      <c r="E2529" s="1">
        <v>44420</v>
      </c>
      <c r="F2529" s="1">
        <v>44676</v>
      </c>
      <c r="G2529" s="1">
        <f>Таблица1[[#This Row],[Дата регистрации ЗНИ]]+VLOOKUP(Таблица1[[#This Row],[Бизнес-решение]],'Средние сроки по БР'!$A$1:$T$203,9)</f>
        <v>44664.310924369747</v>
      </c>
      <c r="H2529" s="1">
        <f>Таблица1[[#This Row],[Плановая дата выхода из текущего статуса]]+VLOOKUP(Таблица1[[#This Row],[Бизнес-решение]],'Средние сроки по БР'!$A$1:$T$203,10)</f>
        <v>44920.310924369747</v>
      </c>
      <c r="I25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256</v>
      </c>
    </row>
    <row r="2530" spans="1:9" x14ac:dyDescent="0.25">
      <c r="A2530" s="2">
        <v>5500030124</v>
      </c>
      <c r="B2530" t="s">
        <v>2336</v>
      </c>
      <c r="C2530" t="s">
        <v>148</v>
      </c>
      <c r="D2530" t="s">
        <v>33</v>
      </c>
      <c r="E2530" s="1">
        <v>44420</v>
      </c>
      <c r="F2530" s="1">
        <v>44676</v>
      </c>
      <c r="G2530" s="1">
        <f>Таблица1[[#This Row],[Дата регистрации ЗНИ]]+VLOOKUP(Таблица1[[#This Row],[Бизнес-решение]],'Средние сроки по БР'!$A$1:$T$203,9)</f>
        <v>44664.310924369747</v>
      </c>
      <c r="H2530" s="1">
        <f>Таблица1[[#This Row],[Плановая дата выхода из текущего статуса]]+VLOOKUP(Таблица1[[#This Row],[Бизнес-решение]],'Средние сроки по БР'!$A$1:$T$203,10)</f>
        <v>44920.310924369747</v>
      </c>
      <c r="I25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256</v>
      </c>
    </row>
    <row r="2531" spans="1:9" x14ac:dyDescent="0.25">
      <c r="A2531" s="2">
        <v>5500030125</v>
      </c>
      <c r="B2531" t="s">
        <v>2336</v>
      </c>
      <c r="C2531" t="s">
        <v>148</v>
      </c>
      <c r="D2531" t="s">
        <v>33</v>
      </c>
      <c r="E2531" s="1">
        <v>44420</v>
      </c>
      <c r="F2531" s="1">
        <v>44676</v>
      </c>
      <c r="G2531" s="1">
        <f>Таблица1[[#This Row],[Дата регистрации ЗНИ]]+VLOOKUP(Таблица1[[#This Row],[Бизнес-решение]],'Средние сроки по БР'!$A$1:$T$203,9)</f>
        <v>44664.310924369747</v>
      </c>
      <c r="H2531" s="1">
        <f>Таблица1[[#This Row],[Плановая дата выхода из текущего статуса]]+VLOOKUP(Таблица1[[#This Row],[Бизнес-решение]],'Средние сроки по БР'!$A$1:$T$203,10)</f>
        <v>44920.310924369747</v>
      </c>
      <c r="I25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256</v>
      </c>
    </row>
    <row r="2532" spans="1:9" x14ac:dyDescent="0.25">
      <c r="A2532" s="2">
        <v>5500030126</v>
      </c>
      <c r="B2532" t="s">
        <v>2336</v>
      </c>
      <c r="C2532" t="s">
        <v>148</v>
      </c>
      <c r="D2532" t="s">
        <v>33</v>
      </c>
      <c r="E2532" s="1">
        <v>44420</v>
      </c>
      <c r="F2532" s="1">
        <v>44676</v>
      </c>
      <c r="G2532" s="1">
        <f>Таблица1[[#This Row],[Дата регистрации ЗНИ]]+VLOOKUP(Таблица1[[#This Row],[Бизнес-решение]],'Средние сроки по БР'!$A$1:$T$203,9)</f>
        <v>44664.310924369747</v>
      </c>
      <c r="H2532" s="1">
        <f>Таблица1[[#This Row],[Плановая дата выхода из текущего статуса]]+VLOOKUP(Таблица1[[#This Row],[Бизнес-решение]],'Средние сроки по БР'!$A$1:$T$203,10)</f>
        <v>44920.310924369747</v>
      </c>
      <c r="I25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256</v>
      </c>
    </row>
    <row r="2533" spans="1:9" x14ac:dyDescent="0.25">
      <c r="A2533" s="2">
        <v>5500030127</v>
      </c>
      <c r="B2533" t="s">
        <v>2337</v>
      </c>
      <c r="C2533" t="s">
        <v>148</v>
      </c>
      <c r="D2533" t="s">
        <v>73</v>
      </c>
      <c r="E2533" s="1">
        <v>44420</v>
      </c>
      <c r="F2533" s="1">
        <v>44561</v>
      </c>
      <c r="G2533" s="1">
        <f>Таблица1[[#This Row],[Дата регистрации ЗНИ]]+VLOOKUP(Таблица1[[#This Row],[Бизнес-решение]],'Средние сроки по БР'!$A$1:$T$203,9)</f>
        <v>44586.632258064514</v>
      </c>
      <c r="H2533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5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141</v>
      </c>
    </row>
    <row r="2534" spans="1:9" hidden="1" x14ac:dyDescent="0.25">
      <c r="A2534" s="2">
        <v>5500030215</v>
      </c>
      <c r="B2534" t="s">
        <v>2382</v>
      </c>
      <c r="C2534" t="s">
        <v>5</v>
      </c>
      <c r="D2534" t="s">
        <v>16</v>
      </c>
      <c r="E2534" s="1">
        <v>44428</v>
      </c>
      <c r="F2534" s="1" t="s">
        <v>7</v>
      </c>
      <c r="I253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35" spans="1:9" x14ac:dyDescent="0.25">
      <c r="A2535" s="2">
        <v>5500030128</v>
      </c>
      <c r="B2535" t="s">
        <v>324</v>
      </c>
      <c r="C2535" t="s">
        <v>184</v>
      </c>
      <c r="D2535" t="s">
        <v>71</v>
      </c>
      <c r="E2535" s="1">
        <v>44420</v>
      </c>
      <c r="F2535" s="1">
        <v>44575</v>
      </c>
      <c r="G2535" s="1">
        <f>Таблица1[[#This Row],[Дата регистрации ЗНИ]]+VLOOKUP(Таблица1[[#This Row],[Бизнес-решение]],'Средние сроки по БР'!$A$1:$T$203,10)</f>
        <v>44644.777777777781</v>
      </c>
      <c r="H2535" s="1">
        <f>Таблица1[[#This Row],[Плановая дата выхода из текущего статуса]]+VLOOKUP(Таблица1[[#This Row],[Бизнес-решение]],'Средние сроки по БР'!$A$1:$T$203,11)</f>
        <v>44794.777777777781</v>
      </c>
      <c r="I25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150</v>
      </c>
    </row>
    <row r="2536" spans="1:9" x14ac:dyDescent="0.25">
      <c r="A2536" s="2">
        <v>5500030129</v>
      </c>
      <c r="B2536" t="s">
        <v>238</v>
      </c>
      <c r="C2536" t="s">
        <v>148</v>
      </c>
      <c r="D2536" t="s">
        <v>92</v>
      </c>
      <c r="E2536" s="1">
        <v>44421</v>
      </c>
      <c r="F2536" s="1">
        <v>44620</v>
      </c>
      <c r="G2536" s="1">
        <f>Таблица1[[#This Row],[Дата регистрации ЗНИ]]+VLOOKUP(Таблица1[[#This Row],[Бизнес-решение]],'Средние сроки по БР'!$A$1:$T$203,9)</f>
        <v>44594.833333333336</v>
      </c>
      <c r="H2536" s="1">
        <f>Таблица1[[#This Row],[Плановая дата выхода из текущего статуса]]+VLOOKUP(Таблица1[[#This Row],[Бизнес-решение]],'Средние сроки по БР'!$A$1:$T$203,10)</f>
        <v>44793.833333333336</v>
      </c>
      <c r="I25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199</v>
      </c>
    </row>
    <row r="2537" spans="1:9" x14ac:dyDescent="0.25">
      <c r="A2537" s="2">
        <v>5500030130</v>
      </c>
      <c r="B2537" t="s">
        <v>238</v>
      </c>
      <c r="C2537" t="s">
        <v>148</v>
      </c>
      <c r="D2537" t="s">
        <v>33</v>
      </c>
      <c r="E2537" s="1">
        <v>44421</v>
      </c>
      <c r="F2537" s="1">
        <v>44620</v>
      </c>
      <c r="G2537" s="1">
        <f>Таблица1[[#This Row],[Дата регистрации ЗНИ]]+VLOOKUP(Таблица1[[#This Row],[Бизнес-решение]],'Средние сроки по БР'!$A$1:$T$203,9)</f>
        <v>44665.310924369747</v>
      </c>
      <c r="H2537" s="1">
        <f>Таблица1[[#This Row],[Плановая дата выхода из текущего статуса]]+VLOOKUP(Таблица1[[#This Row],[Бизнес-решение]],'Средние сроки по БР'!$A$1:$T$203,10)</f>
        <v>44864.310924369747</v>
      </c>
      <c r="I253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199</v>
      </c>
    </row>
    <row r="2538" spans="1:9" x14ac:dyDescent="0.25">
      <c r="A2538" s="2">
        <v>5500030131</v>
      </c>
      <c r="B2538" t="s">
        <v>488</v>
      </c>
      <c r="C2538" t="s">
        <v>99</v>
      </c>
      <c r="D2538" t="s">
        <v>11</v>
      </c>
      <c r="E2538" s="1">
        <v>44421</v>
      </c>
      <c r="F2538" s="1">
        <v>44592</v>
      </c>
      <c r="G2538" s="1">
        <f>Таблица1[[#This Row],[Дата регистрации ЗНИ]]+VLOOKUP(Таблица1[[#This Row],[Бизнес-решение]],'Средние сроки по БР'!$A$1:$T$203,15)</f>
        <v>44660.260563380281</v>
      </c>
      <c r="H2538" s="1">
        <f>Таблица1[[#This Row],[Плановая дата выхода из текущего статуса]]+VLOOKUP(Таблица1[[#This Row],[Бизнес-решение]],'Средние сроки по БР'!$A$1:$T$203,16)</f>
        <v>44831.260563380281</v>
      </c>
      <c r="I25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171</v>
      </c>
    </row>
    <row r="2539" spans="1:9" x14ac:dyDescent="0.25">
      <c r="A2539" s="2">
        <v>5500030132</v>
      </c>
      <c r="B2539" t="s">
        <v>488</v>
      </c>
      <c r="C2539" t="s">
        <v>99</v>
      </c>
      <c r="D2539" t="s">
        <v>33</v>
      </c>
      <c r="E2539" s="1">
        <v>44421</v>
      </c>
      <c r="F2539" s="1">
        <v>44592</v>
      </c>
      <c r="G2539" s="1">
        <f>Таблица1[[#This Row],[Дата регистрации ЗНИ]]+VLOOKUP(Таблица1[[#This Row],[Бизнес-решение]],'Средние сроки по БР'!$A$1:$T$203,15)</f>
        <v>44653.310924369747</v>
      </c>
      <c r="H2539" s="1">
        <f>Таблица1[[#This Row],[Плановая дата выхода из текущего статуса]]+VLOOKUP(Таблица1[[#This Row],[Бизнес-решение]],'Средние сроки по БР'!$A$1:$T$203,16)</f>
        <v>44824.310924369747</v>
      </c>
      <c r="I253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171</v>
      </c>
    </row>
    <row r="2540" spans="1:9" hidden="1" x14ac:dyDescent="0.25">
      <c r="A2540" s="2">
        <v>5500030221</v>
      </c>
      <c r="B2540" t="s">
        <v>2388</v>
      </c>
      <c r="C2540" t="s">
        <v>8</v>
      </c>
      <c r="D2540" t="s">
        <v>9</v>
      </c>
      <c r="E2540" s="1">
        <v>44428</v>
      </c>
      <c r="F2540" s="1" t="s">
        <v>7</v>
      </c>
      <c r="I254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41" spans="1:9" hidden="1" x14ac:dyDescent="0.25">
      <c r="A2541" s="2">
        <v>5500030222</v>
      </c>
      <c r="B2541" t="s">
        <v>2389</v>
      </c>
      <c r="C2541" t="s">
        <v>8</v>
      </c>
      <c r="D2541" t="s">
        <v>73</v>
      </c>
      <c r="E2541" s="1">
        <v>44428</v>
      </c>
      <c r="F2541" s="1" t="s">
        <v>7</v>
      </c>
      <c r="I254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42" spans="1:9" x14ac:dyDescent="0.25">
      <c r="A2542" s="2">
        <v>5500030133</v>
      </c>
      <c r="B2542" t="s">
        <v>2338</v>
      </c>
      <c r="C2542" t="s">
        <v>152</v>
      </c>
      <c r="D2542" t="s">
        <v>73</v>
      </c>
      <c r="E2542" s="1">
        <v>44421</v>
      </c>
      <c r="F2542" s="1">
        <v>44617</v>
      </c>
      <c r="G2542" s="1">
        <f>Таблица1[[#This Row],[Дата регистрации ЗНИ]]+VLOOKUP(Таблица1[[#This Row],[Бизнес-решение]],'Средние сроки по БР'!$A$1:$T$203,20,1)</f>
        <v>44563.632258064514</v>
      </c>
      <c r="H2542" s="1">
        <f>Таблица1[[#This Row],[Плановая дата выхода из текущего статуса]]</f>
        <v>44617</v>
      </c>
      <c r="I25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53.367741935486265</v>
      </c>
    </row>
    <row r="2543" spans="1:9" x14ac:dyDescent="0.25">
      <c r="A2543" s="2">
        <v>5500030134</v>
      </c>
      <c r="B2543" t="s">
        <v>2339</v>
      </c>
      <c r="C2543" t="s">
        <v>152</v>
      </c>
      <c r="D2543" t="s">
        <v>73</v>
      </c>
      <c r="E2543" s="1">
        <v>44421</v>
      </c>
      <c r="F2543" s="1">
        <v>44624</v>
      </c>
      <c r="G2543" s="1">
        <f>Таблица1[[#This Row],[Дата регистрации ЗНИ]]+VLOOKUP(Таблица1[[#This Row],[Бизнес-решение]],'Средние сроки по БР'!$A$1:$T$203,20,1)</f>
        <v>44563.632258064514</v>
      </c>
      <c r="H2543" s="1">
        <f>Таблица1[[#This Row],[Плановая дата выхода из текущего статуса]]</f>
        <v>44624</v>
      </c>
      <c r="I25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60.367741935486265</v>
      </c>
    </row>
    <row r="2544" spans="1:9" x14ac:dyDescent="0.25">
      <c r="A2544" s="2">
        <v>5500030136</v>
      </c>
      <c r="B2544" t="s">
        <v>2340</v>
      </c>
      <c r="C2544" t="s">
        <v>184</v>
      </c>
      <c r="D2544" t="s">
        <v>145</v>
      </c>
      <c r="E2544" s="1">
        <v>44421</v>
      </c>
      <c r="F2544" s="1">
        <v>44532</v>
      </c>
      <c r="G2544" s="1">
        <f>Таблица1[[#This Row],[Дата регистрации ЗНИ]]+VLOOKUP(Таблица1[[#This Row],[Бизнес-решение]],'Средние сроки по БР'!$A$1:$T$203,10)</f>
        <v>44640.333333333336</v>
      </c>
      <c r="H2544" s="1">
        <f>Таблица1[[#This Row],[Плановая дата выхода из текущего статуса]]+VLOOKUP(Таблица1[[#This Row],[Бизнес-решение]],'Средние сроки по БР'!$A$1:$T$203,11)</f>
        <v>44746.333333333336</v>
      </c>
      <c r="I25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106</v>
      </c>
    </row>
    <row r="2545" spans="1:9" hidden="1" x14ac:dyDescent="0.25">
      <c r="A2545" s="2">
        <v>5500030227</v>
      </c>
      <c r="B2545" t="s">
        <v>2393</v>
      </c>
      <c r="C2545" t="s">
        <v>8</v>
      </c>
      <c r="D2545" t="s">
        <v>27</v>
      </c>
      <c r="E2545" s="1">
        <v>44431</v>
      </c>
      <c r="F2545" s="1" t="s">
        <v>7</v>
      </c>
      <c r="I254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46" spans="1:9" x14ac:dyDescent="0.25">
      <c r="A2546" s="2">
        <v>5500030139</v>
      </c>
      <c r="B2546" t="s">
        <v>2341</v>
      </c>
      <c r="C2546" t="s">
        <v>99</v>
      </c>
      <c r="D2546" t="s">
        <v>89</v>
      </c>
      <c r="E2546" s="1">
        <v>44424</v>
      </c>
      <c r="F2546" s="1">
        <v>44551</v>
      </c>
      <c r="G2546" s="1">
        <f>Таблица1[[#This Row],[Дата регистрации ЗНИ]]+VLOOKUP(Таблица1[[#This Row],[Бизнес-решение]],'Средние сроки по БР'!$A$1:$T$203,15)</f>
        <v>44646.68</v>
      </c>
      <c r="H2546" s="1">
        <f>Таблица1[[#This Row],[Плановая дата выхода из текущего статуса]]+VLOOKUP(Таблица1[[#This Row],[Бизнес-решение]],'Средние сроки по БР'!$A$1:$T$203,16)</f>
        <v>44773.68</v>
      </c>
      <c r="I25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127</v>
      </c>
    </row>
    <row r="2547" spans="1:9" x14ac:dyDescent="0.25">
      <c r="A2547" s="2">
        <v>5500030140</v>
      </c>
      <c r="B2547" t="s">
        <v>2342</v>
      </c>
      <c r="C2547" t="s">
        <v>184</v>
      </c>
      <c r="D2547" t="s">
        <v>22</v>
      </c>
      <c r="E2547" s="1">
        <v>44424</v>
      </c>
      <c r="F2547" s="1">
        <v>44488</v>
      </c>
      <c r="G2547" s="1">
        <f>Таблица1[[#This Row],[Дата регистрации ЗНИ]]+VLOOKUP(Таблица1[[#This Row],[Бизнес-решение]],'Средние сроки по БР'!$A$1:$T$203,10)</f>
        <v>44640.083333333336</v>
      </c>
      <c r="H2547" s="1">
        <f>Таблица1[[#This Row],[Плановая дата выхода из текущего статуса]]+VLOOKUP(Таблица1[[#This Row],[Бизнес-решение]],'Средние сроки по БР'!$A$1:$T$203,11)</f>
        <v>44699.083333333336</v>
      </c>
      <c r="I25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59</v>
      </c>
    </row>
    <row r="2548" spans="1:9" x14ac:dyDescent="0.25">
      <c r="A2548" s="2">
        <v>5500030142</v>
      </c>
      <c r="B2548" t="s">
        <v>2344</v>
      </c>
      <c r="C2548" t="s">
        <v>148</v>
      </c>
      <c r="D2548" t="s">
        <v>73</v>
      </c>
      <c r="E2548" s="1">
        <v>44425</v>
      </c>
      <c r="F2548" s="1">
        <v>44561</v>
      </c>
      <c r="G2548" s="1">
        <f>Таблица1[[#This Row],[Дата регистрации ЗНИ]]+VLOOKUP(Таблица1[[#This Row],[Бизнес-решение]],'Средние сроки по БР'!$A$1:$T$203,9)</f>
        <v>44591.632258064514</v>
      </c>
      <c r="H2548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5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136</v>
      </c>
    </row>
    <row r="2549" spans="1:9" x14ac:dyDescent="0.25">
      <c r="A2549" s="2">
        <v>5500030152</v>
      </c>
      <c r="B2549" t="s">
        <v>2345</v>
      </c>
      <c r="C2549" t="s">
        <v>99</v>
      </c>
      <c r="D2549" t="s">
        <v>10</v>
      </c>
      <c r="E2549" s="1">
        <v>44424</v>
      </c>
      <c r="F2549" s="1">
        <v>44484</v>
      </c>
      <c r="G2549" s="1">
        <f>Таблица1[[#This Row],[Дата регистрации ЗНИ]]+VLOOKUP(Таблица1[[#This Row],[Бизнес-решение]],'Средние сроки по БР'!$A$1:$T$203,15)</f>
        <v>44591.209790209788</v>
      </c>
      <c r="H2549" s="1">
        <f>Таблица1[[#This Row],[Плановая дата выхода из текущего статуса]]+VLOOKUP(Таблица1[[#This Row],[Бизнес-решение]],'Средние сроки по БР'!$A$1:$T$203,16)</f>
        <v>44651.209790209788</v>
      </c>
      <c r="I254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60</v>
      </c>
    </row>
    <row r="2550" spans="1:9" x14ac:dyDescent="0.25">
      <c r="A2550" s="2">
        <v>5500030155</v>
      </c>
      <c r="B2550" t="s">
        <v>2346</v>
      </c>
      <c r="C2550" t="s">
        <v>148</v>
      </c>
      <c r="D2550" t="s">
        <v>11</v>
      </c>
      <c r="E2550" s="1">
        <v>44425</v>
      </c>
      <c r="F2550" s="1">
        <v>44631</v>
      </c>
      <c r="G2550" s="1">
        <f>Таблица1[[#This Row],[Дата регистрации ЗНИ]]+VLOOKUP(Таблица1[[#This Row],[Бизнес-решение]],'Средние сроки по БР'!$A$1:$T$203,9)</f>
        <v>44676.260563380281</v>
      </c>
      <c r="H2550" s="1">
        <f>Таблица1[[#This Row],[Плановая дата выхода из текущего статуса]]+VLOOKUP(Таблица1[[#This Row],[Бизнес-решение]],'Средние сроки по БР'!$A$1:$T$203,10)</f>
        <v>44882.260563380281</v>
      </c>
      <c r="I255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206</v>
      </c>
    </row>
    <row r="2551" spans="1:9" x14ac:dyDescent="0.25">
      <c r="A2551" s="2">
        <v>5500030157</v>
      </c>
      <c r="B2551" t="s">
        <v>2301</v>
      </c>
      <c r="C2551" t="s">
        <v>277</v>
      </c>
      <c r="D2551" t="s">
        <v>33</v>
      </c>
      <c r="E2551" s="1">
        <v>44425</v>
      </c>
      <c r="F2551" s="1">
        <v>44553</v>
      </c>
      <c r="G2551" s="1">
        <f>Таблица1[[#This Row],[Дата регистрации ЗНИ]]+VLOOKUP(Таблица1[[#This Row],[Бизнес-решение]],'Средние сроки по БР'!$A$1:$T$203,12)</f>
        <v>44662.310924369747</v>
      </c>
      <c r="H2551" s="1">
        <f>Таблица1[[#This Row],[Плановая дата выхода из текущего статуса]]+VLOOKUP(Таблица1[[#This Row],[Бизнес-решение]],'Средние сроки по БР'!$A$1:$T$203,13)</f>
        <v>44788.310924369747</v>
      </c>
      <c r="I25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126</v>
      </c>
    </row>
    <row r="2552" spans="1:9" hidden="1" x14ac:dyDescent="0.25">
      <c r="A2552" s="2">
        <v>5500030234</v>
      </c>
      <c r="B2552" t="s">
        <v>2398</v>
      </c>
      <c r="C2552" t="s">
        <v>8</v>
      </c>
      <c r="D2552" t="s">
        <v>257</v>
      </c>
      <c r="E2552" s="1">
        <v>44431</v>
      </c>
      <c r="F2552" s="1" t="s">
        <v>7</v>
      </c>
      <c r="I255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53" spans="1:9" x14ac:dyDescent="0.25">
      <c r="A2553" s="2">
        <v>5500030158</v>
      </c>
      <c r="B2553" t="s">
        <v>1829</v>
      </c>
      <c r="C2553" t="s">
        <v>228</v>
      </c>
      <c r="D2553" t="s">
        <v>23</v>
      </c>
      <c r="E2553" s="1">
        <v>44425</v>
      </c>
      <c r="F2553" s="1">
        <v>44558</v>
      </c>
      <c r="G2553" s="1">
        <f>Таблица1[[#This Row],[Дата регистрации ЗНИ]]+VLOOKUP(Таблица1[[#This Row],[Бизнес-решение]],'Средние сроки по БР'!$A$1:$T$203,9)</f>
        <v>44625.9375</v>
      </c>
      <c r="H2553" s="1">
        <f>Таблица1[[#This Row],[Плановая дата выхода из текущего статуса]]+VLOOKUP(Таблица1[[#This Row],[Бизнес-решение]],'Средние сроки по БР'!$A$1:$T$203,10)</f>
        <v>44758.9375</v>
      </c>
      <c r="I25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133</v>
      </c>
    </row>
    <row r="2554" spans="1:9" x14ac:dyDescent="0.25">
      <c r="A2554" s="2">
        <v>5500030159</v>
      </c>
      <c r="B2554" t="s">
        <v>2347</v>
      </c>
      <c r="C2554" t="s">
        <v>149</v>
      </c>
      <c r="D2554" t="s">
        <v>16</v>
      </c>
      <c r="E2554" s="1">
        <v>44425</v>
      </c>
      <c r="F2554" s="1">
        <v>44571</v>
      </c>
      <c r="G2554" s="1">
        <f>Таблица1[[#This Row],[Дата регистрации ЗНИ]]+VLOOKUP(Таблица1[[#This Row],[Бизнес-решение]],'Средние сроки по БР'!$A$1:$T$203,18,1)</f>
        <v>44576.252688172041</v>
      </c>
      <c r="H2554" s="1">
        <f>Таблица1[[#This Row],[Плановая дата выхода из текущего статуса]]+VLOOKUP(Таблица1[[#This Row],[Бизнес-решение]],'Средние сроки по БР'!$A$1:$T$203,19,1)</f>
        <v>44718.252688172041</v>
      </c>
      <c r="I25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142</v>
      </c>
    </row>
    <row r="2555" spans="1:9" hidden="1" x14ac:dyDescent="0.25">
      <c r="A2555" s="2">
        <v>5500030237</v>
      </c>
      <c r="B2555" t="s">
        <v>2403</v>
      </c>
      <c r="C2555" t="s">
        <v>8</v>
      </c>
      <c r="D2555" t="s">
        <v>620</v>
      </c>
      <c r="E2555" s="1">
        <v>44431</v>
      </c>
      <c r="F2555" s="1" t="s">
        <v>7</v>
      </c>
      <c r="I255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56" spans="1:9" x14ac:dyDescent="0.25">
      <c r="A2556" s="2">
        <v>5500030160</v>
      </c>
      <c r="B2556" t="s">
        <v>2348</v>
      </c>
      <c r="C2556" t="s">
        <v>148</v>
      </c>
      <c r="D2556" t="s">
        <v>724</v>
      </c>
      <c r="E2556" s="1">
        <v>44425</v>
      </c>
      <c r="F2556" s="1">
        <v>44561</v>
      </c>
      <c r="G2556" s="1">
        <f>Таблица1[[#This Row],[Дата регистрации ЗНИ]]+VLOOKUP(Таблица1[[#This Row],[Бизнес-решение]],'Средние сроки по БР'!$A$1:$T$203,9)</f>
        <v>44658.6</v>
      </c>
      <c r="H2556" s="1">
        <f>Таблица1[[#This Row],[Плановая дата выхода из текущего статуса]]+VLOOKUP(Таблица1[[#This Row],[Бизнес-решение]],'Средние сроки по БР'!$A$1:$T$203,10)</f>
        <v>44794.6</v>
      </c>
      <c r="I25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136</v>
      </c>
    </row>
    <row r="2557" spans="1:9" hidden="1" x14ac:dyDescent="0.25">
      <c r="A2557" s="2">
        <v>5500030239</v>
      </c>
      <c r="B2557" t="s">
        <v>2405</v>
      </c>
      <c r="C2557" t="s">
        <v>8</v>
      </c>
      <c r="D2557" t="s">
        <v>6</v>
      </c>
      <c r="E2557" s="1">
        <v>44431</v>
      </c>
      <c r="F2557" s="1" t="s">
        <v>7</v>
      </c>
      <c r="I255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58" spans="1:9" x14ac:dyDescent="0.25">
      <c r="A2558" s="2">
        <v>5500030162</v>
      </c>
      <c r="B2558" t="s">
        <v>2349</v>
      </c>
      <c r="C2558" t="s">
        <v>148</v>
      </c>
      <c r="D2558" t="s">
        <v>73</v>
      </c>
      <c r="E2558" s="1">
        <v>44425</v>
      </c>
      <c r="F2558" s="1">
        <v>44561</v>
      </c>
      <c r="G2558" s="1">
        <f>Таблица1[[#This Row],[Дата регистрации ЗНИ]]+VLOOKUP(Таблица1[[#This Row],[Бизнес-решение]],'Средние сроки по БР'!$A$1:$T$203,9)</f>
        <v>44591.632258064514</v>
      </c>
      <c r="H2558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5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136</v>
      </c>
    </row>
    <row r="2559" spans="1:9" hidden="1" x14ac:dyDescent="0.25">
      <c r="A2559" s="2">
        <v>5500030241</v>
      </c>
      <c r="B2559" t="s">
        <v>224</v>
      </c>
      <c r="C2559" t="s">
        <v>5</v>
      </c>
      <c r="D2559" t="s">
        <v>155</v>
      </c>
      <c r="E2559" s="1">
        <v>44431</v>
      </c>
      <c r="F2559" s="1" t="s">
        <v>7</v>
      </c>
      <c r="I255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60" spans="1:9" x14ac:dyDescent="0.25">
      <c r="A2560" s="2">
        <v>5500030163</v>
      </c>
      <c r="B2560" t="s">
        <v>2350</v>
      </c>
      <c r="C2560" t="s">
        <v>152</v>
      </c>
      <c r="D2560" t="s">
        <v>382</v>
      </c>
      <c r="E2560" s="1">
        <v>44425</v>
      </c>
      <c r="F2560" s="1">
        <v>44629</v>
      </c>
      <c r="G2560" s="1">
        <f>Таблица1[[#This Row],[Дата регистрации ЗНИ]]+VLOOKUP(Таблица1[[#This Row],[Бизнес-решение]],'Средние сроки по БР'!$A$1:$T$203,20,1)</f>
        <v>44541.666666666664</v>
      </c>
      <c r="H2560" s="1">
        <f>Таблица1[[#This Row],[Плановая дата выхода из текущего статуса]]</f>
        <v>44629</v>
      </c>
      <c r="I25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87.333333333335759</v>
      </c>
    </row>
    <row r="2561" spans="1:9" x14ac:dyDescent="0.25">
      <c r="A2561" s="2">
        <v>5500030164</v>
      </c>
      <c r="B2561" t="s">
        <v>2351</v>
      </c>
      <c r="C2561" t="s">
        <v>149</v>
      </c>
      <c r="D2561" t="s">
        <v>163</v>
      </c>
      <c r="E2561" s="1">
        <v>44425</v>
      </c>
      <c r="F2561" s="1">
        <v>44557</v>
      </c>
      <c r="G2561" s="1">
        <f>Таблица1[[#This Row],[Дата регистрации ЗНИ]]+VLOOKUP(Таблица1[[#This Row],[Бизнес-решение]],'Средние сроки по БР'!$A$1:$T$203,18,1)</f>
        <v>44557.071428571428</v>
      </c>
      <c r="H2561" s="1">
        <f>Таблица1[[#This Row],[Плановая дата выхода из текущего статуса]]+VLOOKUP(Таблица1[[#This Row],[Бизнес-решение]],'Средние сроки по БР'!$A$1:$T$203,19,1)</f>
        <v>44685.071428571428</v>
      </c>
      <c r="I25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128</v>
      </c>
    </row>
    <row r="2562" spans="1:9" x14ac:dyDescent="0.25">
      <c r="A2562" s="2">
        <v>5500030171</v>
      </c>
      <c r="B2562" t="s">
        <v>106</v>
      </c>
      <c r="C2562" t="s">
        <v>99</v>
      </c>
      <c r="D2562" t="s">
        <v>210</v>
      </c>
      <c r="E2562" s="1">
        <v>44426</v>
      </c>
      <c r="F2562" s="1">
        <v>44546</v>
      </c>
      <c r="G2562" s="1">
        <f>Таблица1[[#This Row],[Дата регистрации ЗНИ]]+VLOOKUP(Таблица1[[#This Row],[Бизнес-решение]],'Средние сроки по БР'!$A$1:$T$203,15)</f>
        <v>44758.5</v>
      </c>
      <c r="H2562" s="1">
        <f>Таблица1[[#This Row],[Плановая дата выхода из текущего статуса]]+VLOOKUP(Таблица1[[#This Row],[Бизнес-решение]],'Средние сроки по БР'!$A$1:$T$203,16)</f>
        <v>44878.5</v>
      </c>
      <c r="I256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120</v>
      </c>
    </row>
    <row r="2563" spans="1:9" x14ac:dyDescent="0.25">
      <c r="A2563" s="2">
        <v>5500030174</v>
      </c>
      <c r="B2563" t="s">
        <v>2353</v>
      </c>
      <c r="C2563" t="s">
        <v>99</v>
      </c>
      <c r="D2563" t="s">
        <v>34</v>
      </c>
      <c r="E2563" s="1">
        <v>44426</v>
      </c>
      <c r="F2563" s="1">
        <v>44648</v>
      </c>
      <c r="G2563" s="1">
        <f>Таблица1[[#This Row],[Дата регистрации ЗНИ]]+VLOOKUP(Таблица1[[#This Row],[Бизнес-решение]],'Средние сроки по БР'!$A$1:$T$203,15)</f>
        <v>44685.341463414632</v>
      </c>
      <c r="H2563" s="1">
        <f>Таблица1[[#This Row],[Плановая дата выхода из текущего статуса]]+VLOOKUP(Таблица1[[#This Row],[Бизнес-решение]],'Средние сроки по БР'!$A$1:$T$203,16)</f>
        <v>44907.341463414632</v>
      </c>
      <c r="I25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222</v>
      </c>
    </row>
    <row r="2564" spans="1:9" x14ac:dyDescent="0.25">
      <c r="A2564" s="2">
        <v>5500030175</v>
      </c>
      <c r="B2564" t="s">
        <v>2354</v>
      </c>
      <c r="C2564" t="s">
        <v>99</v>
      </c>
      <c r="D2564" t="s">
        <v>73</v>
      </c>
      <c r="E2564" s="1">
        <v>44426</v>
      </c>
      <c r="F2564" s="1">
        <v>44651</v>
      </c>
      <c r="G2564" s="1">
        <f>Таблица1[[#This Row],[Дата регистрации ЗНИ]]+VLOOKUP(Таблица1[[#This Row],[Бизнес-решение]],'Средние сроки по БР'!$A$1:$T$203,15)</f>
        <v>44580.632258064514</v>
      </c>
      <c r="H2564" s="1">
        <f>Таблица1[[#This Row],[Плановая дата выхода из текущего статуса]]+VLOOKUP(Таблица1[[#This Row],[Бизнес-решение]],'Средние сроки по БР'!$A$1:$T$203,16)</f>
        <v>44805.632258064514</v>
      </c>
      <c r="I25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225</v>
      </c>
    </row>
    <row r="2565" spans="1:9" x14ac:dyDescent="0.25">
      <c r="A2565" s="2">
        <v>5500030176</v>
      </c>
      <c r="B2565" t="s">
        <v>2355</v>
      </c>
      <c r="C2565" t="s">
        <v>99</v>
      </c>
      <c r="D2565" t="s">
        <v>28</v>
      </c>
      <c r="E2565" s="1">
        <v>44426</v>
      </c>
      <c r="F2565" s="1">
        <v>44611</v>
      </c>
      <c r="G2565" s="1">
        <f>Таблица1[[#This Row],[Дата регистрации ЗНИ]]+VLOOKUP(Таблица1[[#This Row],[Бизнес-решение]],'Средние сроки по БР'!$A$1:$T$203,15)</f>
        <v>44684.664731494922</v>
      </c>
      <c r="H2565" s="1">
        <f>Таблица1[[#This Row],[Плановая дата выхода из текущего статуса]]+VLOOKUP(Таблица1[[#This Row],[Бизнес-решение]],'Средние сроки по БР'!$A$1:$T$203,16)</f>
        <v>44869.664731494922</v>
      </c>
      <c r="I25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185</v>
      </c>
    </row>
    <row r="2566" spans="1:9" x14ac:dyDescent="0.25">
      <c r="A2566" s="2">
        <v>5500030179</v>
      </c>
      <c r="B2566" t="s">
        <v>2357</v>
      </c>
      <c r="C2566" t="s">
        <v>148</v>
      </c>
      <c r="D2566" t="s">
        <v>73</v>
      </c>
      <c r="E2566" s="1">
        <v>44426</v>
      </c>
      <c r="F2566" s="1">
        <v>44561</v>
      </c>
      <c r="G2566" s="1">
        <f>Таблица1[[#This Row],[Дата регистрации ЗНИ]]+VLOOKUP(Таблица1[[#This Row],[Бизнес-решение]],'Средние сроки по БР'!$A$1:$T$203,9)</f>
        <v>44592.632258064514</v>
      </c>
      <c r="H2566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56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135</v>
      </c>
    </row>
    <row r="2567" spans="1:9" x14ac:dyDescent="0.25">
      <c r="A2567" s="2">
        <v>5500030180</v>
      </c>
      <c r="B2567" t="s">
        <v>2358</v>
      </c>
      <c r="C2567" t="s">
        <v>99</v>
      </c>
      <c r="D2567" t="s">
        <v>10</v>
      </c>
      <c r="E2567" s="1">
        <v>44426</v>
      </c>
      <c r="F2567" s="1">
        <v>44651</v>
      </c>
      <c r="G2567" s="1">
        <f>Таблица1[[#This Row],[Дата регистрации ЗНИ]]+VLOOKUP(Таблица1[[#This Row],[Бизнес-решение]],'Средние сроки по БР'!$A$1:$T$203,15)</f>
        <v>44593.209790209788</v>
      </c>
      <c r="H2567" s="1">
        <f>Таблица1[[#This Row],[Плановая дата выхода из текущего статуса]]+VLOOKUP(Таблица1[[#This Row],[Бизнес-решение]],'Средние сроки по БР'!$A$1:$T$203,16)</f>
        <v>44818.209790209788</v>
      </c>
      <c r="I25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225</v>
      </c>
    </row>
    <row r="2568" spans="1:9" x14ac:dyDescent="0.25">
      <c r="A2568" s="2">
        <v>5500030181</v>
      </c>
      <c r="B2568" t="s">
        <v>2359</v>
      </c>
      <c r="C2568" t="s">
        <v>184</v>
      </c>
      <c r="D2568" t="s">
        <v>163</v>
      </c>
      <c r="E2568" s="1">
        <v>44426</v>
      </c>
      <c r="F2568" s="1">
        <v>44477</v>
      </c>
      <c r="G2568" s="1">
        <f>Таблица1[[#This Row],[Дата регистрации ЗНИ]]+VLOOKUP(Таблица1[[#This Row],[Бизнес-решение]],'Средние сроки по БР'!$A$1:$T$203,10)</f>
        <v>44574.071428571428</v>
      </c>
      <c r="H2568" s="1">
        <f>Таблица1[[#This Row],[Плановая дата выхода из текущего статуса]]+VLOOKUP(Таблица1[[#This Row],[Бизнес-решение]],'Средние сроки по БР'!$A$1:$T$203,11)</f>
        <v>44620.071428571428</v>
      </c>
      <c r="I25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46</v>
      </c>
    </row>
    <row r="2569" spans="1:9" x14ac:dyDescent="0.25">
      <c r="A2569" s="2">
        <v>5500030182</v>
      </c>
      <c r="B2569" t="s">
        <v>2360</v>
      </c>
      <c r="C2569" t="s">
        <v>148</v>
      </c>
      <c r="D2569" t="s">
        <v>73</v>
      </c>
      <c r="E2569" s="1">
        <v>44426</v>
      </c>
      <c r="F2569" s="1">
        <v>44561</v>
      </c>
      <c r="G2569" s="1">
        <f>Таблица1[[#This Row],[Дата регистрации ЗНИ]]+VLOOKUP(Таблица1[[#This Row],[Бизнес-решение]],'Средние сроки по БР'!$A$1:$T$203,9)</f>
        <v>44592.632258064514</v>
      </c>
      <c r="H2569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5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135</v>
      </c>
    </row>
    <row r="2570" spans="1:9" x14ac:dyDescent="0.25">
      <c r="A2570" s="2">
        <v>5500030183</v>
      </c>
      <c r="B2570" t="s">
        <v>2361</v>
      </c>
      <c r="C2570" t="s">
        <v>99</v>
      </c>
      <c r="D2570" t="s">
        <v>6</v>
      </c>
      <c r="E2570" s="1">
        <v>44426</v>
      </c>
      <c r="F2570" s="1">
        <v>44637</v>
      </c>
      <c r="G2570" s="1">
        <f>Таблица1[[#This Row],[Дата регистрации ЗНИ]]+VLOOKUP(Таблица1[[#This Row],[Бизнес-решение]],'Средние сроки по БР'!$A$1:$T$203,15)</f>
        <v>44630.371321454484</v>
      </c>
      <c r="H2570" s="1">
        <f>Таблица1[[#This Row],[Плановая дата выхода из текущего статуса]]+VLOOKUP(Таблица1[[#This Row],[Бизнес-решение]],'Средние сроки по БР'!$A$1:$T$203,16)</f>
        <v>44841.371321454484</v>
      </c>
      <c r="I25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211</v>
      </c>
    </row>
    <row r="2571" spans="1:9" x14ac:dyDescent="0.25">
      <c r="A2571" s="2">
        <v>5500030184</v>
      </c>
      <c r="B2571" t="s">
        <v>164</v>
      </c>
      <c r="C2571" t="s">
        <v>99</v>
      </c>
      <c r="D2571" t="s">
        <v>60</v>
      </c>
      <c r="E2571" s="1">
        <v>44426</v>
      </c>
      <c r="F2571" s="1">
        <v>44651</v>
      </c>
      <c r="G2571" s="1">
        <f>Таблица1[[#This Row],[Дата регистрации ЗНИ]]+VLOOKUP(Таблица1[[#This Row],[Бизнес-решение]],'Средние сроки по БР'!$A$1:$T$203,15)</f>
        <v>44657.5</v>
      </c>
      <c r="H2571" s="1">
        <f>Таблица1[[#This Row],[Плановая дата выхода из текущего статуса]]+VLOOKUP(Таблица1[[#This Row],[Бизнес-решение]],'Средние сроки по БР'!$A$1:$T$203,16)</f>
        <v>44882.5</v>
      </c>
      <c r="I25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225</v>
      </c>
    </row>
    <row r="2572" spans="1:9" x14ac:dyDescent="0.25">
      <c r="A2572" s="2">
        <v>5500030188</v>
      </c>
      <c r="B2572" t="s">
        <v>2362</v>
      </c>
      <c r="C2572" t="s">
        <v>148</v>
      </c>
      <c r="D2572" t="s">
        <v>73</v>
      </c>
      <c r="E2572" s="1">
        <v>44428</v>
      </c>
      <c r="F2572" s="1">
        <v>44560</v>
      </c>
      <c r="G2572" s="1">
        <f>Таблица1[[#This Row],[Дата регистрации ЗНИ]]+VLOOKUP(Таблица1[[#This Row],[Бизнес-решение]],'Средние сроки по БР'!$A$1:$T$203,9)</f>
        <v>44594.632258064514</v>
      </c>
      <c r="H2572" s="1">
        <f>Таблица1[[#This Row],[Плановая дата выхода из текущего статуса]]+VLOOKUP(Таблица1[[#This Row],[Бизнес-решение]],'Средние сроки по БР'!$A$1:$T$203,10)</f>
        <v>44726.632258064514</v>
      </c>
      <c r="I25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132</v>
      </c>
    </row>
    <row r="2573" spans="1:9" hidden="1" x14ac:dyDescent="0.25">
      <c r="A2573" s="2">
        <v>5500030255</v>
      </c>
      <c r="B2573" t="s">
        <v>2417</v>
      </c>
      <c r="C2573" t="s">
        <v>5</v>
      </c>
      <c r="D2573" t="s">
        <v>6</v>
      </c>
      <c r="E2573" s="1">
        <v>44432</v>
      </c>
      <c r="F2573" s="1" t="s">
        <v>7</v>
      </c>
      <c r="I257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74" spans="1:9" x14ac:dyDescent="0.25">
      <c r="A2574" s="2">
        <v>5500030189</v>
      </c>
      <c r="B2574" t="s">
        <v>2280</v>
      </c>
      <c r="C2574" t="s">
        <v>99</v>
      </c>
      <c r="D2574" t="s">
        <v>129</v>
      </c>
      <c r="E2574" s="1">
        <v>44428</v>
      </c>
      <c r="F2574" s="1">
        <v>44558</v>
      </c>
      <c r="G2574" s="1">
        <f>Таблица1[[#This Row],[Дата регистрации ЗНИ]]+VLOOKUP(Таблица1[[#This Row],[Бизнес-решение]],'Средние сроки по БР'!$A$1:$T$203,15)</f>
        <v>44672.285714285717</v>
      </c>
      <c r="H2574" s="1">
        <f>Таблица1[[#This Row],[Плановая дата выхода из текущего статуса]]+VLOOKUP(Таблица1[[#This Row],[Бизнес-решение]],'Средние сроки по БР'!$A$1:$T$203,16)</f>
        <v>44802.285714285717</v>
      </c>
      <c r="I25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130</v>
      </c>
    </row>
    <row r="2575" spans="1:9" hidden="1" x14ac:dyDescent="0.25">
      <c r="A2575" s="2">
        <v>5500030261</v>
      </c>
      <c r="B2575" t="s">
        <v>2419</v>
      </c>
      <c r="C2575" t="s">
        <v>5</v>
      </c>
      <c r="D2575" t="s">
        <v>73</v>
      </c>
      <c r="E2575" s="1">
        <v>44432</v>
      </c>
      <c r="F2575" s="1" t="s">
        <v>7</v>
      </c>
      <c r="I257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76" spans="1:9" x14ac:dyDescent="0.25">
      <c r="A2576" s="2">
        <v>5500030190</v>
      </c>
      <c r="B2576" t="s">
        <v>2363</v>
      </c>
      <c r="C2576" t="s">
        <v>152</v>
      </c>
      <c r="D2576" t="s">
        <v>150</v>
      </c>
      <c r="E2576" s="1">
        <v>44428</v>
      </c>
      <c r="F2576" s="1">
        <v>44638</v>
      </c>
      <c r="G2576" s="1">
        <f>Таблица1[[#This Row],[Дата регистрации ЗНИ]]+VLOOKUP(Таблица1[[#This Row],[Бизнес-решение]],'Средние сроки по БР'!$A$1:$T$203,20,1)</f>
        <v>44543.0625</v>
      </c>
      <c r="H2576" s="1">
        <f>Таблица1[[#This Row],[Плановая дата выхода из текущего статуса]]</f>
        <v>44638</v>
      </c>
      <c r="I25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94.9375</v>
      </c>
    </row>
    <row r="2577" spans="1:9" x14ac:dyDescent="0.25">
      <c r="A2577" s="2">
        <v>5500030192</v>
      </c>
      <c r="B2577" t="s">
        <v>2364</v>
      </c>
      <c r="C2577" t="s">
        <v>99</v>
      </c>
      <c r="D2577" t="s">
        <v>76</v>
      </c>
      <c r="E2577" s="1">
        <v>44427</v>
      </c>
      <c r="F2577" s="1">
        <v>44592</v>
      </c>
      <c r="G2577" s="1">
        <f>Таблица1[[#This Row],[Дата регистрации ЗНИ]]+VLOOKUP(Таблица1[[#This Row],[Бизнес-решение]],'Средние сроки по БР'!$A$1:$T$203,15)</f>
        <v>44687.454545454544</v>
      </c>
      <c r="H2577" s="1">
        <f>Таблица1[[#This Row],[Плановая дата выхода из текущего статуса]]+VLOOKUP(Таблица1[[#This Row],[Бизнес-решение]],'Средние сроки по БР'!$A$1:$T$203,16)</f>
        <v>44852.454545454544</v>
      </c>
      <c r="I25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165</v>
      </c>
    </row>
    <row r="2578" spans="1:9" hidden="1" x14ac:dyDescent="0.25">
      <c r="A2578" s="2">
        <v>5500030264</v>
      </c>
      <c r="B2578" t="s">
        <v>2421</v>
      </c>
      <c r="C2578" t="s">
        <v>5</v>
      </c>
      <c r="D2578" t="s">
        <v>62</v>
      </c>
      <c r="E2578" s="1">
        <v>44433</v>
      </c>
      <c r="F2578" s="1" t="s">
        <v>7</v>
      </c>
      <c r="I257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79" spans="1:9" x14ac:dyDescent="0.25">
      <c r="A2579" s="2">
        <v>5500030193</v>
      </c>
      <c r="B2579" t="s">
        <v>2364</v>
      </c>
      <c r="C2579" t="s">
        <v>99</v>
      </c>
      <c r="D2579" t="s">
        <v>62</v>
      </c>
      <c r="E2579" s="1">
        <v>44427</v>
      </c>
      <c r="F2579" s="1">
        <v>44592</v>
      </c>
      <c r="G2579" s="1">
        <f>Таблица1[[#This Row],[Дата регистрации ЗНИ]]+VLOOKUP(Таблица1[[#This Row],[Бизнес-решение]],'Средние сроки по БР'!$A$1:$T$203,15)</f>
        <v>44637.0625</v>
      </c>
      <c r="H2579" s="1">
        <f>Таблица1[[#This Row],[Плановая дата выхода из текущего статуса]]+VLOOKUP(Таблица1[[#This Row],[Бизнес-решение]],'Средние сроки по БР'!$A$1:$T$203,16)</f>
        <v>44802.0625</v>
      </c>
      <c r="I25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165</v>
      </c>
    </row>
    <row r="2580" spans="1:9" hidden="1" x14ac:dyDescent="0.25">
      <c r="A2580" s="2">
        <v>5500030267</v>
      </c>
      <c r="B2580" t="s">
        <v>2423</v>
      </c>
      <c r="C2580" t="s">
        <v>5</v>
      </c>
      <c r="D2580" t="s">
        <v>34</v>
      </c>
      <c r="E2580" s="1">
        <v>44433</v>
      </c>
      <c r="F2580" s="1" t="s">
        <v>7</v>
      </c>
      <c r="I258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81" spans="1:9" x14ac:dyDescent="0.25">
      <c r="A2581" s="2">
        <v>5500030195</v>
      </c>
      <c r="B2581" t="s">
        <v>2366</v>
      </c>
      <c r="C2581" t="s">
        <v>325</v>
      </c>
      <c r="D2581" t="s">
        <v>257</v>
      </c>
      <c r="E2581" s="1">
        <v>44427</v>
      </c>
      <c r="F2581" s="1">
        <v>44431</v>
      </c>
      <c r="G2581" s="1">
        <f>Таблица1[[#This Row],[Дата регистрации ЗНИ]]+VLOOKUP(Таблица1[[#This Row],[Бизнес-решение]],'Средние сроки по БР'!$A$1:$T$203,13)</f>
        <v>44537.595744680853</v>
      </c>
      <c r="H2581" s="1">
        <f>Таблица1[[#This Row],[Плановая дата выхода из текущего статуса]]+VLOOKUP(Таблица1[[#This Row],[Бизнес-решение]],'Средние сроки по БР'!$A$1:$T$203,14)</f>
        <v>44539.595744680853</v>
      </c>
      <c r="I258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2582" spans="1:9" x14ac:dyDescent="0.25">
      <c r="A2582" s="2">
        <v>5500030196</v>
      </c>
      <c r="B2582" t="s">
        <v>462</v>
      </c>
      <c r="C2582" t="s">
        <v>148</v>
      </c>
      <c r="D2582" t="s">
        <v>73</v>
      </c>
      <c r="E2582" s="1">
        <v>44427</v>
      </c>
      <c r="F2582" s="1">
        <v>44561</v>
      </c>
      <c r="G2582" s="1">
        <f>Таблица1[[#This Row],[Дата регистрации ЗНИ]]+VLOOKUP(Таблица1[[#This Row],[Бизнес-решение]],'Средние сроки по БР'!$A$1:$T$203,9)</f>
        <v>44593.632258064514</v>
      </c>
      <c r="H2582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58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134</v>
      </c>
    </row>
    <row r="2583" spans="1:9" hidden="1" x14ac:dyDescent="0.25">
      <c r="A2583" s="2">
        <v>5500030270</v>
      </c>
      <c r="B2583" t="s">
        <v>2426</v>
      </c>
      <c r="C2583" t="s">
        <v>5</v>
      </c>
      <c r="D2583" t="s">
        <v>34</v>
      </c>
      <c r="E2583" s="1">
        <v>44433</v>
      </c>
      <c r="F2583" s="1" t="s">
        <v>7</v>
      </c>
      <c r="I258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84" spans="1:9" x14ac:dyDescent="0.25">
      <c r="A2584" s="2">
        <v>5500030197</v>
      </c>
      <c r="B2584" t="s">
        <v>2367</v>
      </c>
      <c r="C2584" t="s">
        <v>152</v>
      </c>
      <c r="D2584" t="s">
        <v>309</v>
      </c>
      <c r="E2584" s="1">
        <v>44427</v>
      </c>
      <c r="F2584" s="1">
        <v>44602</v>
      </c>
      <c r="G2584" s="1">
        <f>Таблица1[[#This Row],[Дата регистрации ЗНИ]]+VLOOKUP(Таблица1[[#This Row],[Бизнес-решение]],'Средние сроки по БР'!$A$1:$T$203,20,1)</f>
        <v>44575.666666666664</v>
      </c>
      <c r="H2584" s="1">
        <f>Таблица1[[#This Row],[Плановая дата выхода из текущего статуса]]</f>
        <v>44602</v>
      </c>
      <c r="I258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26.333333333335759</v>
      </c>
    </row>
    <row r="2585" spans="1:9" hidden="1" x14ac:dyDescent="0.25">
      <c r="A2585" s="2">
        <v>5500030273</v>
      </c>
      <c r="B2585" t="s">
        <v>2427</v>
      </c>
      <c r="C2585" t="s">
        <v>5</v>
      </c>
      <c r="D2585" t="s">
        <v>10</v>
      </c>
      <c r="E2585" s="1">
        <v>44434</v>
      </c>
      <c r="F2585" s="1" t="s">
        <v>7</v>
      </c>
      <c r="I258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86" spans="1:9" x14ac:dyDescent="0.25">
      <c r="A2586" s="2">
        <v>5500030198</v>
      </c>
      <c r="B2586" t="s">
        <v>2368</v>
      </c>
      <c r="C2586" t="s">
        <v>148</v>
      </c>
      <c r="D2586" t="s">
        <v>22</v>
      </c>
      <c r="E2586" s="1">
        <v>44427</v>
      </c>
      <c r="F2586" s="1">
        <v>44589</v>
      </c>
      <c r="G2586" s="1">
        <f>Таблица1[[#This Row],[Дата регистрации ЗНИ]]+VLOOKUP(Таблица1[[#This Row],[Бизнес-решение]],'Средние сроки по БР'!$A$1:$T$203,9)</f>
        <v>44643.083333333336</v>
      </c>
      <c r="H2586" s="1">
        <f>Таблица1[[#This Row],[Плановая дата выхода из текущего статуса]]+VLOOKUP(Таблица1[[#This Row],[Бизнес-решение]],'Средние сроки по БР'!$A$1:$T$203,10)</f>
        <v>44805.083333333336</v>
      </c>
      <c r="I258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162</v>
      </c>
    </row>
    <row r="2587" spans="1:9" hidden="1" x14ac:dyDescent="0.25">
      <c r="A2587" s="2">
        <v>5500030275</v>
      </c>
      <c r="B2587" t="s">
        <v>2429</v>
      </c>
      <c r="C2587" t="s">
        <v>5</v>
      </c>
      <c r="D2587" t="s">
        <v>16</v>
      </c>
      <c r="E2587" s="1">
        <v>44434</v>
      </c>
      <c r="F2587" s="1" t="s">
        <v>7</v>
      </c>
      <c r="I258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88" spans="1:9" hidden="1" x14ac:dyDescent="0.25">
      <c r="A2588" s="2">
        <v>5500030276</v>
      </c>
      <c r="B2588" t="s">
        <v>2430</v>
      </c>
      <c r="C2588" t="s">
        <v>8</v>
      </c>
      <c r="D2588" t="s">
        <v>11</v>
      </c>
      <c r="E2588" s="1">
        <v>44434</v>
      </c>
      <c r="F2588" s="1" t="s">
        <v>7</v>
      </c>
      <c r="I258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589" spans="1:9" x14ac:dyDescent="0.25">
      <c r="A2589" s="2">
        <v>5500030201</v>
      </c>
      <c r="B2589" t="s">
        <v>2370</v>
      </c>
      <c r="C2589" t="s">
        <v>307</v>
      </c>
      <c r="D2589" t="s">
        <v>329</v>
      </c>
      <c r="E2589" s="1">
        <v>44427</v>
      </c>
      <c r="F2589" s="1">
        <v>44503</v>
      </c>
      <c r="G2589" s="1">
        <f>Таблица1[[#This Row],[Дата регистрации ЗНИ]]+VLOOKUP(Таблица1[[#This Row],[Бизнес-решение]],'Средние сроки по БР'!$A$1:$T$203,9)</f>
        <v>44637.571428571428</v>
      </c>
      <c r="H2589" s="1">
        <f>Таблица1[[#This Row],[Плановая дата выхода из текущего статуса]]+VLOOKUP(Таблица1[[#This Row],[Бизнес-решение]],'Средние сроки по БР'!$A$1:$T$203,10)</f>
        <v>44713.571428571428</v>
      </c>
      <c r="I25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76</v>
      </c>
    </row>
    <row r="2590" spans="1:9" x14ac:dyDescent="0.25">
      <c r="A2590" s="2">
        <v>5500030202</v>
      </c>
      <c r="B2590" t="s">
        <v>2371</v>
      </c>
      <c r="C2590" t="s">
        <v>228</v>
      </c>
      <c r="D2590" t="s">
        <v>73</v>
      </c>
      <c r="E2590" s="1">
        <v>44427</v>
      </c>
      <c r="F2590" s="1">
        <v>44554</v>
      </c>
      <c r="G2590" s="1">
        <f>Таблица1[[#This Row],[Дата регистрации ЗНИ]]+VLOOKUP(Таблица1[[#This Row],[Бизнес-решение]],'Средние сроки по БР'!$A$1:$T$203,9)</f>
        <v>44593.632258064514</v>
      </c>
      <c r="H2590" s="1">
        <f>Таблица1[[#This Row],[Плановая дата выхода из текущего статуса]]+VLOOKUP(Таблица1[[#This Row],[Бизнес-решение]],'Средние сроки по БР'!$A$1:$T$203,10)</f>
        <v>44720.632258064514</v>
      </c>
      <c r="I25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127</v>
      </c>
    </row>
    <row r="2591" spans="1:9" x14ac:dyDescent="0.25">
      <c r="A2591" s="2">
        <v>5500030203</v>
      </c>
      <c r="B2591" t="s">
        <v>2372</v>
      </c>
      <c r="C2591" t="s">
        <v>325</v>
      </c>
      <c r="D2591" t="s">
        <v>10</v>
      </c>
      <c r="E2591" s="1">
        <v>44427</v>
      </c>
      <c r="F2591" s="1">
        <v>44440</v>
      </c>
      <c r="G2591" s="1">
        <f>Таблица1[[#This Row],[Дата регистрации ЗНИ]]+VLOOKUP(Таблица1[[#This Row],[Бизнес-решение]],'Средние сроки по БР'!$A$1:$T$203,13)</f>
        <v>44597.209790209788</v>
      </c>
      <c r="H2591" s="1">
        <f>Таблица1[[#This Row],[Плановая дата выхода из текущего статуса]]+VLOOKUP(Таблица1[[#This Row],[Бизнес-решение]],'Средние сроки по БР'!$A$1:$T$203,14)</f>
        <v>44608.209790209788</v>
      </c>
      <c r="I25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</v>
      </c>
    </row>
    <row r="2592" spans="1:9" x14ac:dyDescent="0.25">
      <c r="A2592" s="2">
        <v>5500030204</v>
      </c>
      <c r="B2592" t="s">
        <v>2373</v>
      </c>
      <c r="C2592" t="s">
        <v>148</v>
      </c>
      <c r="D2592" t="s">
        <v>1784</v>
      </c>
      <c r="E2592" s="1">
        <v>44427</v>
      </c>
      <c r="F2592" s="1">
        <v>44480</v>
      </c>
      <c r="G2592" s="1">
        <f>Таблица1[[#This Row],[Дата регистрации ЗНИ]]+VLOOKUP(Таблица1[[#This Row],[Бизнес-решение]],'Средние сроки по БР'!$A$1:$T$203,9)</f>
        <v>44575.153846153844</v>
      </c>
      <c r="H2592" s="1">
        <f>Таблица1[[#This Row],[Плановая дата выхода из текущего статуса]]+VLOOKUP(Таблица1[[#This Row],[Бизнес-решение]],'Средние сроки по БР'!$A$1:$T$203,10)</f>
        <v>44628.153846153844</v>
      </c>
      <c r="I259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53</v>
      </c>
    </row>
    <row r="2593" spans="1:9" x14ac:dyDescent="0.25">
      <c r="A2593" s="2">
        <v>5500030205</v>
      </c>
      <c r="B2593" t="s">
        <v>2374</v>
      </c>
      <c r="C2593" t="s">
        <v>1414</v>
      </c>
      <c r="D2593" t="s">
        <v>73</v>
      </c>
      <c r="E2593" s="1">
        <v>44427</v>
      </c>
      <c r="F2593" s="1">
        <v>44560</v>
      </c>
      <c r="G2593" s="1">
        <f>Таблица1[[#This Row],[Дата регистрации ЗНИ]]+VLOOKUP(Таблица1[[#This Row],[Бизнес-решение]],'Средние сроки по БР'!$A$1:$T$203,9)</f>
        <v>44593.632258064514</v>
      </c>
      <c r="H2593" s="1">
        <f>Таблица1[[#This Row],[Плановая дата выхода из текущего статуса]]+VLOOKUP(Таблица1[[#This Row],[Бизнес-решение]],'Средние сроки по БР'!$A$1:$T$203,10)</f>
        <v>44726.632258064514</v>
      </c>
      <c r="I25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133</v>
      </c>
    </row>
    <row r="2594" spans="1:9" x14ac:dyDescent="0.25">
      <c r="A2594" s="2">
        <v>5500030206</v>
      </c>
      <c r="B2594" t="s">
        <v>2375</v>
      </c>
      <c r="C2594" t="s">
        <v>325</v>
      </c>
      <c r="D2594" t="s">
        <v>323</v>
      </c>
      <c r="E2594" s="1">
        <v>44427</v>
      </c>
      <c r="F2594" s="1">
        <v>44557</v>
      </c>
      <c r="G2594" s="1">
        <f>Таблица1[[#This Row],[Дата регистрации ЗНИ]]+VLOOKUP(Таблица1[[#This Row],[Бизнес-решение]],'Средние сроки по БР'!$A$1:$T$203,13)</f>
        <v>44654.5</v>
      </c>
      <c r="H2594" s="1">
        <f>Таблица1[[#This Row],[Плановая дата выхода из текущего статуса]]+VLOOKUP(Таблица1[[#This Row],[Бизнес-решение]],'Средние сроки по БР'!$A$1:$T$203,14)</f>
        <v>44782.5</v>
      </c>
      <c r="I25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128</v>
      </c>
    </row>
    <row r="2595" spans="1:9" x14ac:dyDescent="0.25">
      <c r="A2595" s="2">
        <v>5500030207</v>
      </c>
      <c r="B2595" t="s">
        <v>2376</v>
      </c>
      <c r="C2595" t="s">
        <v>152</v>
      </c>
      <c r="D2595" t="s">
        <v>257</v>
      </c>
      <c r="E2595" s="1">
        <v>44427</v>
      </c>
      <c r="F2595" s="1">
        <v>44580</v>
      </c>
      <c r="G2595" s="1">
        <f>Таблица1[[#This Row],[Дата регистрации ЗНИ]]+VLOOKUP(Таблица1[[#This Row],[Бизнес-решение]],'Средние сроки по БР'!$A$1:$T$203,20,1)</f>
        <v>44522.595744680853</v>
      </c>
      <c r="H2595" s="1">
        <f>Таблица1[[#This Row],[Плановая дата выхода из текущего статуса]]</f>
        <v>44580</v>
      </c>
      <c r="I25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57.404255319146614</v>
      </c>
    </row>
    <row r="2596" spans="1:9" x14ac:dyDescent="0.25">
      <c r="A2596" s="2">
        <v>5500030208</v>
      </c>
      <c r="B2596" t="s">
        <v>2377</v>
      </c>
      <c r="C2596" t="s">
        <v>152</v>
      </c>
      <c r="D2596" t="s">
        <v>257</v>
      </c>
      <c r="E2596" s="1">
        <v>44427</v>
      </c>
      <c r="F2596" s="1">
        <v>44599</v>
      </c>
      <c r="G2596" s="1">
        <f>Таблица1[[#This Row],[Дата регистрации ЗНИ]]+VLOOKUP(Таблица1[[#This Row],[Бизнес-решение]],'Средние сроки по БР'!$A$1:$T$203,20,1)</f>
        <v>44522.595744680853</v>
      </c>
      <c r="H2596" s="1">
        <f>Таблица1[[#This Row],[Плановая дата выхода из текущего статуса]]</f>
        <v>44599</v>
      </c>
      <c r="I25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76.404255319146614</v>
      </c>
    </row>
    <row r="2597" spans="1:9" x14ac:dyDescent="0.25">
      <c r="A2597" s="2">
        <v>5500030210</v>
      </c>
      <c r="B2597" t="s">
        <v>2378</v>
      </c>
      <c r="C2597" t="s">
        <v>148</v>
      </c>
      <c r="D2597" t="s">
        <v>73</v>
      </c>
      <c r="E2597" s="1">
        <v>44427</v>
      </c>
      <c r="F2597" s="1">
        <v>44589</v>
      </c>
      <c r="G2597" s="1">
        <f>Таблица1[[#This Row],[Дата регистрации ЗНИ]]+VLOOKUP(Таблица1[[#This Row],[Бизнес-решение]],'Средние сроки по БР'!$A$1:$T$203,9)</f>
        <v>44593.632258064514</v>
      </c>
      <c r="H2597" s="1">
        <f>Таблица1[[#This Row],[Плановая дата выхода из текущего статуса]]+VLOOKUP(Таблица1[[#This Row],[Бизнес-решение]],'Средние сроки по БР'!$A$1:$T$203,10)</f>
        <v>44755.632258064514</v>
      </c>
      <c r="I25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162</v>
      </c>
    </row>
    <row r="2598" spans="1:9" x14ac:dyDescent="0.25">
      <c r="A2598" s="2">
        <v>5500030211</v>
      </c>
      <c r="B2598" t="s">
        <v>2379</v>
      </c>
      <c r="C2598" t="s">
        <v>401</v>
      </c>
      <c r="D2598" t="s">
        <v>73</v>
      </c>
      <c r="E2598" s="1">
        <v>44428</v>
      </c>
      <c r="F2598" s="1">
        <v>44561</v>
      </c>
      <c r="G2598" s="1">
        <f>Таблица1[[#This Row],[Дата регистрации ЗНИ]]+VLOOKUP(Таблица1[[#This Row],[Бизнес-решение]],'Средние сроки по БР'!$A$1:$T$203,16)</f>
        <v>44582.632258064514</v>
      </c>
      <c r="H2598" s="1">
        <f>Таблица1[[#This Row],[Плановая дата выхода из текущего статуса]]+VLOOKUP(Таблица1[[#This Row],[Бизнес-решение]],'Средние сроки по БР'!$A$1:$T$203,17)</f>
        <v>44713.632258064514</v>
      </c>
      <c r="I25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131</v>
      </c>
    </row>
    <row r="2599" spans="1:9" x14ac:dyDescent="0.25">
      <c r="A2599" s="2">
        <v>5500030212</v>
      </c>
      <c r="B2599" t="s">
        <v>2380</v>
      </c>
      <c r="C2599" t="s">
        <v>241</v>
      </c>
      <c r="D2599" t="s">
        <v>37</v>
      </c>
      <c r="E2599" s="1">
        <v>44428</v>
      </c>
      <c r="F2599" s="1">
        <v>44561</v>
      </c>
      <c r="G2599" s="1">
        <f>Таблица1[[#This Row],[Дата регистрации ЗНИ]]+VLOOKUP(Таблица1[[#This Row],[Бизнес-решение]],'Средние сроки по БР'!$A$1:$T$203,9)</f>
        <v>44677.117647058825</v>
      </c>
      <c r="H2599" s="1">
        <f>Таблица1[[#This Row],[Плановая дата выхода из текущего статуса]]+VLOOKUP(Таблица1[[#This Row],[Бизнес-решение]],'Средние сроки по БР'!$A$1:$T$203,10)</f>
        <v>44810.117647058825</v>
      </c>
      <c r="I25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133</v>
      </c>
    </row>
    <row r="2600" spans="1:9" x14ac:dyDescent="0.25">
      <c r="A2600" s="2">
        <v>5500030213</v>
      </c>
      <c r="B2600" t="s">
        <v>420</v>
      </c>
      <c r="C2600" t="s">
        <v>241</v>
      </c>
      <c r="D2600" t="s">
        <v>13</v>
      </c>
      <c r="E2600" s="1">
        <v>44428</v>
      </c>
      <c r="F2600" s="1">
        <v>44558</v>
      </c>
      <c r="G2600" s="1">
        <f>Таблица1[[#This Row],[Дата регистрации ЗНИ]]+VLOOKUP(Таблица1[[#This Row],[Бизнес-решение]],'Средние сроки по БР'!$A$1:$T$203,9)</f>
        <v>44658.879999999997</v>
      </c>
      <c r="H2600" s="1">
        <f>Таблица1[[#This Row],[Плановая дата выхода из текущего статуса]]+VLOOKUP(Таблица1[[#This Row],[Бизнес-решение]],'Средние сроки по БР'!$A$1:$T$203,10)</f>
        <v>44788.88</v>
      </c>
      <c r="I26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130</v>
      </c>
    </row>
    <row r="2601" spans="1:9" hidden="1" x14ac:dyDescent="0.25">
      <c r="A2601" s="2">
        <v>5500030290</v>
      </c>
      <c r="B2601" t="s">
        <v>2442</v>
      </c>
      <c r="C2601" t="s">
        <v>8</v>
      </c>
      <c r="D2601" t="s">
        <v>11</v>
      </c>
      <c r="E2601" s="1">
        <v>44435</v>
      </c>
      <c r="F2601" s="1" t="s">
        <v>7</v>
      </c>
      <c r="I260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02" spans="1:9" hidden="1" x14ac:dyDescent="0.25">
      <c r="A2602" s="2">
        <v>5500030291</v>
      </c>
      <c r="B2602" t="s">
        <v>2443</v>
      </c>
      <c r="C2602" t="s">
        <v>5</v>
      </c>
      <c r="D2602" t="s">
        <v>16</v>
      </c>
      <c r="E2602" s="1">
        <v>44434</v>
      </c>
      <c r="F2602" s="1" t="s">
        <v>7</v>
      </c>
      <c r="I260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03" spans="1:9" x14ac:dyDescent="0.25">
      <c r="A2603" s="2">
        <v>5500030214</v>
      </c>
      <c r="B2603" t="s">
        <v>2381</v>
      </c>
      <c r="C2603" t="s">
        <v>148</v>
      </c>
      <c r="D2603" t="s">
        <v>73</v>
      </c>
      <c r="E2603" s="1">
        <v>44428</v>
      </c>
      <c r="F2603" s="1">
        <v>44498</v>
      </c>
      <c r="G2603" s="1">
        <f>Таблица1[[#This Row],[Дата регистрации ЗНИ]]+VLOOKUP(Таблица1[[#This Row],[Бизнес-решение]],'Средние сроки по БР'!$A$1:$T$203,9)</f>
        <v>44594.632258064514</v>
      </c>
      <c r="H2603" s="1">
        <f>Таблица1[[#This Row],[Плановая дата выхода из текущего статуса]]+VLOOKUP(Таблица1[[#This Row],[Бизнес-решение]],'Средние сроки по БР'!$A$1:$T$203,10)</f>
        <v>44664.632258064514</v>
      </c>
      <c r="I260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70</v>
      </c>
    </row>
    <row r="2604" spans="1:9" x14ac:dyDescent="0.25">
      <c r="A2604" s="2">
        <v>5500030216</v>
      </c>
      <c r="B2604" t="s">
        <v>2383</v>
      </c>
      <c r="C2604" t="s">
        <v>148</v>
      </c>
      <c r="D2604" t="s">
        <v>187</v>
      </c>
      <c r="E2604" s="1">
        <v>44431</v>
      </c>
      <c r="F2604" s="1">
        <v>44651</v>
      </c>
      <c r="G2604" s="1">
        <f>Таблица1[[#This Row],[Дата регистрации ЗНИ]]+VLOOKUP(Таблица1[[#This Row],[Бизнес-решение]],'Средние сроки по БР'!$A$1:$T$203,9)</f>
        <v>44615</v>
      </c>
      <c r="H2604" s="1">
        <f>Таблица1[[#This Row],[Плановая дата выхода из текущего статуса]]+VLOOKUP(Таблица1[[#This Row],[Бизнес-решение]],'Средние сроки по БР'!$A$1:$T$203,10)</f>
        <v>44835</v>
      </c>
      <c r="I260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220</v>
      </c>
    </row>
    <row r="2605" spans="1:9" x14ac:dyDescent="0.25">
      <c r="A2605" s="2">
        <v>5500030217</v>
      </c>
      <c r="B2605" t="s">
        <v>2384</v>
      </c>
      <c r="C2605" t="s">
        <v>297</v>
      </c>
      <c r="D2605" t="s">
        <v>257</v>
      </c>
      <c r="E2605" s="1">
        <v>44431</v>
      </c>
      <c r="F2605" s="1">
        <v>44559</v>
      </c>
      <c r="G2605" s="1">
        <f>Таблица1[[#This Row],[Дата регистрации ЗНИ]]+VLOOKUP(Таблица1[[#This Row],[Бизнес-решение]],'Средние сроки по БР'!$A$1:$T$203,13)</f>
        <v>44541.595744680853</v>
      </c>
      <c r="H2605" s="1">
        <f>Таблица1[[#This Row],[Плановая дата выхода из текущего статуса]]+VLOOKUP(Таблица1[[#This Row],[Бизнес-решение]],'Средние сроки по БР'!$A$1:$T$203,14)</f>
        <v>44667.595744680853</v>
      </c>
      <c r="I26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126</v>
      </c>
    </row>
    <row r="2606" spans="1:9" x14ac:dyDescent="0.25">
      <c r="A2606" s="2">
        <v>5500030218</v>
      </c>
      <c r="B2606" t="s">
        <v>2385</v>
      </c>
      <c r="C2606" t="s">
        <v>149</v>
      </c>
      <c r="D2606" t="s">
        <v>257</v>
      </c>
      <c r="E2606" s="1">
        <v>44431</v>
      </c>
      <c r="F2606" s="1">
        <v>44561</v>
      </c>
      <c r="G2606" s="1">
        <f>Таблица1[[#This Row],[Дата регистрации ЗНИ]]+VLOOKUP(Таблица1[[#This Row],[Бизнес-решение]],'Средние сроки по БР'!$A$1:$T$203,18,1)</f>
        <v>44534.595744680853</v>
      </c>
      <c r="H2606" s="1">
        <f>Таблица1[[#This Row],[Плановая дата выхода из текущего статуса]]+VLOOKUP(Таблица1[[#This Row],[Бизнес-решение]],'Средние сроки по БР'!$A$1:$T$203,19,1)</f>
        <v>44660.595744680853</v>
      </c>
      <c r="I26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126</v>
      </c>
    </row>
    <row r="2607" spans="1:9" x14ac:dyDescent="0.25">
      <c r="A2607" s="2">
        <v>5500030219</v>
      </c>
      <c r="B2607" t="s">
        <v>2386</v>
      </c>
      <c r="C2607" t="s">
        <v>152</v>
      </c>
      <c r="D2607" t="s">
        <v>257</v>
      </c>
      <c r="E2607" s="1">
        <v>44431</v>
      </c>
      <c r="F2607" s="1">
        <v>44641</v>
      </c>
      <c r="G2607" s="1">
        <f>Таблица1[[#This Row],[Дата регистрации ЗНИ]]+VLOOKUP(Таблица1[[#This Row],[Бизнес-решение]],'Средние сроки по БР'!$A$1:$T$203,20,1)</f>
        <v>44526.595744680853</v>
      </c>
      <c r="H2607" s="1">
        <f>Таблица1[[#This Row],[Плановая дата выхода из текущего статуса]]</f>
        <v>44641</v>
      </c>
      <c r="I26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114.40425531914661</v>
      </c>
    </row>
    <row r="2608" spans="1:9" x14ac:dyDescent="0.25">
      <c r="A2608" s="2">
        <v>5500030220</v>
      </c>
      <c r="B2608" t="s">
        <v>2387</v>
      </c>
      <c r="C2608" t="s">
        <v>99</v>
      </c>
      <c r="D2608" t="s">
        <v>257</v>
      </c>
      <c r="E2608" s="1">
        <v>44431</v>
      </c>
      <c r="F2608" s="1">
        <v>44620</v>
      </c>
      <c r="G2608" s="1">
        <f>Таблица1[[#This Row],[Дата регистрации ЗНИ]]+VLOOKUP(Таблица1[[#This Row],[Бизнес-решение]],'Средние сроки по БР'!$A$1:$T$203,15)</f>
        <v>44538.595744680853</v>
      </c>
      <c r="H2608" s="1">
        <f>Таблица1[[#This Row],[Плановая дата выхода из текущего статуса]]+VLOOKUP(Таблица1[[#This Row],[Бизнес-решение]],'Средние сроки по БР'!$A$1:$T$203,16)</f>
        <v>44727.595744680853</v>
      </c>
      <c r="I26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189</v>
      </c>
    </row>
    <row r="2609" spans="1:9" hidden="1" x14ac:dyDescent="0.25">
      <c r="A2609" s="2">
        <v>5500030298</v>
      </c>
      <c r="B2609" t="s">
        <v>2448</v>
      </c>
      <c r="C2609" t="s">
        <v>8</v>
      </c>
      <c r="D2609" t="s">
        <v>100</v>
      </c>
      <c r="E2609" s="1">
        <v>44435</v>
      </c>
      <c r="F2609" s="1" t="s">
        <v>7</v>
      </c>
      <c r="I260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10" spans="1:9" x14ac:dyDescent="0.25">
      <c r="A2610" s="2">
        <v>5500030224</v>
      </c>
      <c r="B2610" t="s">
        <v>2390</v>
      </c>
      <c r="C2610" t="s">
        <v>148</v>
      </c>
      <c r="D2610" t="s">
        <v>73</v>
      </c>
      <c r="E2610" s="1">
        <v>44428</v>
      </c>
      <c r="F2610" s="1">
        <v>44560</v>
      </c>
      <c r="G2610" s="1">
        <f>Таблица1[[#This Row],[Дата регистрации ЗНИ]]+VLOOKUP(Таблица1[[#This Row],[Бизнес-решение]],'Средние сроки по БР'!$A$1:$T$203,9)</f>
        <v>44594.632258064514</v>
      </c>
      <c r="H2610" s="1">
        <f>Таблица1[[#This Row],[Плановая дата выхода из текущего статуса]]+VLOOKUP(Таблица1[[#This Row],[Бизнес-решение]],'Средние сроки по БР'!$A$1:$T$203,10)</f>
        <v>44726.632258064514</v>
      </c>
      <c r="I26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132</v>
      </c>
    </row>
    <row r="2611" spans="1:9" x14ac:dyDescent="0.25">
      <c r="A2611" s="2">
        <v>5500030225</v>
      </c>
      <c r="B2611" t="s">
        <v>2391</v>
      </c>
      <c r="C2611" t="s">
        <v>99</v>
      </c>
      <c r="D2611" t="s">
        <v>73</v>
      </c>
      <c r="E2611" s="1">
        <v>44428</v>
      </c>
      <c r="F2611" s="1">
        <v>44666</v>
      </c>
      <c r="G2611" s="1">
        <f>Таблица1[[#This Row],[Дата регистрации ЗНИ]]+VLOOKUP(Таблица1[[#This Row],[Бизнес-решение]],'Средние сроки по БР'!$A$1:$T$203,15)</f>
        <v>44582.632258064514</v>
      </c>
      <c r="H2611" s="1">
        <f>Таблица1[[#This Row],[Плановая дата выхода из текущего статуса]]+VLOOKUP(Таблица1[[#This Row],[Бизнес-решение]],'Средние сроки по БР'!$A$1:$T$203,16)</f>
        <v>44820.632258064514</v>
      </c>
      <c r="I26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238</v>
      </c>
    </row>
    <row r="2612" spans="1:9" x14ac:dyDescent="0.25">
      <c r="A2612" s="2">
        <v>5500030226</v>
      </c>
      <c r="B2612" t="s">
        <v>2392</v>
      </c>
      <c r="C2612" t="s">
        <v>148</v>
      </c>
      <c r="D2612" t="s">
        <v>73</v>
      </c>
      <c r="E2612" s="1">
        <v>44431</v>
      </c>
      <c r="F2612" s="1">
        <v>44491</v>
      </c>
      <c r="G2612" s="1">
        <f>Таблица1[[#This Row],[Дата регистрации ЗНИ]]+VLOOKUP(Таблица1[[#This Row],[Бизнес-решение]],'Средние сроки по БР'!$A$1:$T$203,9)</f>
        <v>44597.632258064514</v>
      </c>
      <c r="H2612" s="1">
        <f>Таблица1[[#This Row],[Плановая дата выхода из текущего статуса]]+VLOOKUP(Таблица1[[#This Row],[Бизнес-решение]],'Средние сроки по БР'!$A$1:$T$203,10)</f>
        <v>44657.632258064514</v>
      </c>
      <c r="I261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60</v>
      </c>
    </row>
    <row r="2613" spans="1:9" x14ac:dyDescent="0.25">
      <c r="A2613" s="2">
        <v>5500030228</v>
      </c>
      <c r="B2613" t="s">
        <v>2394</v>
      </c>
      <c r="C2613" t="s">
        <v>99</v>
      </c>
      <c r="D2613" t="s">
        <v>73</v>
      </c>
      <c r="E2613" s="1">
        <v>44431</v>
      </c>
      <c r="F2613" s="1">
        <v>44672</v>
      </c>
      <c r="G2613" s="1">
        <f>Таблица1[[#This Row],[Дата регистрации ЗНИ]]+VLOOKUP(Таблица1[[#This Row],[Бизнес-решение]],'Средние сроки по БР'!$A$1:$T$203,15)</f>
        <v>44585.632258064514</v>
      </c>
      <c r="H2613" s="1">
        <f>Таблица1[[#This Row],[Плановая дата выхода из текущего статуса]]+VLOOKUP(Таблица1[[#This Row],[Бизнес-решение]],'Средние сроки по БР'!$A$1:$T$203,16)</f>
        <v>44826.632258064514</v>
      </c>
      <c r="I261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241</v>
      </c>
    </row>
    <row r="2614" spans="1:9" hidden="1" x14ac:dyDescent="0.25">
      <c r="A2614" s="2">
        <v>5500030303</v>
      </c>
      <c r="B2614" t="s">
        <v>2452</v>
      </c>
      <c r="C2614" t="s">
        <v>5</v>
      </c>
      <c r="D2614" t="s">
        <v>73</v>
      </c>
      <c r="E2614" s="1">
        <v>44435</v>
      </c>
      <c r="F2614" s="1" t="s">
        <v>7</v>
      </c>
      <c r="I261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15" spans="1:9" x14ac:dyDescent="0.25">
      <c r="A2615" s="2">
        <v>5500030229</v>
      </c>
      <c r="B2615" t="s">
        <v>2395</v>
      </c>
      <c r="C2615" t="s">
        <v>307</v>
      </c>
      <c r="D2615" t="s">
        <v>2396</v>
      </c>
      <c r="E2615" s="1">
        <v>44432</v>
      </c>
      <c r="F2615" s="1">
        <v>44462</v>
      </c>
      <c r="G2615" s="1">
        <f>Таблица1[[#This Row],[Дата регистрации ЗНИ]]+VLOOKUP(Таблица1[[#This Row],[Бизнес-решение]],'Средние сроки по БР'!$A$1:$T$203,9)</f>
        <v>44576</v>
      </c>
      <c r="H2615" s="1">
        <f>Таблица1[[#This Row],[Плановая дата выхода из текущего статуса]]+VLOOKUP(Таблица1[[#This Row],[Бизнес-решение]],'Средние сроки по БР'!$A$1:$T$203,10)</f>
        <v>44606</v>
      </c>
      <c r="I26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</v>
      </c>
    </row>
    <row r="2616" spans="1:9" hidden="1" x14ac:dyDescent="0.25">
      <c r="A2616" s="2">
        <v>5500030305</v>
      </c>
      <c r="B2616" t="s">
        <v>2405</v>
      </c>
      <c r="C2616" t="s">
        <v>8</v>
      </c>
      <c r="D2616" t="s">
        <v>6</v>
      </c>
      <c r="E2616" s="1">
        <v>44435</v>
      </c>
      <c r="F2616" s="1" t="s">
        <v>7</v>
      </c>
      <c r="I261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17" spans="1:9" hidden="1" x14ac:dyDescent="0.25">
      <c r="A2617" s="2">
        <v>5500030306</v>
      </c>
      <c r="B2617" t="s">
        <v>2454</v>
      </c>
      <c r="C2617" t="s">
        <v>5</v>
      </c>
      <c r="D2617" t="s">
        <v>6</v>
      </c>
      <c r="E2617" s="1">
        <v>44435</v>
      </c>
      <c r="F2617" s="1" t="s">
        <v>7</v>
      </c>
      <c r="I261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18" spans="1:9" hidden="1" x14ac:dyDescent="0.25">
      <c r="A2618" s="2">
        <v>5500030307</v>
      </c>
      <c r="B2618" t="s">
        <v>284</v>
      </c>
      <c r="C2618" t="s">
        <v>5</v>
      </c>
      <c r="D2618" t="s">
        <v>10</v>
      </c>
      <c r="E2618" s="1">
        <v>44435</v>
      </c>
      <c r="F2618" s="1" t="s">
        <v>7</v>
      </c>
      <c r="I261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19" spans="1:9" x14ac:dyDescent="0.25">
      <c r="A2619" s="2">
        <v>5500030230</v>
      </c>
      <c r="B2619" t="s">
        <v>2397</v>
      </c>
      <c r="C2619" t="s">
        <v>148</v>
      </c>
      <c r="D2619" t="s">
        <v>73</v>
      </c>
      <c r="E2619" s="1">
        <v>44432</v>
      </c>
      <c r="F2619" s="1">
        <v>44554</v>
      </c>
      <c r="G2619" s="1">
        <f>Таблица1[[#This Row],[Дата регистрации ЗНИ]]+VLOOKUP(Таблица1[[#This Row],[Бизнес-решение]],'Средние сроки по БР'!$A$1:$T$203,9)</f>
        <v>44598.632258064514</v>
      </c>
      <c r="H2619" s="1">
        <f>Таблица1[[#This Row],[Плановая дата выхода из текущего статуса]]+VLOOKUP(Таблица1[[#This Row],[Бизнес-решение]],'Средние сроки по БР'!$A$1:$T$203,10)</f>
        <v>44720.632258064514</v>
      </c>
      <c r="I26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122</v>
      </c>
    </row>
    <row r="2620" spans="1:9" hidden="1" x14ac:dyDescent="0.25">
      <c r="A2620" s="2">
        <v>5500030312</v>
      </c>
      <c r="B2620" t="s">
        <v>2453</v>
      </c>
      <c r="C2620" t="s">
        <v>8</v>
      </c>
      <c r="D2620" t="s">
        <v>73</v>
      </c>
      <c r="E2620" s="1">
        <v>44435</v>
      </c>
      <c r="F2620" s="1" t="s">
        <v>7</v>
      </c>
      <c r="I262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21" spans="1:9" x14ac:dyDescent="0.25">
      <c r="A2621" s="2">
        <v>5500030231</v>
      </c>
      <c r="B2621" t="s">
        <v>2398</v>
      </c>
      <c r="C2621" t="s">
        <v>152</v>
      </c>
      <c r="D2621" t="s">
        <v>257</v>
      </c>
      <c r="E2621" s="1">
        <v>44431</v>
      </c>
      <c r="F2621" s="1">
        <v>44642</v>
      </c>
      <c r="G2621" s="1">
        <f>Таблица1[[#This Row],[Дата регистрации ЗНИ]]+VLOOKUP(Таблица1[[#This Row],[Бизнес-решение]],'Средние сроки по БР'!$A$1:$T$203,20,1)</f>
        <v>44526.595744680853</v>
      </c>
      <c r="H2621" s="1">
        <f>Таблица1[[#This Row],[Плановая дата выхода из текущего статуса]]</f>
        <v>44642</v>
      </c>
      <c r="I262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115.40425531914661</v>
      </c>
    </row>
    <row r="2622" spans="1:9" x14ac:dyDescent="0.25">
      <c r="A2622" s="2">
        <v>5500030232</v>
      </c>
      <c r="B2622" t="s">
        <v>2399</v>
      </c>
      <c r="C2622" t="s">
        <v>148</v>
      </c>
      <c r="D2622" t="s">
        <v>257</v>
      </c>
      <c r="E2622" s="1">
        <v>44431</v>
      </c>
      <c r="F2622" s="1">
        <v>44560</v>
      </c>
      <c r="G2622" s="1">
        <f>Таблица1[[#This Row],[Дата регистрации ЗНИ]]+VLOOKUP(Таблица1[[#This Row],[Бизнес-решение]],'Средние сроки по БР'!$A$1:$T$203,9)</f>
        <v>44550.595744680853</v>
      </c>
      <c r="H2622" s="1">
        <f>Таблица1[[#This Row],[Плановая дата выхода из текущего статуса]]+VLOOKUP(Таблица1[[#This Row],[Бизнес-решение]],'Средние сроки по БР'!$A$1:$T$203,10)</f>
        <v>44679.595744680853</v>
      </c>
      <c r="I26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129</v>
      </c>
    </row>
    <row r="2623" spans="1:9" x14ac:dyDescent="0.25">
      <c r="A2623" s="2">
        <v>5500030233</v>
      </c>
      <c r="B2623" t="s">
        <v>2400</v>
      </c>
      <c r="C2623" t="s">
        <v>152</v>
      </c>
      <c r="D2623" t="s">
        <v>257</v>
      </c>
      <c r="E2623" s="1">
        <v>44431</v>
      </c>
      <c r="F2623" s="1">
        <v>44586</v>
      </c>
      <c r="G2623" s="1">
        <f>Таблица1[[#This Row],[Дата регистрации ЗНИ]]+VLOOKUP(Таблица1[[#This Row],[Бизнес-решение]],'Средние сроки по БР'!$A$1:$T$203,20,1)</f>
        <v>44526.595744680853</v>
      </c>
      <c r="H2623" s="1">
        <f>Таблица1[[#This Row],[Плановая дата выхода из текущего статуса]]</f>
        <v>44586</v>
      </c>
      <c r="I26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59.404255319146614</v>
      </c>
    </row>
    <row r="2624" spans="1:9" hidden="1" x14ac:dyDescent="0.25">
      <c r="A2624" s="2">
        <v>5500030324</v>
      </c>
      <c r="B2624" t="s">
        <v>2457</v>
      </c>
      <c r="C2624" t="s">
        <v>8</v>
      </c>
      <c r="D2624" t="s">
        <v>6</v>
      </c>
      <c r="E2624" s="1">
        <v>44438</v>
      </c>
      <c r="F2624" s="1" t="s">
        <v>7</v>
      </c>
      <c r="I262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25" spans="1:9" x14ac:dyDescent="0.25">
      <c r="A2625" s="2">
        <v>5500030235</v>
      </c>
      <c r="B2625" t="s">
        <v>2401</v>
      </c>
      <c r="C2625" t="s">
        <v>152</v>
      </c>
      <c r="D2625" t="s">
        <v>257</v>
      </c>
      <c r="E2625" s="1">
        <v>44431</v>
      </c>
      <c r="F2625" s="1">
        <v>44586</v>
      </c>
      <c r="G2625" s="1">
        <f>Таблица1[[#This Row],[Дата регистрации ЗНИ]]+VLOOKUP(Таблица1[[#This Row],[Бизнес-решение]],'Средние сроки по БР'!$A$1:$T$203,20,1)</f>
        <v>44526.595744680853</v>
      </c>
      <c r="H2625" s="1">
        <f>Таблица1[[#This Row],[Плановая дата выхода из текущего статуса]]</f>
        <v>44586</v>
      </c>
      <c r="I26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59.404255319146614</v>
      </c>
    </row>
    <row r="2626" spans="1:9" x14ac:dyDescent="0.25">
      <c r="A2626" s="2">
        <v>5500030236</v>
      </c>
      <c r="B2626" t="s">
        <v>2402</v>
      </c>
      <c r="C2626" t="s">
        <v>152</v>
      </c>
      <c r="D2626" t="s">
        <v>257</v>
      </c>
      <c r="E2626" s="1">
        <v>44431</v>
      </c>
      <c r="F2626" s="1">
        <v>44575</v>
      </c>
      <c r="G2626" s="1">
        <f>Таблица1[[#This Row],[Дата регистрации ЗНИ]]+VLOOKUP(Таблица1[[#This Row],[Бизнес-решение]],'Средние сроки по БР'!$A$1:$T$203,20,1)</f>
        <v>44526.595744680853</v>
      </c>
      <c r="H2626" s="1">
        <f>Таблица1[[#This Row],[Плановая дата выхода из текущего статуса]]</f>
        <v>44575</v>
      </c>
      <c r="I262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48.404255319146614</v>
      </c>
    </row>
    <row r="2627" spans="1:9" x14ac:dyDescent="0.25">
      <c r="A2627" s="2">
        <v>5500030238</v>
      </c>
      <c r="B2627" t="s">
        <v>2404</v>
      </c>
      <c r="C2627" t="s">
        <v>99</v>
      </c>
      <c r="D2627" t="s">
        <v>60</v>
      </c>
      <c r="E2627" s="1">
        <v>44431</v>
      </c>
      <c r="F2627" s="1">
        <v>44651</v>
      </c>
      <c r="G2627" s="1">
        <f>Таблица1[[#This Row],[Дата регистрации ЗНИ]]+VLOOKUP(Таблица1[[#This Row],[Бизнес-решение]],'Средние сроки по БР'!$A$1:$T$203,15)</f>
        <v>44662.5</v>
      </c>
      <c r="H2627" s="1">
        <f>Таблица1[[#This Row],[Плановая дата выхода из текущего статуса]]+VLOOKUP(Таблица1[[#This Row],[Бизнес-решение]],'Средние сроки по БР'!$A$1:$T$203,16)</f>
        <v>44882.5</v>
      </c>
      <c r="I26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220</v>
      </c>
    </row>
    <row r="2628" spans="1:9" x14ac:dyDescent="0.25">
      <c r="A2628" s="2">
        <v>5500030240</v>
      </c>
      <c r="B2628" t="s">
        <v>2383</v>
      </c>
      <c r="C2628" t="s">
        <v>148</v>
      </c>
      <c r="D2628" t="s">
        <v>10</v>
      </c>
      <c r="E2628" s="1">
        <v>44431</v>
      </c>
      <c r="F2628" s="1">
        <v>44498</v>
      </c>
      <c r="G2628" s="1">
        <f>Таблица1[[#This Row],[Дата регистрации ЗНИ]]+VLOOKUP(Таблица1[[#This Row],[Бизнес-решение]],'Средние сроки по БР'!$A$1:$T$203,9)</f>
        <v>44610.209790209788</v>
      </c>
      <c r="H2628" s="1">
        <f>Таблица1[[#This Row],[Плановая дата выхода из текущего статуса]]+VLOOKUP(Таблица1[[#This Row],[Бизнес-решение]],'Средние сроки по БР'!$A$1:$T$203,10)</f>
        <v>44677.209790209788</v>
      </c>
      <c r="I262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67</v>
      </c>
    </row>
    <row r="2629" spans="1:9" x14ac:dyDescent="0.25">
      <c r="A2629" s="2">
        <v>5500030242</v>
      </c>
      <c r="B2629" t="s">
        <v>2406</v>
      </c>
      <c r="C2629" t="s">
        <v>149</v>
      </c>
      <c r="D2629" t="s">
        <v>6</v>
      </c>
      <c r="E2629" s="1">
        <v>44431</v>
      </c>
      <c r="F2629" s="1">
        <v>44559</v>
      </c>
      <c r="G2629" s="1">
        <f>Таблица1[[#This Row],[Дата регистрации ЗНИ]]+VLOOKUP(Таблица1[[#This Row],[Бизнес-решение]],'Средние сроки по БР'!$A$1:$T$203,18,1)</f>
        <v>44631.371321454484</v>
      </c>
      <c r="H2629" s="1">
        <f>Таблица1[[#This Row],[Плановая дата выхода из текущего статуса]]+VLOOKUP(Таблица1[[#This Row],[Бизнес-решение]],'Средние сроки по БР'!$A$1:$T$203,19,1)</f>
        <v>44755.371321454484</v>
      </c>
      <c r="I26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124</v>
      </c>
    </row>
    <row r="2630" spans="1:9" x14ac:dyDescent="0.25">
      <c r="A2630" s="2">
        <v>5500030243</v>
      </c>
      <c r="B2630" t="s">
        <v>2407</v>
      </c>
      <c r="C2630" t="s">
        <v>99</v>
      </c>
      <c r="D2630" t="s">
        <v>27</v>
      </c>
      <c r="E2630" s="1">
        <v>44431</v>
      </c>
      <c r="F2630" s="1">
        <v>44651</v>
      </c>
      <c r="G2630" s="1">
        <f>Таблица1[[#This Row],[Дата регистрации ЗНИ]]+VLOOKUP(Таблица1[[#This Row],[Бизнес-решение]],'Средние сроки по БР'!$A$1:$T$203,15)</f>
        <v>44632.037735849059</v>
      </c>
      <c r="H2630" s="1">
        <f>Таблица1[[#This Row],[Плановая дата выхода из текущего статуса]]+VLOOKUP(Таблица1[[#This Row],[Бизнес-решение]],'Средние сроки по БР'!$A$1:$T$203,16)</f>
        <v>44852.037735849059</v>
      </c>
      <c r="I26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220</v>
      </c>
    </row>
    <row r="2631" spans="1:9" x14ac:dyDescent="0.25">
      <c r="A2631" s="2">
        <v>5500030244</v>
      </c>
      <c r="B2631" t="s">
        <v>2408</v>
      </c>
      <c r="C2631" t="s">
        <v>148</v>
      </c>
      <c r="D2631" t="s">
        <v>73</v>
      </c>
      <c r="E2631" s="1">
        <v>44431</v>
      </c>
      <c r="F2631" s="1">
        <v>44681</v>
      </c>
      <c r="G2631" s="1">
        <f>Таблица1[[#This Row],[Дата регистрации ЗНИ]]+VLOOKUP(Таблица1[[#This Row],[Бизнес-решение]],'Средние сроки по БР'!$A$1:$T$203,9)</f>
        <v>44597.632258064514</v>
      </c>
      <c r="H2631" s="1">
        <f>Таблица1[[#This Row],[Плановая дата выхода из текущего статуса]]+VLOOKUP(Таблица1[[#This Row],[Бизнес-решение]],'Средние сроки по БР'!$A$1:$T$203,10)</f>
        <v>44847.632258064514</v>
      </c>
      <c r="I26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250</v>
      </c>
    </row>
    <row r="2632" spans="1:9" hidden="1" x14ac:dyDescent="0.25">
      <c r="A2632" s="2">
        <v>5500030332</v>
      </c>
      <c r="B2632" t="s">
        <v>2461</v>
      </c>
      <c r="C2632" t="s">
        <v>8</v>
      </c>
      <c r="D2632" t="s">
        <v>9</v>
      </c>
      <c r="E2632" s="1">
        <v>44438</v>
      </c>
      <c r="F2632" s="1" t="s">
        <v>7</v>
      </c>
      <c r="I263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33" spans="1:9" hidden="1" x14ac:dyDescent="0.25">
      <c r="A2633" s="2">
        <v>5500030334</v>
      </c>
      <c r="B2633" t="s">
        <v>2462</v>
      </c>
      <c r="C2633" t="s">
        <v>8</v>
      </c>
      <c r="D2633" t="s">
        <v>9</v>
      </c>
      <c r="E2633" s="1">
        <v>44438</v>
      </c>
      <c r="F2633" s="1" t="s">
        <v>7</v>
      </c>
      <c r="I263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34" spans="1:9" x14ac:dyDescent="0.25">
      <c r="A2634" s="2">
        <v>5500030245</v>
      </c>
      <c r="B2634" t="s">
        <v>2409</v>
      </c>
      <c r="C2634" t="s">
        <v>99</v>
      </c>
      <c r="D2634" t="s">
        <v>73</v>
      </c>
      <c r="E2634" s="1">
        <v>44431</v>
      </c>
      <c r="F2634" s="1">
        <v>44613</v>
      </c>
      <c r="G2634" s="1">
        <f>Таблица1[[#This Row],[Дата регистрации ЗНИ]]+VLOOKUP(Таблица1[[#This Row],[Бизнес-решение]],'Средние сроки по БР'!$A$1:$T$203,15)</f>
        <v>44585.632258064514</v>
      </c>
      <c r="H2634" s="1">
        <f>Таблица1[[#This Row],[Плановая дата выхода из текущего статуса]]+VLOOKUP(Таблица1[[#This Row],[Бизнес-решение]],'Средние сроки по БР'!$A$1:$T$203,16)</f>
        <v>44767.632258064514</v>
      </c>
      <c r="I263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182</v>
      </c>
    </row>
    <row r="2635" spans="1:9" x14ac:dyDescent="0.25">
      <c r="A2635" s="2">
        <v>5500030246</v>
      </c>
      <c r="B2635" t="s">
        <v>2410</v>
      </c>
      <c r="C2635" t="s">
        <v>148</v>
      </c>
      <c r="D2635" t="s">
        <v>11</v>
      </c>
      <c r="E2635" s="1">
        <v>44432</v>
      </c>
      <c r="F2635" s="1">
        <v>44617</v>
      </c>
      <c r="G2635" s="1">
        <f>Таблица1[[#This Row],[Дата регистрации ЗНИ]]+VLOOKUP(Таблица1[[#This Row],[Бизнес-решение]],'Средние сроки по БР'!$A$1:$T$203,9)</f>
        <v>44683.260563380281</v>
      </c>
      <c r="H2635" s="1">
        <f>Таблица1[[#This Row],[Плановая дата выхода из текущего статуса]]+VLOOKUP(Таблица1[[#This Row],[Бизнес-решение]],'Средние сроки по БР'!$A$1:$T$203,10)</f>
        <v>44868.260563380281</v>
      </c>
      <c r="I26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185</v>
      </c>
    </row>
    <row r="2636" spans="1:9" x14ac:dyDescent="0.25">
      <c r="A2636" s="2">
        <v>5500030247</v>
      </c>
      <c r="B2636" t="s">
        <v>2411</v>
      </c>
      <c r="C2636" t="s">
        <v>148</v>
      </c>
      <c r="D2636" t="s">
        <v>6</v>
      </c>
      <c r="E2636" s="1">
        <v>44432</v>
      </c>
      <c r="F2636" s="1">
        <v>44680</v>
      </c>
      <c r="G2636" s="1">
        <f>Таблица1[[#This Row],[Дата регистрации ЗНИ]]+VLOOKUP(Таблица1[[#This Row],[Бизнес-решение]],'Средние сроки по БР'!$A$1:$T$203,9)</f>
        <v>44648.371321454484</v>
      </c>
      <c r="H2636" s="1">
        <f>Таблица1[[#This Row],[Плановая дата выхода из текущего статуса]]+VLOOKUP(Таблица1[[#This Row],[Бизнес-решение]],'Средние сроки по БР'!$A$1:$T$203,10)</f>
        <v>44896.371321454484</v>
      </c>
      <c r="I26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248</v>
      </c>
    </row>
    <row r="2637" spans="1:9" x14ac:dyDescent="0.25">
      <c r="A2637" s="2">
        <v>5500030248</v>
      </c>
      <c r="B2637" t="s">
        <v>2412</v>
      </c>
      <c r="C2637" t="s">
        <v>260</v>
      </c>
      <c r="D2637" t="s">
        <v>6</v>
      </c>
      <c r="E2637" s="1">
        <v>44432</v>
      </c>
      <c r="F2637" s="1">
        <v>44449</v>
      </c>
      <c r="G2637" s="1">
        <f>Таблица1[[#This Row],[Дата регистрации ЗНИ]]+VLOOKUP(Таблица1[[#This Row],[Бизнес-решение]],'Средние сроки по БР'!$A$1:$T$203,6)</f>
        <v>44654.371321454484</v>
      </c>
      <c r="H2637" s="1">
        <f>Таблица1[[#This Row],[Плановая дата выхода из текущего статуса]]+VLOOKUP(Таблица1[[#This Row],[Бизнес-решение]],'Средние сроки по БР'!$A$1:$T$203,7)</f>
        <v>44669.371321454484</v>
      </c>
      <c r="I263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</v>
      </c>
    </row>
    <row r="2638" spans="1:9" x14ac:dyDescent="0.25">
      <c r="A2638" s="2">
        <v>5500030249</v>
      </c>
      <c r="B2638" t="s">
        <v>2413</v>
      </c>
      <c r="C2638" t="s">
        <v>149</v>
      </c>
      <c r="D2638" t="s">
        <v>16</v>
      </c>
      <c r="E2638" s="1">
        <v>44432</v>
      </c>
      <c r="F2638" s="1">
        <v>44561</v>
      </c>
      <c r="G2638" s="1">
        <f>Таблица1[[#This Row],[Дата регистрации ЗНИ]]+VLOOKUP(Таблица1[[#This Row],[Бизнес-решение]],'Средние сроки по БР'!$A$1:$T$203,18,1)</f>
        <v>44583.252688172041</v>
      </c>
      <c r="H2638" s="1">
        <f>Таблица1[[#This Row],[Плановая дата выхода из текущего статуса]]+VLOOKUP(Таблица1[[#This Row],[Бизнес-решение]],'Средние сроки по БР'!$A$1:$T$203,19,1)</f>
        <v>44708.252688172041</v>
      </c>
      <c r="I26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125</v>
      </c>
    </row>
    <row r="2639" spans="1:9" x14ac:dyDescent="0.25">
      <c r="A2639" s="2">
        <v>5500030250</v>
      </c>
      <c r="B2639" t="s">
        <v>2383</v>
      </c>
      <c r="C2639" t="s">
        <v>148</v>
      </c>
      <c r="D2639" t="s">
        <v>33</v>
      </c>
      <c r="E2639" s="1">
        <v>44432</v>
      </c>
      <c r="F2639" s="1">
        <v>44616</v>
      </c>
      <c r="G2639" s="1">
        <f>Таблица1[[#This Row],[Дата регистрации ЗНИ]]+VLOOKUP(Таблица1[[#This Row],[Бизнес-решение]],'Средние сроки по БР'!$A$1:$T$203,9)</f>
        <v>44676.310924369747</v>
      </c>
      <c r="H2639" s="1">
        <f>Таблица1[[#This Row],[Плановая дата выхода из текущего статуса]]+VLOOKUP(Таблица1[[#This Row],[Бизнес-решение]],'Средние сроки по БР'!$A$1:$T$203,10)</f>
        <v>44860.310924369747</v>
      </c>
      <c r="I263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184</v>
      </c>
    </row>
    <row r="2640" spans="1:9" hidden="1" x14ac:dyDescent="0.25">
      <c r="A2640" s="2">
        <v>5500030342</v>
      </c>
      <c r="B2640" t="s">
        <v>2454</v>
      </c>
      <c r="C2640" t="s">
        <v>5</v>
      </c>
      <c r="D2640" t="s">
        <v>6</v>
      </c>
      <c r="E2640" s="1">
        <v>44438</v>
      </c>
      <c r="F2640" s="1" t="s">
        <v>7</v>
      </c>
      <c r="I264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41" spans="1:9" x14ac:dyDescent="0.25">
      <c r="A2641" s="2">
        <v>5500030251</v>
      </c>
      <c r="B2641" t="s">
        <v>2383</v>
      </c>
      <c r="C2641" t="s">
        <v>307</v>
      </c>
      <c r="D2641" t="s">
        <v>187</v>
      </c>
      <c r="E2641" s="1">
        <v>44432</v>
      </c>
      <c r="F2641" s="1">
        <v>44516</v>
      </c>
      <c r="G2641" s="1">
        <f>Таблица1[[#This Row],[Дата регистрации ЗНИ]]+VLOOKUP(Таблица1[[#This Row],[Бизнес-решение]],'Средние сроки по БР'!$A$1:$T$203,9)</f>
        <v>44616</v>
      </c>
      <c r="H2641" s="1">
        <f>Таблица1[[#This Row],[Плановая дата выхода из текущего статуса]]+VLOOKUP(Таблица1[[#This Row],[Бизнес-решение]],'Средние сроки по БР'!$A$1:$T$203,10)</f>
        <v>44700</v>
      </c>
      <c r="I26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84</v>
      </c>
    </row>
    <row r="2642" spans="1:9" x14ac:dyDescent="0.25">
      <c r="A2642" s="2">
        <v>5500030253</v>
      </c>
      <c r="B2642" t="s">
        <v>2415</v>
      </c>
      <c r="C2642" t="s">
        <v>241</v>
      </c>
      <c r="D2642" t="s">
        <v>144</v>
      </c>
      <c r="E2642" s="1">
        <v>44432</v>
      </c>
      <c r="F2642" s="1">
        <v>44561</v>
      </c>
      <c r="G2642" s="1">
        <f>Таблица1[[#This Row],[Дата регистрации ЗНИ]]+VLOOKUP(Таблица1[[#This Row],[Бизнес-решение]],'Средние сроки по БР'!$A$1:$T$203,9)</f>
        <v>44710.714285714283</v>
      </c>
      <c r="H2642" s="1">
        <f>Таблица1[[#This Row],[Плановая дата выхода из текущего статуса]]+VLOOKUP(Таблица1[[#This Row],[Бизнес-решение]],'Средние сроки по БР'!$A$1:$T$203,10)</f>
        <v>44839.714285714283</v>
      </c>
      <c r="I26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129</v>
      </c>
    </row>
    <row r="2643" spans="1:9" x14ac:dyDescent="0.25">
      <c r="A2643" s="2">
        <v>5500030254</v>
      </c>
      <c r="B2643" t="s">
        <v>2416</v>
      </c>
      <c r="C2643" t="s">
        <v>228</v>
      </c>
      <c r="D2643" t="s">
        <v>185</v>
      </c>
      <c r="E2643" s="1">
        <v>44432</v>
      </c>
      <c r="F2643" s="1">
        <v>44558</v>
      </c>
      <c r="G2643" s="1">
        <f>Таблица1[[#This Row],[Дата регистрации ЗНИ]]+VLOOKUP(Таблица1[[#This Row],[Бизнес-решение]],'Средние сроки по БР'!$A$1:$T$203,9)</f>
        <v>44576</v>
      </c>
      <c r="H2643" s="1">
        <f>Таблица1[[#This Row],[Плановая дата выхода из текущего статуса]]+VLOOKUP(Таблица1[[#This Row],[Бизнес-решение]],'Средние сроки по БР'!$A$1:$T$203,10)</f>
        <v>44702</v>
      </c>
      <c r="I26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126</v>
      </c>
    </row>
    <row r="2644" spans="1:9" x14ac:dyDescent="0.25">
      <c r="A2644" s="2">
        <v>5500030257</v>
      </c>
      <c r="B2644" t="s">
        <v>2418</v>
      </c>
      <c r="C2644" t="s">
        <v>99</v>
      </c>
      <c r="D2644" t="s">
        <v>73</v>
      </c>
      <c r="E2644" s="1">
        <v>44433</v>
      </c>
      <c r="F2644" s="1">
        <v>44581</v>
      </c>
      <c r="G2644" s="1">
        <f>Таблица1[[#This Row],[Дата регистрации ЗНИ]]+VLOOKUP(Таблица1[[#This Row],[Бизнес-решение]],'Средние сроки по БР'!$A$1:$T$203,15)</f>
        <v>44587.632258064514</v>
      </c>
      <c r="H2644" s="1">
        <f>Таблица1[[#This Row],[Плановая дата выхода из текущего статуса]]+VLOOKUP(Таблица1[[#This Row],[Бизнес-решение]],'Средние сроки по БР'!$A$1:$T$203,16)</f>
        <v>44735.632258064514</v>
      </c>
      <c r="I26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148</v>
      </c>
    </row>
    <row r="2645" spans="1:9" x14ac:dyDescent="0.25">
      <c r="A2645" s="2">
        <v>5500030262</v>
      </c>
      <c r="B2645" t="s">
        <v>182</v>
      </c>
      <c r="C2645" t="s">
        <v>99</v>
      </c>
      <c r="D2645" t="s">
        <v>33</v>
      </c>
      <c r="E2645" s="1">
        <v>44432</v>
      </c>
      <c r="F2645" s="1">
        <v>44616</v>
      </c>
      <c r="G2645" s="1">
        <f>Таблица1[[#This Row],[Дата регистрации ЗНИ]]+VLOOKUP(Таблица1[[#This Row],[Бизнес-решение]],'Средние сроки по БР'!$A$1:$T$203,15)</f>
        <v>44664.310924369747</v>
      </c>
      <c r="H2645" s="1">
        <f>Таблица1[[#This Row],[Плановая дата выхода из текущего статуса]]+VLOOKUP(Таблица1[[#This Row],[Бизнес-решение]],'Средние сроки по БР'!$A$1:$T$203,16)</f>
        <v>44848.310924369747</v>
      </c>
      <c r="I26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184</v>
      </c>
    </row>
    <row r="2646" spans="1:9" x14ac:dyDescent="0.25">
      <c r="A2646" s="2">
        <v>5500030263</v>
      </c>
      <c r="B2646" t="s">
        <v>2420</v>
      </c>
      <c r="C2646" t="s">
        <v>148</v>
      </c>
      <c r="D2646" t="s">
        <v>11</v>
      </c>
      <c r="E2646" s="1">
        <v>44433</v>
      </c>
      <c r="F2646" s="1">
        <v>44659</v>
      </c>
      <c r="G2646" s="1">
        <f>Таблица1[[#This Row],[Дата регистрации ЗНИ]]+VLOOKUP(Таблица1[[#This Row],[Бизнес-решение]],'Средние сроки по БР'!$A$1:$T$203,9)</f>
        <v>44684.260563380281</v>
      </c>
      <c r="H2646" s="1">
        <f>Таблица1[[#This Row],[Плановая дата выхода из текущего статуса]]+VLOOKUP(Таблица1[[#This Row],[Бизнес-решение]],'Средние сроки по БР'!$A$1:$T$203,10)</f>
        <v>44910.260563380281</v>
      </c>
      <c r="I26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226</v>
      </c>
    </row>
    <row r="2647" spans="1:9" hidden="1" x14ac:dyDescent="0.25">
      <c r="A2647" s="2">
        <v>5500030356</v>
      </c>
      <c r="B2647" t="s">
        <v>2330</v>
      </c>
      <c r="C2647" t="s">
        <v>8</v>
      </c>
      <c r="D2647" t="s">
        <v>16</v>
      </c>
      <c r="E2647" s="1">
        <v>44439</v>
      </c>
      <c r="F2647" s="1" t="s">
        <v>7</v>
      </c>
      <c r="I264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48" spans="1:9" x14ac:dyDescent="0.25">
      <c r="A2648" s="2">
        <v>5500030266</v>
      </c>
      <c r="B2648" t="s">
        <v>2422</v>
      </c>
      <c r="C2648" t="s">
        <v>149</v>
      </c>
      <c r="D2648" t="s">
        <v>34</v>
      </c>
      <c r="E2648" s="1">
        <v>44433</v>
      </c>
      <c r="F2648" s="1">
        <v>44571</v>
      </c>
      <c r="G2648" s="1">
        <f>Таблица1[[#This Row],[Дата регистрации ЗНИ]]+VLOOKUP(Таблица1[[#This Row],[Бизнес-решение]],'Средние сроки по БР'!$A$1:$T$203,18,1)</f>
        <v>44688.341463414632</v>
      </c>
      <c r="H2648" s="1">
        <f>Таблица1[[#This Row],[Плановая дата выхода из текущего статуса]]+VLOOKUP(Таблица1[[#This Row],[Бизнес-решение]],'Средние сроки по БР'!$A$1:$T$203,19,1)</f>
        <v>44822.341463414632</v>
      </c>
      <c r="I26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134</v>
      </c>
    </row>
    <row r="2649" spans="1:9" hidden="1" x14ac:dyDescent="0.25">
      <c r="A2649" s="2">
        <v>5500030358</v>
      </c>
      <c r="B2649" t="s">
        <v>2473</v>
      </c>
      <c r="C2649" t="s">
        <v>8</v>
      </c>
      <c r="D2649" t="s">
        <v>6</v>
      </c>
      <c r="E2649" s="1">
        <v>44440</v>
      </c>
      <c r="F2649" s="1" t="s">
        <v>7</v>
      </c>
      <c r="I264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50" spans="1:9" hidden="1" x14ac:dyDescent="0.25">
      <c r="A2650" s="2">
        <v>5500030359</v>
      </c>
      <c r="B2650" t="s">
        <v>2474</v>
      </c>
      <c r="C2650" t="s">
        <v>8</v>
      </c>
      <c r="D2650" t="s">
        <v>209</v>
      </c>
      <c r="E2650" s="1">
        <v>44440</v>
      </c>
      <c r="F2650" s="1" t="s">
        <v>7</v>
      </c>
      <c r="I265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51" spans="1:9" x14ac:dyDescent="0.25">
      <c r="A2651" s="2">
        <v>5500030268</v>
      </c>
      <c r="B2651" t="s">
        <v>2424</v>
      </c>
      <c r="C2651" t="s">
        <v>99</v>
      </c>
      <c r="D2651" t="s">
        <v>130</v>
      </c>
      <c r="E2651" s="1">
        <v>44433</v>
      </c>
      <c r="F2651" s="1">
        <v>44499</v>
      </c>
      <c r="G2651" s="1">
        <f>Таблица1[[#This Row],[Дата регистрации ЗНИ]]+VLOOKUP(Таблица1[[#This Row],[Бизнес-решение]],'Средние сроки по БР'!$A$1:$T$203,15)</f>
        <v>44549.75</v>
      </c>
      <c r="H2651" s="1">
        <f>Таблица1[[#This Row],[Плановая дата выхода из текущего статуса]]+VLOOKUP(Таблица1[[#This Row],[Бизнес-решение]],'Средние сроки по БР'!$A$1:$T$203,16)</f>
        <v>44615.75</v>
      </c>
      <c r="I26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66</v>
      </c>
    </row>
    <row r="2652" spans="1:9" x14ac:dyDescent="0.25">
      <c r="A2652" s="2">
        <v>5500030269</v>
      </c>
      <c r="B2652" t="s">
        <v>2425</v>
      </c>
      <c r="C2652" t="s">
        <v>149</v>
      </c>
      <c r="D2652" t="s">
        <v>10</v>
      </c>
      <c r="E2652" s="1">
        <v>44433</v>
      </c>
      <c r="F2652" s="1">
        <v>44571</v>
      </c>
      <c r="G2652" s="1">
        <f>Таблица1[[#This Row],[Дата регистрации ЗНИ]]+VLOOKUP(Таблица1[[#This Row],[Бизнес-решение]],'Средние сроки по БР'!$A$1:$T$203,18,1)</f>
        <v>44596.209790209788</v>
      </c>
      <c r="H2652" s="1">
        <f>Таблица1[[#This Row],[Плановая дата выхода из текущего статуса]]+VLOOKUP(Таблица1[[#This Row],[Бизнес-решение]],'Средние сроки по БР'!$A$1:$T$203,19,1)</f>
        <v>44730.209790209788</v>
      </c>
      <c r="I26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134</v>
      </c>
    </row>
    <row r="2653" spans="1:9" x14ac:dyDescent="0.25">
      <c r="A2653" s="2">
        <v>5500030272</v>
      </c>
      <c r="B2653" t="s">
        <v>543</v>
      </c>
      <c r="C2653" t="s">
        <v>99</v>
      </c>
      <c r="D2653" t="s">
        <v>73</v>
      </c>
      <c r="E2653" s="1">
        <v>44434</v>
      </c>
      <c r="F2653" s="1">
        <v>44641</v>
      </c>
      <c r="G2653" s="1">
        <f>Таблица1[[#This Row],[Дата регистрации ЗНИ]]+VLOOKUP(Таблица1[[#This Row],[Бизнес-решение]],'Средние сроки по БР'!$A$1:$T$203,15)</f>
        <v>44588.632258064514</v>
      </c>
      <c r="H2653" s="1">
        <f>Таблица1[[#This Row],[Плановая дата выхода из текущего статуса]]+VLOOKUP(Таблица1[[#This Row],[Бизнес-решение]],'Средние сроки по БР'!$A$1:$T$203,16)</f>
        <v>44795.632258064514</v>
      </c>
      <c r="I26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207</v>
      </c>
    </row>
    <row r="2654" spans="1:9" x14ac:dyDescent="0.25">
      <c r="A2654" s="2">
        <v>5500030274</v>
      </c>
      <c r="B2654" t="s">
        <v>2428</v>
      </c>
      <c r="C2654" t="s">
        <v>114</v>
      </c>
      <c r="D2654" t="s">
        <v>34</v>
      </c>
      <c r="E2654" s="1">
        <v>44434</v>
      </c>
      <c r="F2654" s="1">
        <v>44488</v>
      </c>
      <c r="G2654" s="1">
        <f>Таблица1[[#This Row],[Дата регистрации ЗНИ]]+VLOOKUP(Таблица1[[#This Row],[Бизнес-решение]],'Средние сроки по БР'!$A$1:$T$203,11)</f>
        <v>44700.341463414632</v>
      </c>
      <c r="H2654" s="1">
        <f>Таблица1[[#This Row],[Плановая дата выхода из текущего статуса]]+VLOOKUP(Таблица1[[#This Row],[Бизнес-решение]],'Средние сроки по БР'!$A$1:$T$203,12)</f>
        <v>44752.341463414632</v>
      </c>
      <c r="I26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52</v>
      </c>
    </row>
    <row r="2655" spans="1:9" x14ac:dyDescent="0.25">
      <c r="A2655" s="2">
        <v>5500030277</v>
      </c>
      <c r="B2655" t="s">
        <v>2431</v>
      </c>
      <c r="C2655" t="s">
        <v>99</v>
      </c>
      <c r="D2655" t="s">
        <v>257</v>
      </c>
      <c r="E2655" s="1">
        <v>44434</v>
      </c>
      <c r="F2655" s="1">
        <v>44591</v>
      </c>
      <c r="G2655" s="1">
        <f>Таблица1[[#This Row],[Дата регистрации ЗНИ]]+VLOOKUP(Таблица1[[#This Row],[Бизнес-решение]],'Средние сроки по БР'!$A$1:$T$203,15)</f>
        <v>44541.595744680853</v>
      </c>
      <c r="H2655" s="1">
        <f>Таблица1[[#This Row],[Плановая дата выхода из текущего статуса]]+VLOOKUP(Таблица1[[#This Row],[Бизнес-решение]],'Средние сроки по БР'!$A$1:$T$203,16)</f>
        <v>44698.595744680853</v>
      </c>
      <c r="I26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157</v>
      </c>
    </row>
    <row r="2656" spans="1:9" x14ac:dyDescent="0.25">
      <c r="A2656" s="2">
        <v>5500030278</v>
      </c>
      <c r="B2656" t="s">
        <v>2432</v>
      </c>
      <c r="C2656" t="s">
        <v>448</v>
      </c>
      <c r="D2656" t="s">
        <v>11</v>
      </c>
      <c r="E2656" s="1">
        <v>44434</v>
      </c>
      <c r="F2656" s="1">
        <v>44440</v>
      </c>
      <c r="G2656" s="1">
        <f>Таблица1[[#This Row],[Дата регистрации ЗНИ]]+VLOOKUP(Таблица1[[#This Row],[Бизнес-решение]],'Средние сроки по БР'!$A$1:$U$203,7,1)</f>
        <v>44689.260563380281</v>
      </c>
      <c r="H2656" s="1">
        <f>Таблица1[[#This Row],[Плановая дата выхода из текущего статуса]]+VLOOKUP(Таблица1[[#This Row],[Бизнес-решение]],'Средние сроки по БР'!$A$1:$T$203,8)</f>
        <v>44693.260563380281</v>
      </c>
      <c r="I26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2657" spans="1:9" x14ac:dyDescent="0.25">
      <c r="A2657" s="2">
        <v>5500030279</v>
      </c>
      <c r="B2657" t="s">
        <v>1017</v>
      </c>
      <c r="C2657" t="s">
        <v>99</v>
      </c>
      <c r="D2657" t="s">
        <v>19</v>
      </c>
      <c r="E2657" s="1">
        <v>44434</v>
      </c>
      <c r="F2657" s="1">
        <v>44592</v>
      </c>
      <c r="G2657" s="1">
        <f>Таблица1[[#This Row],[Дата регистрации ЗНИ]]+VLOOKUP(Таблица1[[#This Row],[Бизнес-решение]],'Средние сроки по БР'!$A$1:$T$203,15)</f>
        <v>44657.631578947367</v>
      </c>
      <c r="H2657" s="1">
        <f>Таблица1[[#This Row],[Плановая дата выхода из текущего статуса]]+VLOOKUP(Таблица1[[#This Row],[Бизнес-решение]],'Средние сроки по БР'!$A$1:$T$203,16)</f>
        <v>44815.631578947367</v>
      </c>
      <c r="I26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158</v>
      </c>
    </row>
    <row r="2658" spans="1:9" x14ac:dyDescent="0.25">
      <c r="A2658" s="2">
        <v>5500030280</v>
      </c>
      <c r="B2658" t="s">
        <v>2433</v>
      </c>
      <c r="C2658" t="s">
        <v>148</v>
      </c>
      <c r="D2658" t="s">
        <v>475</v>
      </c>
      <c r="E2658" s="1">
        <v>44434</v>
      </c>
      <c r="F2658" s="1">
        <v>44631</v>
      </c>
      <c r="G2658" s="1">
        <f>Таблица1[[#This Row],[Дата регистрации ЗНИ]]+VLOOKUP(Таблица1[[#This Row],[Бизнес-решение]],'Средние сроки по БР'!$A$1:$T$203,9)</f>
        <v>44632.214285714283</v>
      </c>
      <c r="H2658" s="1">
        <f>Таблица1[[#This Row],[Плановая дата выхода из текущего статуса]]+VLOOKUP(Таблица1[[#This Row],[Бизнес-решение]],'Средние сроки по БР'!$A$1:$T$203,10)</f>
        <v>44829.214285714283</v>
      </c>
      <c r="I26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197</v>
      </c>
    </row>
    <row r="2659" spans="1:9" x14ac:dyDescent="0.25">
      <c r="A2659" s="2">
        <v>5500030281</v>
      </c>
      <c r="B2659" t="s">
        <v>2434</v>
      </c>
      <c r="C2659" t="s">
        <v>297</v>
      </c>
      <c r="D2659" t="s">
        <v>73</v>
      </c>
      <c r="E2659" s="1">
        <v>44433</v>
      </c>
      <c r="F2659" s="1">
        <v>44560</v>
      </c>
      <c r="G2659" s="1">
        <f>Таблица1[[#This Row],[Дата регистрации ЗНИ]]+VLOOKUP(Таблица1[[#This Row],[Бизнес-решение]],'Средние сроки по БР'!$A$1:$T$203,13)</f>
        <v>44590.632258064514</v>
      </c>
      <c r="H2659" s="1">
        <f>Таблица1[[#This Row],[Плановая дата выхода из текущего статуса]]+VLOOKUP(Таблица1[[#This Row],[Бизнес-решение]],'Средние сроки по БР'!$A$1:$T$203,14)</f>
        <v>44715.632258064514</v>
      </c>
      <c r="I265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125</v>
      </c>
    </row>
    <row r="2660" spans="1:9" x14ac:dyDescent="0.25">
      <c r="A2660" s="2">
        <v>5500030282</v>
      </c>
      <c r="B2660" t="s">
        <v>2435</v>
      </c>
      <c r="C2660" t="s">
        <v>99</v>
      </c>
      <c r="D2660" t="s">
        <v>73</v>
      </c>
      <c r="E2660" s="1">
        <v>44433</v>
      </c>
      <c r="F2660" s="1">
        <v>44645</v>
      </c>
      <c r="G2660" s="1">
        <f>Таблица1[[#This Row],[Дата регистрации ЗНИ]]+VLOOKUP(Таблица1[[#This Row],[Бизнес-решение]],'Средние сроки по БР'!$A$1:$T$203,15)</f>
        <v>44587.632258064514</v>
      </c>
      <c r="H2660" s="1">
        <f>Таблица1[[#This Row],[Плановая дата выхода из текущего статуса]]+VLOOKUP(Таблица1[[#This Row],[Бизнес-решение]],'Средние сроки по БР'!$A$1:$T$203,16)</f>
        <v>44799.632258064514</v>
      </c>
      <c r="I26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212</v>
      </c>
    </row>
    <row r="2661" spans="1:9" x14ac:dyDescent="0.25">
      <c r="A2661" s="2">
        <v>5500030284</v>
      </c>
      <c r="B2661" t="s">
        <v>2436</v>
      </c>
      <c r="C2661" t="s">
        <v>148</v>
      </c>
      <c r="D2661" t="s">
        <v>475</v>
      </c>
      <c r="E2661" s="1">
        <v>44435</v>
      </c>
      <c r="F2661" s="1">
        <v>44624</v>
      </c>
      <c r="G2661" s="1">
        <f>Таблица1[[#This Row],[Дата регистрации ЗНИ]]+VLOOKUP(Таблица1[[#This Row],[Бизнес-решение]],'Средние сроки по БР'!$A$1:$T$203,9)</f>
        <v>44633.214285714283</v>
      </c>
      <c r="H2661" s="1">
        <f>Таблица1[[#This Row],[Плановая дата выхода из текущего статуса]]+VLOOKUP(Таблица1[[#This Row],[Бизнес-решение]],'Средние сроки по БР'!$A$1:$T$203,10)</f>
        <v>44822.214285714283</v>
      </c>
      <c r="I26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189</v>
      </c>
    </row>
    <row r="2662" spans="1:9" hidden="1" x14ac:dyDescent="0.25">
      <c r="A2662" s="2">
        <v>5500030371</v>
      </c>
      <c r="B2662" t="s">
        <v>2481</v>
      </c>
      <c r="C2662" t="s">
        <v>5</v>
      </c>
      <c r="D2662" t="s">
        <v>305</v>
      </c>
      <c r="E2662" s="1">
        <v>44440</v>
      </c>
      <c r="F2662" s="1" t="s">
        <v>7</v>
      </c>
      <c r="I266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63" spans="1:9" hidden="1" x14ac:dyDescent="0.25">
      <c r="A2663" s="2">
        <v>5500030372</v>
      </c>
      <c r="B2663" t="s">
        <v>2482</v>
      </c>
      <c r="C2663" t="s">
        <v>8</v>
      </c>
      <c r="D2663" t="s">
        <v>73</v>
      </c>
      <c r="E2663" s="1">
        <v>44440</v>
      </c>
      <c r="F2663" s="1" t="s">
        <v>7</v>
      </c>
      <c r="I266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64" spans="1:9" x14ac:dyDescent="0.25">
      <c r="A2664" s="2">
        <v>5500030285</v>
      </c>
      <c r="B2664" t="s">
        <v>2437</v>
      </c>
      <c r="C2664" t="s">
        <v>148</v>
      </c>
      <c r="D2664" t="s">
        <v>475</v>
      </c>
      <c r="E2664" s="1">
        <v>44435</v>
      </c>
      <c r="F2664" s="1">
        <v>44624</v>
      </c>
      <c r="G2664" s="1">
        <f>Таблица1[[#This Row],[Дата регистрации ЗНИ]]+VLOOKUP(Таблица1[[#This Row],[Бизнес-решение]],'Средние сроки по БР'!$A$1:$T$203,9)</f>
        <v>44633.214285714283</v>
      </c>
      <c r="H2664" s="1">
        <f>Таблица1[[#This Row],[Плановая дата выхода из текущего статуса]]+VLOOKUP(Таблица1[[#This Row],[Бизнес-решение]],'Средние сроки по БР'!$A$1:$T$203,10)</f>
        <v>44822.214285714283</v>
      </c>
      <c r="I26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189</v>
      </c>
    </row>
    <row r="2665" spans="1:9" x14ac:dyDescent="0.25">
      <c r="A2665" s="2">
        <v>5500030286</v>
      </c>
      <c r="B2665" t="s">
        <v>2438</v>
      </c>
      <c r="C2665" t="s">
        <v>148</v>
      </c>
      <c r="D2665" t="s">
        <v>475</v>
      </c>
      <c r="E2665" s="1">
        <v>44435</v>
      </c>
      <c r="F2665" s="1">
        <v>44652</v>
      </c>
      <c r="G2665" s="1">
        <f>Таблица1[[#This Row],[Дата регистрации ЗНИ]]+VLOOKUP(Таблица1[[#This Row],[Бизнес-решение]],'Средние сроки по БР'!$A$1:$T$203,9)</f>
        <v>44633.214285714283</v>
      </c>
      <c r="H2665" s="1">
        <f>Таблица1[[#This Row],[Плановая дата выхода из текущего статуса]]+VLOOKUP(Таблица1[[#This Row],[Бизнес-решение]],'Средние сроки по БР'!$A$1:$T$203,10)</f>
        <v>44850.214285714283</v>
      </c>
      <c r="I26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217</v>
      </c>
    </row>
    <row r="2666" spans="1:9" x14ac:dyDescent="0.25">
      <c r="A2666" s="2">
        <v>5500030287</v>
      </c>
      <c r="B2666" t="s">
        <v>2439</v>
      </c>
      <c r="C2666" t="s">
        <v>148</v>
      </c>
      <c r="D2666" t="s">
        <v>475</v>
      </c>
      <c r="E2666" s="1">
        <v>44435</v>
      </c>
      <c r="F2666" s="1">
        <v>44617</v>
      </c>
      <c r="G2666" s="1">
        <f>Таблица1[[#This Row],[Дата регистрации ЗНИ]]+VLOOKUP(Таблица1[[#This Row],[Бизнес-решение]],'Средние сроки по БР'!$A$1:$T$203,9)</f>
        <v>44633.214285714283</v>
      </c>
      <c r="H2666" s="1">
        <f>Таблица1[[#This Row],[Плановая дата выхода из текущего статуса]]+VLOOKUP(Таблица1[[#This Row],[Бизнес-решение]],'Средние сроки по БР'!$A$1:$T$203,10)</f>
        <v>44815.214285714283</v>
      </c>
      <c r="I266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182</v>
      </c>
    </row>
    <row r="2667" spans="1:9" x14ac:dyDescent="0.25">
      <c r="A2667" s="2">
        <v>5500030288</v>
      </c>
      <c r="B2667" t="s">
        <v>2440</v>
      </c>
      <c r="C2667" t="s">
        <v>148</v>
      </c>
      <c r="D2667" t="s">
        <v>475</v>
      </c>
      <c r="E2667" s="1">
        <v>44435</v>
      </c>
      <c r="F2667" s="1">
        <v>44616</v>
      </c>
      <c r="G2667" s="1">
        <f>Таблица1[[#This Row],[Дата регистрации ЗНИ]]+VLOOKUP(Таблица1[[#This Row],[Бизнес-решение]],'Средние сроки по БР'!$A$1:$T$203,9)</f>
        <v>44633.214285714283</v>
      </c>
      <c r="H2667" s="1">
        <f>Таблица1[[#This Row],[Плановая дата выхода из текущего статуса]]+VLOOKUP(Таблица1[[#This Row],[Бизнес-решение]],'Средние сроки по БР'!$A$1:$T$203,10)</f>
        <v>44814.214285714283</v>
      </c>
      <c r="I26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181</v>
      </c>
    </row>
    <row r="2668" spans="1:9" hidden="1" x14ac:dyDescent="0.25">
      <c r="A2668" s="2">
        <v>5500030377</v>
      </c>
      <c r="B2668" t="s">
        <v>2432</v>
      </c>
      <c r="C2668" t="s">
        <v>8</v>
      </c>
      <c r="D2668" t="s">
        <v>620</v>
      </c>
      <c r="E2668" s="1">
        <v>44440</v>
      </c>
      <c r="F2668" s="1" t="s">
        <v>7</v>
      </c>
      <c r="I266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69" spans="1:9" x14ac:dyDescent="0.25">
      <c r="A2669" s="2">
        <v>5500030289</v>
      </c>
      <c r="B2669" t="s">
        <v>2441</v>
      </c>
      <c r="C2669" t="s">
        <v>148</v>
      </c>
      <c r="D2669" t="s">
        <v>475</v>
      </c>
      <c r="E2669" s="1">
        <v>44435</v>
      </c>
      <c r="F2669" s="1">
        <v>44666</v>
      </c>
      <c r="G2669" s="1">
        <f>Таблица1[[#This Row],[Дата регистрации ЗНИ]]+VLOOKUP(Таблица1[[#This Row],[Бизнес-решение]],'Средние сроки по БР'!$A$1:$T$203,9)</f>
        <v>44633.214285714283</v>
      </c>
      <c r="H2669" s="1">
        <f>Таблица1[[#This Row],[Плановая дата выхода из текущего статуса]]+VLOOKUP(Таблица1[[#This Row],[Бизнес-решение]],'Средние сроки по БР'!$A$1:$T$203,10)</f>
        <v>44864.214285714283</v>
      </c>
      <c r="I26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231</v>
      </c>
    </row>
    <row r="2670" spans="1:9" x14ac:dyDescent="0.25">
      <c r="A2670" s="2">
        <v>5500030292</v>
      </c>
      <c r="B2670" t="s">
        <v>2444</v>
      </c>
      <c r="C2670" t="s">
        <v>148</v>
      </c>
      <c r="D2670" t="s">
        <v>475</v>
      </c>
      <c r="E2670" s="1">
        <v>44434</v>
      </c>
      <c r="F2670" s="1">
        <v>44638</v>
      </c>
      <c r="G2670" s="1">
        <f>Таблица1[[#This Row],[Дата регистрации ЗНИ]]+VLOOKUP(Таблица1[[#This Row],[Бизнес-решение]],'Средние сроки по БР'!$A$1:$T$203,9)</f>
        <v>44632.214285714283</v>
      </c>
      <c r="H2670" s="1">
        <f>Таблица1[[#This Row],[Плановая дата выхода из текущего статуса]]+VLOOKUP(Таблица1[[#This Row],[Бизнес-решение]],'Средние сроки по БР'!$A$1:$T$203,10)</f>
        <v>44836.214285714283</v>
      </c>
      <c r="I26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204</v>
      </c>
    </row>
    <row r="2671" spans="1:9" x14ac:dyDescent="0.25">
      <c r="A2671" s="2">
        <v>5500030293</v>
      </c>
      <c r="B2671" t="s">
        <v>2433</v>
      </c>
      <c r="C2671" t="s">
        <v>148</v>
      </c>
      <c r="D2671" t="s">
        <v>475</v>
      </c>
      <c r="E2671" s="1">
        <v>44434</v>
      </c>
      <c r="F2671" s="1">
        <v>44638</v>
      </c>
      <c r="G2671" s="1">
        <f>Таблица1[[#This Row],[Дата регистрации ЗНИ]]+VLOOKUP(Таблица1[[#This Row],[Бизнес-решение]],'Средние сроки по БР'!$A$1:$T$203,9)</f>
        <v>44632.214285714283</v>
      </c>
      <c r="H2671" s="1">
        <f>Таблица1[[#This Row],[Плановая дата выхода из текущего статуса]]+VLOOKUP(Таблица1[[#This Row],[Бизнес-решение]],'Средние сроки по БР'!$A$1:$T$203,10)</f>
        <v>44836.214285714283</v>
      </c>
      <c r="I26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204</v>
      </c>
    </row>
    <row r="2672" spans="1:9" x14ac:dyDescent="0.25">
      <c r="A2672" s="2">
        <v>5500030294</v>
      </c>
      <c r="B2672" t="s">
        <v>2445</v>
      </c>
      <c r="C2672" t="s">
        <v>148</v>
      </c>
      <c r="D2672" t="s">
        <v>475</v>
      </c>
      <c r="E2672" s="1">
        <v>44434</v>
      </c>
      <c r="F2672" s="1">
        <v>44645</v>
      </c>
      <c r="G2672" s="1">
        <f>Таблица1[[#This Row],[Дата регистрации ЗНИ]]+VLOOKUP(Таблица1[[#This Row],[Бизнес-решение]],'Средние сроки по БР'!$A$1:$T$203,9)</f>
        <v>44632.214285714283</v>
      </c>
      <c r="H2672" s="1">
        <f>Таблица1[[#This Row],[Плановая дата выхода из текущего статуса]]+VLOOKUP(Таблица1[[#This Row],[Бизнес-решение]],'Средние сроки по БР'!$A$1:$T$203,10)</f>
        <v>44843.214285714283</v>
      </c>
      <c r="I26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211</v>
      </c>
    </row>
    <row r="2673" spans="1:9" x14ac:dyDescent="0.25">
      <c r="A2673" s="2">
        <v>5500030295</v>
      </c>
      <c r="B2673" t="s">
        <v>2446</v>
      </c>
      <c r="C2673" t="s">
        <v>228</v>
      </c>
      <c r="D2673" t="s">
        <v>6</v>
      </c>
      <c r="E2673" s="1">
        <v>44435</v>
      </c>
      <c r="F2673" s="1">
        <v>44539</v>
      </c>
      <c r="G2673" s="1">
        <f>Таблица1[[#This Row],[Дата регистрации ЗНИ]]+VLOOKUP(Таблица1[[#This Row],[Бизнес-решение]],'Средние сроки по БР'!$A$1:$T$203,9)</f>
        <v>44651.371321454484</v>
      </c>
      <c r="H2673" s="1">
        <f>Таблица1[[#This Row],[Плановая дата выхода из текущего статуса]]+VLOOKUP(Таблица1[[#This Row],[Бизнес-решение]],'Средние сроки по БР'!$A$1:$T$203,10)</f>
        <v>44755.371321454484</v>
      </c>
      <c r="I26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104</v>
      </c>
    </row>
    <row r="2674" spans="1:9" x14ac:dyDescent="0.25">
      <c r="A2674" s="2">
        <v>5500030296</v>
      </c>
      <c r="B2674" t="s">
        <v>2430</v>
      </c>
      <c r="C2674" t="s">
        <v>148</v>
      </c>
      <c r="D2674" t="s">
        <v>400</v>
      </c>
      <c r="E2674" s="1">
        <v>44435</v>
      </c>
      <c r="F2674" s="1">
        <v>44624</v>
      </c>
      <c r="G2674" s="1">
        <f>Таблица1[[#This Row],[Дата регистрации ЗНИ]]+VLOOKUP(Таблица1[[#This Row],[Бизнес-решение]],'Средние сроки по БР'!$A$1:$T$203,9)</f>
        <v>44633.214285714283</v>
      </c>
      <c r="H2674" s="1">
        <f>Таблица1[[#This Row],[Плановая дата выхода из текущего статуса]]+VLOOKUP(Таблица1[[#This Row],[Бизнес-решение]],'Средние сроки по БР'!$A$1:$T$203,10)</f>
        <v>44822.214285714283</v>
      </c>
      <c r="I26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189</v>
      </c>
    </row>
    <row r="2675" spans="1:9" x14ac:dyDescent="0.25">
      <c r="A2675" s="2">
        <v>5500030297</v>
      </c>
      <c r="B2675" t="s">
        <v>2447</v>
      </c>
      <c r="C2675" t="s">
        <v>1414</v>
      </c>
      <c r="D2675" t="s">
        <v>6</v>
      </c>
      <c r="E2675" s="1">
        <v>44435</v>
      </c>
      <c r="F2675" s="1">
        <v>44560</v>
      </c>
      <c r="G2675" s="1">
        <f>Таблица1[[#This Row],[Дата регистрации ЗНИ]]+VLOOKUP(Таблица1[[#This Row],[Бизнес-решение]],'Средние сроки по БР'!$A$1:$T$203,9)</f>
        <v>44651.371321454484</v>
      </c>
      <c r="H2675" s="1">
        <f>Таблица1[[#This Row],[Плановая дата выхода из текущего статуса]]+VLOOKUP(Таблица1[[#This Row],[Бизнес-решение]],'Средние сроки по БР'!$A$1:$T$203,10)</f>
        <v>44776.371321454484</v>
      </c>
      <c r="I26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125</v>
      </c>
    </row>
    <row r="2676" spans="1:9" x14ac:dyDescent="0.25">
      <c r="A2676" s="2">
        <v>5500030299</v>
      </c>
      <c r="B2676" t="s">
        <v>2449</v>
      </c>
      <c r="C2676" t="s">
        <v>1414</v>
      </c>
      <c r="D2676" t="s">
        <v>73</v>
      </c>
      <c r="E2676" s="1">
        <v>44435</v>
      </c>
      <c r="F2676" s="1">
        <v>44561</v>
      </c>
      <c r="G2676" s="1">
        <f>Таблица1[[#This Row],[Дата регистрации ЗНИ]]+VLOOKUP(Таблица1[[#This Row],[Бизнес-решение]],'Средние сроки по БР'!$A$1:$T$203,9)</f>
        <v>44601.632258064514</v>
      </c>
      <c r="H2676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6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126</v>
      </c>
    </row>
    <row r="2677" spans="1:9" hidden="1" x14ac:dyDescent="0.25">
      <c r="A2677" s="2">
        <v>5500030388</v>
      </c>
      <c r="B2677" t="s">
        <v>2493</v>
      </c>
      <c r="C2677" t="s">
        <v>8</v>
      </c>
      <c r="D2677" t="s">
        <v>40</v>
      </c>
      <c r="E2677" s="1">
        <v>44440</v>
      </c>
      <c r="F2677" s="1" t="s">
        <v>7</v>
      </c>
      <c r="I267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78" spans="1:9" x14ac:dyDescent="0.25">
      <c r="A2678" s="2">
        <v>5500030300</v>
      </c>
      <c r="B2678" t="s">
        <v>2450</v>
      </c>
      <c r="C2678" t="s">
        <v>148</v>
      </c>
      <c r="D2678" t="s">
        <v>73</v>
      </c>
      <c r="E2678" s="1">
        <v>44435</v>
      </c>
      <c r="F2678" s="1">
        <v>44560</v>
      </c>
      <c r="G2678" s="1">
        <f>Таблица1[[#This Row],[Дата регистрации ЗНИ]]+VLOOKUP(Таблица1[[#This Row],[Бизнес-решение]],'Средние сроки по БР'!$A$1:$T$203,9)</f>
        <v>44601.632258064514</v>
      </c>
      <c r="H2678" s="1">
        <f>Таблица1[[#This Row],[Плановая дата выхода из текущего статуса]]+VLOOKUP(Таблица1[[#This Row],[Бизнес-решение]],'Средние сроки по БР'!$A$1:$T$203,10)</f>
        <v>44726.632258064514</v>
      </c>
      <c r="I26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125</v>
      </c>
    </row>
    <row r="2679" spans="1:9" x14ac:dyDescent="0.25">
      <c r="A2679" s="2">
        <v>5500030301</v>
      </c>
      <c r="B2679" t="s">
        <v>2451</v>
      </c>
      <c r="C2679" t="s">
        <v>99</v>
      </c>
      <c r="D2679" t="s">
        <v>257</v>
      </c>
      <c r="E2679" s="1">
        <v>44435</v>
      </c>
      <c r="F2679" s="1">
        <v>44530</v>
      </c>
      <c r="G2679" s="1">
        <f>Таблица1[[#This Row],[Дата регистрации ЗНИ]]+VLOOKUP(Таблица1[[#This Row],[Бизнес-решение]],'Средние сроки по БР'!$A$1:$T$203,15)</f>
        <v>44542.595744680853</v>
      </c>
      <c r="H2679" s="1">
        <f>Таблица1[[#This Row],[Плановая дата выхода из текущего статуса]]+VLOOKUP(Таблица1[[#This Row],[Бизнес-решение]],'Средние сроки по БР'!$A$1:$T$203,16)</f>
        <v>44637.595744680853</v>
      </c>
      <c r="I26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95</v>
      </c>
    </row>
    <row r="2680" spans="1:9" x14ac:dyDescent="0.25">
      <c r="A2680" s="2">
        <v>5500030302</v>
      </c>
      <c r="B2680" t="s">
        <v>2432</v>
      </c>
      <c r="C2680" t="s">
        <v>148</v>
      </c>
      <c r="D2680" t="s">
        <v>620</v>
      </c>
      <c r="E2680" s="1">
        <v>44435</v>
      </c>
      <c r="F2680" s="1">
        <v>44680</v>
      </c>
      <c r="G2680" s="1">
        <f>Таблица1[[#This Row],[Дата регистрации ЗНИ]]+VLOOKUP(Таблица1[[#This Row],[Бизнес-решение]],'Средние сроки по БР'!$A$1:$T$203,9)</f>
        <v>44633.214285714283</v>
      </c>
      <c r="H2680" s="1">
        <f>Таблица1[[#This Row],[Плановая дата выхода из текущего статуса]]+VLOOKUP(Таблица1[[#This Row],[Бизнес-решение]],'Средние сроки по БР'!$A$1:$T$203,10)</f>
        <v>44878.214285714283</v>
      </c>
      <c r="I26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245</v>
      </c>
    </row>
    <row r="2681" spans="1:9" x14ac:dyDescent="0.25">
      <c r="A2681" s="2">
        <v>5500030304</v>
      </c>
      <c r="B2681" t="s">
        <v>2453</v>
      </c>
      <c r="C2681" t="s">
        <v>127</v>
      </c>
      <c r="D2681" t="s">
        <v>73</v>
      </c>
      <c r="E2681" s="1">
        <v>44435</v>
      </c>
      <c r="F2681" s="1">
        <v>44559</v>
      </c>
      <c r="G2681" s="1">
        <f>Таблица1[[#This Row],[Дата регистрации ЗНИ]]+VLOOKUP(Таблица1[[#This Row],[Бизнес-решение]],'Средние сроки по БР'!$A$1:$T$203,17)</f>
        <v>44587.632258064514</v>
      </c>
      <c r="H2681" s="1">
        <f>Таблица1[[#This Row],[Плановая дата выхода из текущего статуса]]+VLOOKUP(Таблица1[[#This Row],[Бизнес-решение]],'Средние сроки по БР'!$A$1:$T$203,18)</f>
        <v>44709.632258064514</v>
      </c>
      <c r="I268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122</v>
      </c>
    </row>
    <row r="2682" spans="1:9" x14ac:dyDescent="0.25">
      <c r="A2682" s="2">
        <v>5500030311</v>
      </c>
      <c r="B2682" t="s">
        <v>2455</v>
      </c>
      <c r="C2682" t="s">
        <v>148</v>
      </c>
      <c r="D2682" t="s">
        <v>73</v>
      </c>
      <c r="E2682" s="1">
        <v>44435</v>
      </c>
      <c r="F2682" s="1">
        <v>44560</v>
      </c>
      <c r="G2682" s="1">
        <f>Таблица1[[#This Row],[Дата регистрации ЗНИ]]+VLOOKUP(Таблица1[[#This Row],[Бизнес-решение]],'Средние сроки по БР'!$A$1:$T$203,9)</f>
        <v>44601.632258064514</v>
      </c>
      <c r="H2682" s="1">
        <f>Таблица1[[#This Row],[Плановая дата выхода из текущего статуса]]+VLOOKUP(Таблица1[[#This Row],[Бизнес-решение]],'Средние сроки по БР'!$A$1:$T$203,10)</f>
        <v>44726.632258064514</v>
      </c>
      <c r="I268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125</v>
      </c>
    </row>
    <row r="2683" spans="1:9" x14ac:dyDescent="0.25">
      <c r="A2683" s="2">
        <v>5500030321</v>
      </c>
      <c r="B2683" t="s">
        <v>2456</v>
      </c>
      <c r="C2683" t="s">
        <v>361</v>
      </c>
      <c r="D2683" t="s">
        <v>10</v>
      </c>
      <c r="E2683" s="1">
        <v>44438</v>
      </c>
      <c r="F2683" s="1">
        <v>44533</v>
      </c>
      <c r="G2683" s="1">
        <f>Таблица1[[#This Row],[Дата регистрации ЗНИ]]+VLOOKUP(Таблица1[[#This Row],[Бизнес-решение]],'Средние сроки по БР'!$A$1:$T$203,9)</f>
        <v>44617.209790209788</v>
      </c>
      <c r="H2683" s="1">
        <f>Таблица1[[#This Row],[Плановая дата выхода из текущего статуса]]+VLOOKUP(Таблица1[[#This Row],[Бизнес-решение]],'Средние сроки по БР'!$A$1:$T$203,10)</f>
        <v>44712.209790209788</v>
      </c>
      <c r="I26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95</v>
      </c>
    </row>
    <row r="2684" spans="1:9" x14ac:dyDescent="0.25">
      <c r="A2684" s="2">
        <v>5500030322</v>
      </c>
      <c r="B2684" t="s">
        <v>2457</v>
      </c>
      <c r="C2684" t="s">
        <v>152</v>
      </c>
      <c r="D2684" t="s">
        <v>10</v>
      </c>
      <c r="E2684" s="1">
        <v>44438</v>
      </c>
      <c r="F2684" s="1">
        <v>44638</v>
      </c>
      <c r="G2684" s="1">
        <f>Таблица1[[#This Row],[Дата регистрации ЗНИ]]+VLOOKUP(Таблица1[[#This Row],[Бизнес-решение]],'Средние сроки по БР'!$A$1:$T$203,20,1)</f>
        <v>44593.209790209788</v>
      </c>
      <c r="H2684" s="1">
        <f>Таблица1[[#This Row],[Плановая дата выхода из текущего статуса]]</f>
        <v>44638</v>
      </c>
      <c r="I268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44.79020979021152</v>
      </c>
    </row>
    <row r="2685" spans="1:9" x14ac:dyDescent="0.25">
      <c r="A2685" s="2">
        <v>5500030323</v>
      </c>
      <c r="B2685" t="s">
        <v>2457</v>
      </c>
      <c r="C2685" t="s">
        <v>148</v>
      </c>
      <c r="D2685" t="s">
        <v>6</v>
      </c>
      <c r="E2685" s="1">
        <v>44438</v>
      </c>
      <c r="F2685" s="1">
        <v>44695</v>
      </c>
      <c r="G2685" s="1">
        <f>Таблица1[[#This Row],[Дата регистрации ЗНИ]]+VLOOKUP(Таблица1[[#This Row],[Бизнес-решение]],'Средние сроки по БР'!$A$1:$T$203,9)</f>
        <v>44654.371321454484</v>
      </c>
      <c r="H2685" s="1">
        <f>Таблица1[[#This Row],[Плановая дата выхода из текущего статуса]]+VLOOKUP(Таблица1[[#This Row],[Бизнес-решение]],'Средние сроки по БР'!$A$1:$T$203,10)</f>
        <v>44911.371321454484</v>
      </c>
      <c r="I26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257</v>
      </c>
    </row>
    <row r="2686" spans="1:9" x14ac:dyDescent="0.25">
      <c r="A2686" s="2">
        <v>5500030325</v>
      </c>
      <c r="B2686" t="s">
        <v>2458</v>
      </c>
      <c r="C2686" t="s">
        <v>148</v>
      </c>
      <c r="D2686" t="s">
        <v>6</v>
      </c>
      <c r="E2686" s="1">
        <v>44438</v>
      </c>
      <c r="F2686" s="1">
        <v>44695</v>
      </c>
      <c r="G2686" s="1">
        <f>Таблица1[[#This Row],[Дата регистрации ЗНИ]]+VLOOKUP(Таблица1[[#This Row],[Бизнес-решение]],'Средние сроки по БР'!$A$1:$T$203,9)</f>
        <v>44654.371321454484</v>
      </c>
      <c r="H2686" s="1">
        <f>Таблица1[[#This Row],[Плановая дата выхода из текущего статуса]]+VLOOKUP(Таблица1[[#This Row],[Бизнес-решение]],'Средние сроки по БР'!$A$1:$T$203,10)</f>
        <v>44911.371321454484</v>
      </c>
      <c r="I268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257</v>
      </c>
    </row>
    <row r="2687" spans="1:9" x14ac:dyDescent="0.25">
      <c r="A2687" s="2">
        <v>5500030326</v>
      </c>
      <c r="B2687" t="s">
        <v>2458</v>
      </c>
      <c r="C2687" t="s">
        <v>148</v>
      </c>
      <c r="D2687" t="s">
        <v>6</v>
      </c>
      <c r="E2687" s="1">
        <v>44438</v>
      </c>
      <c r="F2687" s="1">
        <v>44695</v>
      </c>
      <c r="G2687" s="1">
        <f>Таблица1[[#This Row],[Дата регистрации ЗНИ]]+VLOOKUP(Таблица1[[#This Row],[Бизнес-решение]],'Средние сроки по БР'!$A$1:$T$203,9)</f>
        <v>44654.371321454484</v>
      </c>
      <c r="H2687" s="1">
        <f>Таблица1[[#This Row],[Плановая дата выхода из текущего статуса]]+VLOOKUP(Таблица1[[#This Row],[Бизнес-решение]],'Средние сроки по БР'!$A$1:$T$203,10)</f>
        <v>44911.371321454484</v>
      </c>
      <c r="I26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257</v>
      </c>
    </row>
    <row r="2688" spans="1:9" x14ac:dyDescent="0.25">
      <c r="A2688" s="2">
        <v>5500030327</v>
      </c>
      <c r="B2688" t="s">
        <v>2458</v>
      </c>
      <c r="C2688" t="s">
        <v>99</v>
      </c>
      <c r="D2688" t="s">
        <v>10</v>
      </c>
      <c r="E2688" s="1">
        <v>44438</v>
      </c>
      <c r="F2688" s="1">
        <v>44559</v>
      </c>
      <c r="G2688" s="1">
        <f>Таблица1[[#This Row],[Дата регистрации ЗНИ]]+VLOOKUP(Таблица1[[#This Row],[Бизнес-решение]],'Средние сроки по БР'!$A$1:$T$203,15)</f>
        <v>44605.209790209788</v>
      </c>
      <c r="H2688" s="1">
        <f>Таблица1[[#This Row],[Плановая дата выхода из текущего статуса]]+VLOOKUP(Таблица1[[#This Row],[Бизнес-решение]],'Средние сроки по БР'!$A$1:$T$203,16)</f>
        <v>44726.209790209788</v>
      </c>
      <c r="I26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121</v>
      </c>
    </row>
    <row r="2689" spans="1:9" x14ac:dyDescent="0.25">
      <c r="A2689" s="2">
        <v>5500030328</v>
      </c>
      <c r="B2689" t="s">
        <v>2459</v>
      </c>
      <c r="C2689" t="s">
        <v>148</v>
      </c>
      <c r="D2689" t="s">
        <v>6</v>
      </c>
      <c r="E2689" s="1">
        <v>44438</v>
      </c>
      <c r="F2689" s="1">
        <v>44729</v>
      </c>
      <c r="G2689" s="1">
        <f>Таблица1[[#This Row],[Дата регистрации ЗНИ]]+VLOOKUP(Таблица1[[#This Row],[Бизнес-решение]],'Средние сроки по БР'!$A$1:$T$203,9)</f>
        <v>44654.371321454484</v>
      </c>
      <c r="H2689" s="1">
        <f>Таблица1[[#This Row],[Плановая дата выхода из текущего статуса]]+VLOOKUP(Таблица1[[#This Row],[Бизнес-решение]],'Средние сроки по БР'!$A$1:$T$203,10)</f>
        <v>44945.371321454484</v>
      </c>
      <c r="I26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291</v>
      </c>
    </row>
    <row r="2690" spans="1:9" hidden="1" x14ac:dyDescent="0.25">
      <c r="A2690" s="2">
        <v>5500030405</v>
      </c>
      <c r="B2690" t="s">
        <v>2500</v>
      </c>
      <c r="C2690" t="s">
        <v>5</v>
      </c>
      <c r="D2690" t="s">
        <v>34</v>
      </c>
      <c r="E2690" s="1">
        <v>44441</v>
      </c>
      <c r="F2690" s="1" t="s">
        <v>7</v>
      </c>
      <c r="I269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91" spans="1:9" hidden="1" x14ac:dyDescent="0.25">
      <c r="A2691" s="2">
        <v>5500030406</v>
      </c>
      <c r="B2691" t="s">
        <v>2501</v>
      </c>
      <c r="C2691" t="s">
        <v>8</v>
      </c>
      <c r="D2691" t="s">
        <v>223</v>
      </c>
      <c r="E2691" s="1">
        <v>44441</v>
      </c>
      <c r="F2691" s="1" t="s">
        <v>7</v>
      </c>
      <c r="I269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92" spans="1:9" x14ac:dyDescent="0.25">
      <c r="A2692" s="2">
        <v>5500030329</v>
      </c>
      <c r="B2692" t="s">
        <v>2459</v>
      </c>
      <c r="C2692" t="s">
        <v>148</v>
      </c>
      <c r="D2692" t="s">
        <v>6</v>
      </c>
      <c r="E2692" s="1">
        <v>44438</v>
      </c>
      <c r="F2692" s="1">
        <v>44729</v>
      </c>
      <c r="G2692" s="1">
        <f>Таблица1[[#This Row],[Дата регистрации ЗНИ]]+VLOOKUP(Таблица1[[#This Row],[Бизнес-решение]],'Средние сроки по БР'!$A$1:$T$203,9)</f>
        <v>44654.371321454484</v>
      </c>
      <c r="H2692" s="1">
        <f>Таблица1[[#This Row],[Плановая дата выхода из текущего статуса]]+VLOOKUP(Таблица1[[#This Row],[Бизнес-решение]],'Средние сроки по БР'!$A$1:$T$203,10)</f>
        <v>44945.371321454484</v>
      </c>
      <c r="I269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291</v>
      </c>
    </row>
    <row r="2693" spans="1:9" x14ac:dyDescent="0.25">
      <c r="A2693" s="2">
        <v>5500030330</v>
      </c>
      <c r="B2693" t="s">
        <v>2459</v>
      </c>
      <c r="C2693" t="s">
        <v>297</v>
      </c>
      <c r="D2693" t="s">
        <v>10</v>
      </c>
      <c r="E2693" s="1">
        <v>44438</v>
      </c>
      <c r="F2693" s="1">
        <v>44560</v>
      </c>
      <c r="G2693" s="1">
        <f>Таблица1[[#This Row],[Дата регистрации ЗНИ]]+VLOOKUP(Таблица1[[#This Row],[Бизнес-решение]],'Средние сроки по БР'!$A$1:$T$203,13)</f>
        <v>44608.209790209788</v>
      </c>
      <c r="H2693" s="1">
        <f>Таблица1[[#This Row],[Плановая дата выхода из текущего статуса]]+VLOOKUP(Таблица1[[#This Row],[Бизнес-решение]],'Средние сроки по БР'!$A$1:$T$203,14)</f>
        <v>44728.209790209788</v>
      </c>
      <c r="I26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120</v>
      </c>
    </row>
    <row r="2694" spans="1:9" hidden="1" x14ac:dyDescent="0.25">
      <c r="A2694" s="2">
        <v>5500030409</v>
      </c>
      <c r="B2694" t="s">
        <v>2504</v>
      </c>
      <c r="C2694" t="s">
        <v>5</v>
      </c>
      <c r="D2694" t="s">
        <v>34</v>
      </c>
      <c r="E2694" s="1">
        <v>44441</v>
      </c>
      <c r="F2694" s="1" t="s">
        <v>7</v>
      </c>
      <c r="I269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695" spans="1:9" x14ac:dyDescent="0.25">
      <c r="A2695" s="2">
        <v>5500030331</v>
      </c>
      <c r="B2695" t="s">
        <v>2460</v>
      </c>
      <c r="C2695" t="s">
        <v>99</v>
      </c>
      <c r="D2695" t="s">
        <v>257</v>
      </c>
      <c r="E2695" s="1">
        <v>44438</v>
      </c>
      <c r="F2695" s="1">
        <v>44575</v>
      </c>
      <c r="G2695" s="1">
        <f>Таблица1[[#This Row],[Дата регистрации ЗНИ]]+VLOOKUP(Таблица1[[#This Row],[Бизнес-решение]],'Средние сроки по БР'!$A$1:$T$203,15)</f>
        <v>44545.595744680853</v>
      </c>
      <c r="H2695" s="1">
        <f>Таблица1[[#This Row],[Плановая дата выхода из текущего статуса]]+VLOOKUP(Таблица1[[#This Row],[Бизнес-решение]],'Средние сроки по БР'!$A$1:$T$203,16)</f>
        <v>44682.595744680853</v>
      </c>
      <c r="I26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137</v>
      </c>
    </row>
    <row r="2696" spans="1:9" x14ac:dyDescent="0.25">
      <c r="A2696" s="2">
        <v>5500030335</v>
      </c>
      <c r="B2696" t="s">
        <v>1809</v>
      </c>
      <c r="C2696" t="s">
        <v>184</v>
      </c>
      <c r="D2696" t="s">
        <v>210</v>
      </c>
      <c r="E2696" s="1">
        <v>44438</v>
      </c>
      <c r="F2696" s="1">
        <v>44488</v>
      </c>
      <c r="G2696" s="1">
        <f>Таблица1[[#This Row],[Дата регистрации ЗНИ]]+VLOOKUP(Таблица1[[#This Row],[Бизнес-решение]],'Средние сроки по БР'!$A$1:$T$203,10)</f>
        <v>44782.5</v>
      </c>
      <c r="H2696" s="1">
        <f>Таблица1[[#This Row],[Плановая дата выхода из текущего статуса]]+VLOOKUP(Таблица1[[#This Row],[Бизнес-решение]],'Средние сроки по БР'!$A$1:$T$203,11)</f>
        <v>44827.5</v>
      </c>
      <c r="I26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45</v>
      </c>
    </row>
    <row r="2697" spans="1:9" x14ac:dyDescent="0.25">
      <c r="A2697" s="2">
        <v>5500030336</v>
      </c>
      <c r="B2697" t="s">
        <v>2463</v>
      </c>
      <c r="C2697" t="s">
        <v>148</v>
      </c>
      <c r="D2697" t="s">
        <v>6</v>
      </c>
      <c r="E2697" s="1">
        <v>44438</v>
      </c>
      <c r="F2697" s="1">
        <v>44729</v>
      </c>
      <c r="G2697" s="1">
        <f>Таблица1[[#This Row],[Дата регистрации ЗНИ]]+VLOOKUP(Таблица1[[#This Row],[Бизнес-решение]],'Средние сроки по БР'!$A$1:$T$203,9)</f>
        <v>44654.371321454484</v>
      </c>
      <c r="H2697" s="1">
        <f>Таблица1[[#This Row],[Плановая дата выхода из текущего статуса]]+VLOOKUP(Таблица1[[#This Row],[Бизнес-решение]],'Средние сроки по БР'!$A$1:$T$203,10)</f>
        <v>44945.371321454484</v>
      </c>
      <c r="I26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291</v>
      </c>
    </row>
    <row r="2698" spans="1:9" x14ac:dyDescent="0.25">
      <c r="A2698" s="2">
        <v>5500030337</v>
      </c>
      <c r="B2698" t="s">
        <v>2464</v>
      </c>
      <c r="C2698" t="s">
        <v>99</v>
      </c>
      <c r="D2698" t="s">
        <v>39</v>
      </c>
      <c r="E2698" s="1">
        <v>44438</v>
      </c>
      <c r="F2698" s="1">
        <v>44599</v>
      </c>
      <c r="G2698" s="1">
        <f>Таблица1[[#This Row],[Дата регистрации ЗНИ]]+VLOOKUP(Таблица1[[#This Row],[Бизнес-решение]],'Средние сроки по БР'!$A$1:$T$203,15)</f>
        <v>44672.274391873827</v>
      </c>
      <c r="H2698" s="1">
        <f>Таблица1[[#This Row],[Плановая дата выхода из текущего статуса]]+VLOOKUP(Таблица1[[#This Row],[Бизнес-решение]],'Средние сроки по БР'!$A$1:$T$203,16)</f>
        <v>44833.274391873827</v>
      </c>
      <c r="I26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161</v>
      </c>
    </row>
    <row r="2699" spans="1:9" x14ac:dyDescent="0.25">
      <c r="A2699" s="2">
        <v>5500030338</v>
      </c>
      <c r="B2699" t="s">
        <v>2465</v>
      </c>
      <c r="C2699" t="s">
        <v>184</v>
      </c>
      <c r="D2699" t="s">
        <v>372</v>
      </c>
      <c r="E2699" s="1">
        <v>44438</v>
      </c>
      <c r="F2699" s="1">
        <v>44518</v>
      </c>
      <c r="G2699" s="1">
        <f>Таблица1[[#This Row],[Дата регистрации ЗНИ]]+VLOOKUP(Таблица1[[#This Row],[Бизнес-решение]],'Средние сроки по БР'!$A$1:$T$203,10)</f>
        <v>44621.639344262294</v>
      </c>
      <c r="H2699" s="1">
        <f>Таблица1[[#This Row],[Плановая дата выхода из текущего статуса]]+VLOOKUP(Таблица1[[#This Row],[Бизнес-решение]],'Средние сроки по БР'!$A$1:$T$203,11)</f>
        <v>44696.639344262294</v>
      </c>
      <c r="I26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75</v>
      </c>
    </row>
    <row r="2700" spans="1:9" x14ac:dyDescent="0.25">
      <c r="A2700" s="2">
        <v>5500030339</v>
      </c>
      <c r="B2700" t="s">
        <v>2466</v>
      </c>
      <c r="C2700" t="s">
        <v>114</v>
      </c>
      <c r="D2700" t="s">
        <v>227</v>
      </c>
      <c r="E2700" s="1">
        <v>44438</v>
      </c>
      <c r="F2700" s="1">
        <v>44560</v>
      </c>
      <c r="G2700" s="1">
        <f>Таблица1[[#This Row],[Дата регистрации ЗНИ]]+VLOOKUP(Таблица1[[#This Row],[Бизнес-решение]],'Средние сроки по БР'!$A$1:$T$203,11)</f>
        <v>44573.666666666664</v>
      </c>
      <c r="H2700" s="1">
        <f>Таблица1[[#This Row],[Плановая дата выхода из текущего статуса]]+VLOOKUP(Таблица1[[#This Row],[Бизнес-решение]],'Средние сроки по БР'!$A$1:$T$203,12)</f>
        <v>44693.666666666664</v>
      </c>
      <c r="I27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120</v>
      </c>
    </row>
    <row r="2701" spans="1:9" x14ac:dyDescent="0.25">
      <c r="A2701" s="2">
        <v>5500030341</v>
      </c>
      <c r="B2701" t="s">
        <v>2467</v>
      </c>
      <c r="C2701" t="s">
        <v>328</v>
      </c>
      <c r="D2701" t="s">
        <v>16</v>
      </c>
      <c r="E2701" s="1">
        <v>44438</v>
      </c>
      <c r="F2701" s="1">
        <v>44454</v>
      </c>
      <c r="G2701" s="1">
        <f>Таблица1[[#This Row],[Дата регистрации ЗНИ]]+VLOOKUP(Таблица1[[#This Row],[Бизнес-решение]],'Средние сроки по БР'!$A$1:$U$203,7,1)</f>
        <v>44609.252688172041</v>
      </c>
      <c r="H2701" s="1">
        <f>Таблица1[[#This Row],[Плановая дата выхода из текущего статуса]]+VLOOKUP(Таблица1[[#This Row],[Бизнес-решение]],'Средние сроки по БР'!$A$1:$T$203,8)</f>
        <v>44623.252688172041</v>
      </c>
      <c r="I27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</v>
      </c>
    </row>
    <row r="2702" spans="1:9" x14ac:dyDescent="0.25">
      <c r="A2702" s="2">
        <v>5500030343</v>
      </c>
      <c r="B2702" t="s">
        <v>2468</v>
      </c>
      <c r="C2702" t="s">
        <v>148</v>
      </c>
      <c r="D2702" t="s">
        <v>11</v>
      </c>
      <c r="E2702" s="1">
        <v>44438</v>
      </c>
      <c r="F2702" s="1">
        <v>44651</v>
      </c>
      <c r="G2702" s="1">
        <f>Таблица1[[#This Row],[Дата регистрации ЗНИ]]+VLOOKUP(Таблица1[[#This Row],[Бизнес-решение]],'Средние сроки по БР'!$A$1:$T$203,9)</f>
        <v>44689.260563380281</v>
      </c>
      <c r="H2702" s="1">
        <f>Таблица1[[#This Row],[Плановая дата выхода из текущего статуса]]+VLOOKUP(Таблица1[[#This Row],[Бизнес-решение]],'Средние сроки по БР'!$A$1:$T$203,10)</f>
        <v>44902.260563380281</v>
      </c>
      <c r="I27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213</v>
      </c>
    </row>
    <row r="2703" spans="1:9" x14ac:dyDescent="0.25">
      <c r="A2703" s="2">
        <v>5500030344</v>
      </c>
      <c r="B2703" t="s">
        <v>2467</v>
      </c>
      <c r="C2703" t="s">
        <v>328</v>
      </c>
      <c r="D2703" t="s">
        <v>16</v>
      </c>
      <c r="E2703" s="1">
        <v>44438</v>
      </c>
      <c r="F2703" s="1">
        <v>44454</v>
      </c>
      <c r="G2703" s="1">
        <f>Таблица1[[#This Row],[Дата регистрации ЗНИ]]+VLOOKUP(Таблица1[[#This Row],[Бизнес-решение]],'Средние сроки по БР'!$A$1:$U$203,7,1)</f>
        <v>44609.252688172041</v>
      </c>
      <c r="H2703" s="1">
        <f>Таблица1[[#This Row],[Плановая дата выхода из текущего статуса]]+VLOOKUP(Таблица1[[#This Row],[Бизнес-решение]],'Средние сроки по БР'!$A$1:$T$203,8)</f>
        <v>44623.252688172041</v>
      </c>
      <c r="I270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</v>
      </c>
    </row>
    <row r="2704" spans="1:9" hidden="1" x14ac:dyDescent="0.25">
      <c r="A2704" s="2">
        <v>5500030424</v>
      </c>
      <c r="B2704" t="s">
        <v>2513</v>
      </c>
      <c r="C2704" t="s">
        <v>5</v>
      </c>
      <c r="D2704" t="s">
        <v>94</v>
      </c>
      <c r="E2704" s="1">
        <v>44441</v>
      </c>
      <c r="F2704" s="1" t="s">
        <v>7</v>
      </c>
      <c r="I270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05" spans="1:9" x14ac:dyDescent="0.25">
      <c r="A2705" s="2">
        <v>5500030351</v>
      </c>
      <c r="B2705" t="s">
        <v>1541</v>
      </c>
      <c r="C2705" t="s">
        <v>149</v>
      </c>
      <c r="D2705" t="s">
        <v>414</v>
      </c>
      <c r="E2705" s="1">
        <v>44439</v>
      </c>
      <c r="F2705" s="1">
        <v>44572</v>
      </c>
      <c r="G2705" s="1">
        <f>Таблица1[[#This Row],[Дата регистрации ЗНИ]]+VLOOKUP(Таблица1[[#This Row],[Бизнес-решение]],'Средние сроки по БР'!$A$1:$T$203,18,1)</f>
        <v>44554.333333333336</v>
      </c>
      <c r="H2705" s="1">
        <f>Таблица1[[#This Row],[Плановая дата выхода из текущего статуса]]+VLOOKUP(Таблица1[[#This Row],[Бизнес-решение]],'Средние сроки по БР'!$A$1:$T$203,19,1)</f>
        <v>44683.333333333336</v>
      </c>
      <c r="I27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129</v>
      </c>
    </row>
    <row r="2706" spans="1:9" x14ac:dyDescent="0.25">
      <c r="A2706" s="2">
        <v>5500030352</v>
      </c>
      <c r="B2706" t="s">
        <v>1541</v>
      </c>
      <c r="C2706" t="s">
        <v>995</v>
      </c>
      <c r="D2706" t="s">
        <v>2469</v>
      </c>
      <c r="E2706" s="1">
        <v>44439</v>
      </c>
      <c r="F2706" s="1">
        <v>44484</v>
      </c>
      <c r="G2706" s="1">
        <f>Таблица1[[#This Row],[Дата регистрации ЗНИ]]+VLOOKUP(Таблица1[[#This Row],[Бизнес-решение]],'Средние сроки по БР'!$A$1:$T$203,8)</f>
        <v>44674.6</v>
      </c>
      <c r="H2706" s="1">
        <f>Таблица1[[#This Row],[Плановая дата выхода из текущего статуса]]+VLOOKUP(Таблица1[[#This Row],[Бизнес-решение]],'Средние сроки по БР'!$A$1:$T$203,9)</f>
        <v>44717.599999999999</v>
      </c>
      <c r="I27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43</v>
      </c>
    </row>
    <row r="2707" spans="1:9" x14ac:dyDescent="0.25">
      <c r="A2707" s="2">
        <v>5500030353</v>
      </c>
      <c r="B2707" t="s">
        <v>2470</v>
      </c>
      <c r="C2707" t="s">
        <v>325</v>
      </c>
      <c r="D2707" t="s">
        <v>73</v>
      </c>
      <c r="E2707" s="1">
        <v>44439</v>
      </c>
      <c r="F2707" s="1">
        <v>44530</v>
      </c>
      <c r="G2707" s="1">
        <f>Таблица1[[#This Row],[Дата регистрации ЗНИ]]+VLOOKUP(Таблица1[[#This Row],[Бизнес-решение]],'Средние сроки по БР'!$A$1:$T$203,13)</f>
        <v>44596.632258064514</v>
      </c>
      <c r="H2707" s="1">
        <f>Таблица1[[#This Row],[Плановая дата выхода из текущего статуса]]+VLOOKUP(Таблица1[[#This Row],[Бизнес-решение]],'Средние сроки по БР'!$A$1:$T$203,14)</f>
        <v>44685.632258064514</v>
      </c>
      <c r="I27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89</v>
      </c>
    </row>
    <row r="2708" spans="1:9" x14ac:dyDescent="0.25">
      <c r="A2708" s="2">
        <v>5500030354</v>
      </c>
      <c r="B2708" t="s">
        <v>2471</v>
      </c>
      <c r="C2708" t="s">
        <v>152</v>
      </c>
      <c r="D2708" t="s">
        <v>257</v>
      </c>
      <c r="E2708" s="1">
        <v>44439</v>
      </c>
      <c r="F2708" s="1">
        <v>44629</v>
      </c>
      <c r="G2708" s="1">
        <f>Таблица1[[#This Row],[Дата регистрации ЗНИ]]+VLOOKUP(Таблица1[[#This Row],[Бизнес-решение]],'Средние сроки по БР'!$A$1:$T$203,20,1)</f>
        <v>44534.595744680853</v>
      </c>
      <c r="H2708" s="1">
        <f>Таблица1[[#This Row],[Плановая дата выхода из текущего статуса]]</f>
        <v>44629</v>
      </c>
      <c r="I27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94.404255319146614</v>
      </c>
    </row>
    <row r="2709" spans="1:9" x14ac:dyDescent="0.25">
      <c r="A2709" s="2">
        <v>5500030357</v>
      </c>
      <c r="B2709" t="s">
        <v>2472</v>
      </c>
      <c r="C2709" t="s">
        <v>148</v>
      </c>
      <c r="D2709" t="s">
        <v>73</v>
      </c>
      <c r="E2709" s="1">
        <v>44439</v>
      </c>
      <c r="F2709" s="1">
        <v>44561</v>
      </c>
      <c r="G2709" s="1">
        <f>Таблица1[[#This Row],[Дата регистрации ЗНИ]]+VLOOKUP(Таблица1[[#This Row],[Бизнес-решение]],'Средние сроки по БР'!$A$1:$T$203,9)</f>
        <v>44605.632258064514</v>
      </c>
      <c r="H2709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7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122</v>
      </c>
    </row>
    <row r="2710" spans="1:9" x14ac:dyDescent="0.25">
      <c r="A2710" s="2">
        <v>5500030360</v>
      </c>
      <c r="B2710" t="s">
        <v>254</v>
      </c>
      <c r="C2710" t="s">
        <v>149</v>
      </c>
      <c r="D2710" t="s">
        <v>11</v>
      </c>
      <c r="E2710" s="1">
        <v>44440</v>
      </c>
      <c r="F2710" s="1">
        <v>44561</v>
      </c>
      <c r="G2710" s="1">
        <f>Таблица1[[#This Row],[Дата регистрации ЗНИ]]+VLOOKUP(Таблица1[[#This Row],[Бизнес-решение]],'Средние сроки по БР'!$A$1:$T$203,18,1)</f>
        <v>44675.260563380281</v>
      </c>
      <c r="H2710" s="1">
        <f>Таблица1[[#This Row],[Плановая дата выхода из текущего статуса]]+VLOOKUP(Таблица1[[#This Row],[Бизнес-решение]],'Средние сроки по БР'!$A$1:$T$203,19,1)</f>
        <v>44792.260563380281</v>
      </c>
      <c r="I27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117</v>
      </c>
    </row>
    <row r="2711" spans="1:9" x14ac:dyDescent="0.25">
      <c r="A2711" s="2">
        <v>5500030361</v>
      </c>
      <c r="B2711" t="s">
        <v>2475</v>
      </c>
      <c r="C2711" t="s">
        <v>148</v>
      </c>
      <c r="D2711" t="s">
        <v>87</v>
      </c>
      <c r="E2711" s="1">
        <v>44439</v>
      </c>
      <c r="F2711" s="1">
        <v>44560</v>
      </c>
      <c r="G2711" s="1">
        <f>Таблица1[[#This Row],[Дата регистрации ЗНИ]]+VLOOKUP(Таблица1[[#This Row],[Бизнес-решение]],'Средние сроки по БР'!$A$1:$T$203,9)</f>
        <v>44716.176470588238</v>
      </c>
      <c r="H2711" s="1">
        <f>Таблица1[[#This Row],[Плановая дата выхода из текущего статуса]]+VLOOKUP(Таблица1[[#This Row],[Бизнес-решение]],'Средние сроки по БР'!$A$1:$T$203,10)</f>
        <v>44837.176470588238</v>
      </c>
      <c r="I27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121</v>
      </c>
    </row>
    <row r="2712" spans="1:9" hidden="1" x14ac:dyDescent="0.25">
      <c r="A2712" s="2">
        <v>5500030434</v>
      </c>
      <c r="B2712" t="s">
        <v>2518</v>
      </c>
      <c r="C2712" t="s">
        <v>5</v>
      </c>
      <c r="D2712" t="s">
        <v>64</v>
      </c>
      <c r="E2712" s="1">
        <v>44442</v>
      </c>
      <c r="F2712" s="1" t="s">
        <v>7</v>
      </c>
      <c r="I271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13" spans="1:9" hidden="1" x14ac:dyDescent="0.25">
      <c r="A2713" s="2">
        <v>5500030435</v>
      </c>
      <c r="B2713" t="s">
        <v>2519</v>
      </c>
      <c r="C2713" t="s">
        <v>5</v>
      </c>
      <c r="D2713" t="s">
        <v>16</v>
      </c>
      <c r="E2713" s="1">
        <v>44442</v>
      </c>
      <c r="F2713" s="1" t="s">
        <v>7</v>
      </c>
      <c r="I271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14" spans="1:9" x14ac:dyDescent="0.25">
      <c r="A2714" s="2">
        <v>5500030362</v>
      </c>
      <c r="B2714" t="s">
        <v>2475</v>
      </c>
      <c r="C2714" t="s">
        <v>148</v>
      </c>
      <c r="D2714" t="s">
        <v>87</v>
      </c>
      <c r="E2714" s="1">
        <v>44439</v>
      </c>
      <c r="F2714" s="1">
        <v>44560</v>
      </c>
      <c r="G2714" s="1">
        <f>Таблица1[[#This Row],[Дата регистрации ЗНИ]]+VLOOKUP(Таблица1[[#This Row],[Бизнес-решение]],'Средние сроки по БР'!$A$1:$T$203,9)</f>
        <v>44716.176470588238</v>
      </c>
      <c r="H2714" s="1">
        <f>Таблица1[[#This Row],[Плановая дата выхода из текущего статуса]]+VLOOKUP(Таблица1[[#This Row],[Бизнес-решение]],'Средние сроки по БР'!$A$1:$T$203,10)</f>
        <v>44837.176470588238</v>
      </c>
      <c r="I271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121</v>
      </c>
    </row>
    <row r="2715" spans="1:9" x14ac:dyDescent="0.25">
      <c r="A2715" s="2">
        <v>5500030363</v>
      </c>
      <c r="B2715" t="s">
        <v>2476</v>
      </c>
      <c r="C2715" t="s">
        <v>325</v>
      </c>
      <c r="D2715" t="s">
        <v>323</v>
      </c>
      <c r="E2715" s="1">
        <v>44439</v>
      </c>
      <c r="F2715" s="1">
        <v>44466</v>
      </c>
      <c r="G2715" s="1">
        <f>Таблица1[[#This Row],[Дата регистрации ЗНИ]]+VLOOKUP(Таблица1[[#This Row],[Бизнес-решение]],'Средние сроки по БР'!$A$1:$T$203,13)</f>
        <v>44666.5</v>
      </c>
      <c r="H2715" s="1">
        <f>Таблица1[[#This Row],[Плановая дата выхода из текущего статуса]]+VLOOKUP(Таблица1[[#This Row],[Бизнес-решение]],'Средние сроки по БР'!$A$1:$T$203,14)</f>
        <v>44691.5</v>
      </c>
      <c r="I27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</v>
      </c>
    </row>
    <row r="2716" spans="1:9" hidden="1" x14ac:dyDescent="0.25">
      <c r="A2716" s="2">
        <v>5500030438</v>
      </c>
      <c r="B2716" t="s">
        <v>2522</v>
      </c>
      <c r="C2716" t="s">
        <v>8</v>
      </c>
      <c r="D2716" t="s">
        <v>37</v>
      </c>
      <c r="E2716" s="1">
        <v>44442</v>
      </c>
      <c r="F2716" s="1" t="s">
        <v>7</v>
      </c>
      <c r="I271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17" spans="1:9" x14ac:dyDescent="0.25">
      <c r="A2717" s="2">
        <v>5500030364</v>
      </c>
      <c r="B2717" t="s">
        <v>2477</v>
      </c>
      <c r="C2717" t="s">
        <v>325</v>
      </c>
      <c r="D2717" t="s">
        <v>54</v>
      </c>
      <c r="E2717" s="1">
        <v>44439</v>
      </c>
      <c r="F2717" s="1">
        <v>44476</v>
      </c>
      <c r="G2717" s="1">
        <f>Таблица1[[#This Row],[Дата регистрации ЗНИ]]+VLOOKUP(Таблица1[[#This Row],[Бизнес-решение]],'Средние сроки по БР'!$A$1:$T$203,13)</f>
        <v>44621.423076923078</v>
      </c>
      <c r="H2717" s="1">
        <f>Таблица1[[#This Row],[Плановая дата выхода из текущего статуса]]+VLOOKUP(Таблица1[[#This Row],[Бизнес-решение]],'Средние сроки по БР'!$A$1:$T$203,14)</f>
        <v>44656.423076923078</v>
      </c>
      <c r="I27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</v>
      </c>
    </row>
    <row r="2718" spans="1:9" x14ac:dyDescent="0.25">
      <c r="A2718" s="2">
        <v>5500030365</v>
      </c>
      <c r="B2718" t="s">
        <v>2478</v>
      </c>
      <c r="C2718" t="s">
        <v>99</v>
      </c>
      <c r="D2718" t="s">
        <v>73</v>
      </c>
      <c r="E2718" s="1">
        <v>44439</v>
      </c>
      <c r="F2718" s="1">
        <v>44712</v>
      </c>
      <c r="G2718" s="1">
        <f>Таблица1[[#This Row],[Дата регистрации ЗНИ]]+VLOOKUP(Таблица1[[#This Row],[Бизнес-решение]],'Средние сроки по БР'!$A$1:$T$203,15)</f>
        <v>44593.632258064514</v>
      </c>
      <c r="H2718" s="1">
        <f>Таблица1[[#This Row],[Плановая дата выхода из текущего статуса]]+VLOOKUP(Таблица1[[#This Row],[Бизнес-решение]],'Средние сроки по БР'!$A$1:$T$203,16)</f>
        <v>44866.632258064514</v>
      </c>
      <c r="I27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273</v>
      </c>
    </row>
    <row r="2719" spans="1:9" x14ac:dyDescent="0.25">
      <c r="A2719" s="2">
        <v>5500030366</v>
      </c>
      <c r="B2719" t="s">
        <v>2479</v>
      </c>
      <c r="C2719" t="s">
        <v>448</v>
      </c>
      <c r="D2719" t="s">
        <v>271</v>
      </c>
      <c r="E2719" s="1">
        <v>44439</v>
      </c>
      <c r="F2719" s="1">
        <v>44459</v>
      </c>
      <c r="G2719" s="1">
        <f>Таблица1[[#This Row],[Дата регистрации ЗНИ]]+VLOOKUP(Таблица1[[#This Row],[Бизнес-решение]],'Средние сроки по БР'!$A$1:$U$203,7,1)</f>
        <v>44612.833333333336</v>
      </c>
      <c r="H2719" s="1">
        <f>Таблица1[[#This Row],[Плановая дата выхода из текущего статуса]]+VLOOKUP(Таблица1[[#This Row],[Бизнес-решение]],'Средние сроки по БР'!$A$1:$T$203,8)</f>
        <v>44630.833333333336</v>
      </c>
      <c r="I27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</v>
      </c>
    </row>
    <row r="2720" spans="1:9" x14ac:dyDescent="0.25">
      <c r="A2720" s="2">
        <v>5500030367</v>
      </c>
      <c r="B2720" t="s">
        <v>164</v>
      </c>
      <c r="C2720" t="s">
        <v>99</v>
      </c>
      <c r="D2720" t="s">
        <v>60</v>
      </c>
      <c r="E2720" s="1">
        <v>44439</v>
      </c>
      <c r="F2720" s="1">
        <v>44651</v>
      </c>
      <c r="G2720" s="1">
        <f>Таблица1[[#This Row],[Дата регистрации ЗНИ]]+VLOOKUP(Таблица1[[#This Row],[Бизнес-решение]],'Средние сроки по БР'!$A$1:$T$203,15)</f>
        <v>44670.5</v>
      </c>
      <c r="H2720" s="1">
        <f>Таблица1[[#This Row],[Плановая дата выхода из текущего статуса]]+VLOOKUP(Таблица1[[#This Row],[Бизнес-решение]],'Средние сроки по БР'!$A$1:$T$203,16)</f>
        <v>44882.5</v>
      </c>
      <c r="I27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212</v>
      </c>
    </row>
    <row r="2721" spans="1:9" hidden="1" x14ac:dyDescent="0.25">
      <c r="A2721" s="2">
        <v>5500030445</v>
      </c>
      <c r="B2721" t="s">
        <v>2526</v>
      </c>
      <c r="C2721" t="s">
        <v>5</v>
      </c>
      <c r="D2721" t="s">
        <v>128</v>
      </c>
      <c r="E2721" s="1">
        <v>44445</v>
      </c>
      <c r="F2721" s="1" t="s">
        <v>7</v>
      </c>
      <c r="I272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22" spans="1:9" x14ac:dyDescent="0.25">
      <c r="A2722" s="2">
        <v>5500030368</v>
      </c>
      <c r="B2722" t="s">
        <v>2462</v>
      </c>
      <c r="C2722" t="s">
        <v>148</v>
      </c>
      <c r="D2722" t="s">
        <v>39</v>
      </c>
      <c r="E2722" s="1">
        <v>44440</v>
      </c>
      <c r="F2722" s="1">
        <v>44592</v>
      </c>
      <c r="G2722" s="1">
        <f>Таблица1[[#This Row],[Дата регистрации ЗНИ]]+VLOOKUP(Таблица1[[#This Row],[Бизнес-решение]],'Средние сроки по БР'!$A$1:$T$203,9)</f>
        <v>44686.274391873827</v>
      </c>
      <c r="H2722" s="1">
        <f>Таблица1[[#This Row],[Плановая дата выхода из текущего статуса]]+VLOOKUP(Таблица1[[#This Row],[Бизнес-решение]],'Средние сроки по БР'!$A$1:$T$203,10)</f>
        <v>44838.274391873827</v>
      </c>
      <c r="I27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152</v>
      </c>
    </row>
    <row r="2723" spans="1:9" x14ac:dyDescent="0.25">
      <c r="A2723" s="2">
        <v>5500030369</v>
      </c>
      <c r="B2723" t="s">
        <v>2480</v>
      </c>
      <c r="C2723" t="s">
        <v>99</v>
      </c>
      <c r="D2723" t="s">
        <v>16</v>
      </c>
      <c r="E2723" s="1">
        <v>44440</v>
      </c>
      <c r="F2723" s="1">
        <v>44620</v>
      </c>
      <c r="G2723" s="1">
        <f>Таблица1[[#This Row],[Дата регистрации ЗНИ]]+VLOOKUP(Таблица1[[#This Row],[Бизнес-решение]],'Средние сроки по БР'!$A$1:$T$203,15)</f>
        <v>44595.252688172041</v>
      </c>
      <c r="H2723" s="1">
        <f>Таблица1[[#This Row],[Плановая дата выхода из текущего статуса]]+VLOOKUP(Таблица1[[#This Row],[Бизнес-решение]],'Средние сроки по БР'!$A$1:$T$203,16)</f>
        <v>44775.252688172041</v>
      </c>
      <c r="I27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180</v>
      </c>
    </row>
    <row r="2724" spans="1:9" hidden="1" x14ac:dyDescent="0.25">
      <c r="A2724" s="2">
        <v>5500030448</v>
      </c>
      <c r="B2724" t="s">
        <v>2529</v>
      </c>
      <c r="C2724" t="s">
        <v>8</v>
      </c>
      <c r="D2724" t="s">
        <v>209</v>
      </c>
      <c r="E2724" s="1">
        <v>44445</v>
      </c>
      <c r="F2724" s="1" t="s">
        <v>7</v>
      </c>
      <c r="I272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25" spans="1:9" x14ac:dyDescent="0.25">
      <c r="A2725" s="2">
        <v>5500030373</v>
      </c>
      <c r="B2725" t="s">
        <v>2483</v>
      </c>
      <c r="C2725" t="s">
        <v>99</v>
      </c>
      <c r="D2725" t="s">
        <v>39</v>
      </c>
      <c r="E2725" s="1">
        <v>44440</v>
      </c>
      <c r="F2725" s="1">
        <v>44560</v>
      </c>
      <c r="G2725" s="1">
        <f>Таблица1[[#This Row],[Дата регистрации ЗНИ]]+VLOOKUP(Таблица1[[#This Row],[Бизнес-решение]],'Средние сроки по БР'!$A$1:$T$203,15)</f>
        <v>44674.274391873827</v>
      </c>
      <c r="H2725" s="1">
        <f>Таблица1[[#This Row],[Плановая дата выхода из текущего статуса]]+VLOOKUP(Таблица1[[#This Row],[Бизнес-решение]],'Средние сроки по БР'!$A$1:$T$203,16)</f>
        <v>44794.274391873827</v>
      </c>
      <c r="I27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120</v>
      </c>
    </row>
    <row r="2726" spans="1:9" hidden="1" x14ac:dyDescent="0.25">
      <c r="A2726" s="2">
        <v>5500030450</v>
      </c>
      <c r="B2726" t="s">
        <v>2531</v>
      </c>
      <c r="C2726" t="s">
        <v>8</v>
      </c>
      <c r="D2726" t="s">
        <v>27</v>
      </c>
      <c r="E2726" s="1">
        <v>44445</v>
      </c>
      <c r="F2726" s="1" t="s">
        <v>7</v>
      </c>
      <c r="I272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27" spans="1:9" x14ac:dyDescent="0.25">
      <c r="A2727" s="2">
        <v>5500030374</v>
      </c>
      <c r="B2727" t="s">
        <v>2484</v>
      </c>
      <c r="C2727" t="s">
        <v>99</v>
      </c>
      <c r="D2727" t="s">
        <v>39</v>
      </c>
      <c r="E2727" s="1">
        <v>44440</v>
      </c>
      <c r="F2727" s="1">
        <v>44560</v>
      </c>
      <c r="G2727" s="1">
        <f>Таблица1[[#This Row],[Дата регистрации ЗНИ]]+VLOOKUP(Таблица1[[#This Row],[Бизнес-решение]],'Средние сроки по БР'!$A$1:$T$203,15)</f>
        <v>44674.274391873827</v>
      </c>
      <c r="H2727" s="1">
        <f>Таблица1[[#This Row],[Плановая дата выхода из текущего статуса]]+VLOOKUP(Таблица1[[#This Row],[Бизнес-решение]],'Средние сроки по БР'!$A$1:$T$203,16)</f>
        <v>44794.274391873827</v>
      </c>
      <c r="I27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120</v>
      </c>
    </row>
    <row r="2728" spans="1:9" x14ac:dyDescent="0.25">
      <c r="A2728" s="2">
        <v>5500030375</v>
      </c>
      <c r="B2728" t="s">
        <v>2485</v>
      </c>
      <c r="C2728" t="s">
        <v>99</v>
      </c>
      <c r="D2728" t="s">
        <v>73</v>
      </c>
      <c r="E2728" s="1">
        <v>44440</v>
      </c>
      <c r="F2728" s="1">
        <v>44635</v>
      </c>
      <c r="G2728" s="1">
        <f>Таблица1[[#This Row],[Дата регистрации ЗНИ]]+VLOOKUP(Таблица1[[#This Row],[Бизнес-решение]],'Средние сроки по БР'!$A$1:$T$203,15)</f>
        <v>44594.632258064514</v>
      </c>
      <c r="H2728" s="1">
        <f>Таблица1[[#This Row],[Плановая дата выхода из текущего статуса]]+VLOOKUP(Таблица1[[#This Row],[Бизнес-решение]],'Средние сроки по БР'!$A$1:$T$203,16)</f>
        <v>44789.632258064514</v>
      </c>
      <c r="I272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195</v>
      </c>
    </row>
    <row r="2729" spans="1:9" x14ac:dyDescent="0.25">
      <c r="A2729" s="2">
        <v>5500030376</v>
      </c>
      <c r="B2729" t="s">
        <v>2119</v>
      </c>
      <c r="C2729" t="s">
        <v>99</v>
      </c>
      <c r="D2729" t="s">
        <v>36</v>
      </c>
      <c r="E2729" s="1">
        <v>44440</v>
      </c>
      <c r="F2729" s="1">
        <v>44561</v>
      </c>
      <c r="G2729" s="1">
        <f>Таблица1[[#This Row],[Дата регистрации ЗНИ]]+VLOOKUP(Таблица1[[#This Row],[Бизнес-решение]],'Средние сроки по БР'!$A$1:$T$203,15)</f>
        <v>44611.639344262294</v>
      </c>
      <c r="H2729" s="1">
        <f>Таблица1[[#This Row],[Плановая дата выхода из текущего статуса]]+VLOOKUP(Таблица1[[#This Row],[Бизнес-решение]],'Средние сроки по БР'!$A$1:$T$203,16)</f>
        <v>44732.639344262294</v>
      </c>
      <c r="I27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121</v>
      </c>
    </row>
    <row r="2730" spans="1:9" x14ac:dyDescent="0.25">
      <c r="A2730" s="2">
        <v>5500030378</v>
      </c>
      <c r="B2730" t="s">
        <v>2486</v>
      </c>
      <c r="C2730" t="s">
        <v>149</v>
      </c>
      <c r="D2730" t="s">
        <v>10</v>
      </c>
      <c r="E2730" s="1">
        <v>44440</v>
      </c>
      <c r="F2730" s="1">
        <v>44559</v>
      </c>
      <c r="G2730" s="1">
        <f>Таблица1[[#This Row],[Дата регистрации ЗНИ]]+VLOOKUP(Таблица1[[#This Row],[Бизнес-решение]],'Средние сроки по БР'!$A$1:$T$203,18,1)</f>
        <v>44603.209790209788</v>
      </c>
      <c r="H2730" s="1">
        <f>Таблица1[[#This Row],[Плановая дата выхода из текущего статуса]]+VLOOKUP(Таблица1[[#This Row],[Бизнес-решение]],'Средние сроки по БР'!$A$1:$T$203,19,1)</f>
        <v>44718.209790209788</v>
      </c>
      <c r="I27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115</v>
      </c>
    </row>
    <row r="2731" spans="1:9" x14ac:dyDescent="0.25">
      <c r="A2731" s="2">
        <v>5500030379</v>
      </c>
      <c r="B2731" t="s">
        <v>2487</v>
      </c>
      <c r="C2731" t="s">
        <v>152</v>
      </c>
      <c r="D2731" t="s">
        <v>16</v>
      </c>
      <c r="E2731" s="1">
        <v>44441</v>
      </c>
      <c r="F2731" s="1">
        <v>44641</v>
      </c>
      <c r="G2731" s="1">
        <f>Таблица1[[#This Row],[Дата регистрации ЗНИ]]+VLOOKUP(Таблица1[[#This Row],[Бизнес-решение]],'Средние сроки по БР'!$A$1:$T$203,20,1)</f>
        <v>44584.252688172041</v>
      </c>
      <c r="H2731" s="1">
        <f>Таблица1[[#This Row],[Плановая дата выхода из текущего статуса]]</f>
        <v>44641</v>
      </c>
      <c r="I27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56.747311827959493</v>
      </c>
    </row>
    <row r="2732" spans="1:9" x14ac:dyDescent="0.25">
      <c r="A2732" s="2">
        <v>5500030380</v>
      </c>
      <c r="B2732" t="s">
        <v>2488</v>
      </c>
      <c r="C2732" t="s">
        <v>149</v>
      </c>
      <c r="D2732" t="s">
        <v>16</v>
      </c>
      <c r="E2732" s="1">
        <v>44441</v>
      </c>
      <c r="F2732" s="1">
        <v>44572</v>
      </c>
      <c r="G2732" s="1">
        <f>Таблица1[[#This Row],[Дата регистрации ЗНИ]]+VLOOKUP(Таблица1[[#This Row],[Бизнес-решение]],'Средние сроки по БР'!$A$1:$T$203,18,1)</f>
        <v>44592.252688172041</v>
      </c>
      <c r="H2732" s="1">
        <f>Таблица1[[#This Row],[Плановая дата выхода из текущего статуса]]+VLOOKUP(Таблица1[[#This Row],[Бизнес-решение]],'Средние сроки по БР'!$A$1:$T$203,19,1)</f>
        <v>44719.252688172041</v>
      </c>
      <c r="I27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127</v>
      </c>
    </row>
    <row r="2733" spans="1:9" x14ac:dyDescent="0.25">
      <c r="A2733" s="2">
        <v>5500030381</v>
      </c>
      <c r="B2733" t="s">
        <v>2489</v>
      </c>
      <c r="C2733" t="s">
        <v>448</v>
      </c>
      <c r="D2733" t="s">
        <v>97</v>
      </c>
      <c r="E2733" s="1">
        <v>44440</v>
      </c>
      <c r="F2733" s="1">
        <v>44447</v>
      </c>
      <c r="G2733" s="1">
        <f>Таблица1[[#This Row],[Дата регистрации ЗНИ]]+VLOOKUP(Таблица1[[#This Row],[Бизнес-решение]],'Средние сроки по БР'!$A$1:$U$203,7,1)</f>
        <v>44641.333333333336</v>
      </c>
      <c r="H2733" s="1">
        <f>Таблица1[[#This Row],[Плановая дата выхода из текущего статуса]]+VLOOKUP(Таблица1[[#This Row],[Бизнес-решение]],'Средние сроки по БР'!$A$1:$T$203,8)</f>
        <v>44646.333333333336</v>
      </c>
      <c r="I27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</v>
      </c>
    </row>
    <row r="2734" spans="1:9" hidden="1" x14ac:dyDescent="0.25">
      <c r="A2734" s="2">
        <v>5500030458</v>
      </c>
      <c r="B2734" t="s">
        <v>2534</v>
      </c>
      <c r="C2734" t="s">
        <v>8</v>
      </c>
      <c r="D2734" t="s">
        <v>73</v>
      </c>
      <c r="E2734" s="1">
        <v>44446</v>
      </c>
      <c r="F2734" s="1" t="s">
        <v>7</v>
      </c>
      <c r="I273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35" spans="1:9" hidden="1" x14ac:dyDescent="0.25">
      <c r="A2735" s="2">
        <v>5500030459</v>
      </c>
      <c r="B2735" t="s">
        <v>2535</v>
      </c>
      <c r="C2735" t="s">
        <v>8</v>
      </c>
      <c r="D2735" t="s">
        <v>6</v>
      </c>
      <c r="E2735" s="1">
        <v>44446</v>
      </c>
      <c r="F2735" s="1" t="s">
        <v>7</v>
      </c>
      <c r="I273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36" spans="1:9" x14ac:dyDescent="0.25">
      <c r="A2736" s="2">
        <v>5500030383</v>
      </c>
      <c r="B2736" t="s">
        <v>2490</v>
      </c>
      <c r="C2736" t="s">
        <v>381</v>
      </c>
      <c r="D2736" t="s">
        <v>73</v>
      </c>
      <c r="E2736" s="1">
        <v>44440</v>
      </c>
      <c r="F2736" s="1">
        <v>44539</v>
      </c>
      <c r="G2736" s="1">
        <f>Таблица1[[#This Row],[Дата регистрации ЗНИ]]+VLOOKUP(Таблица1[[#This Row],[Бизнес-решение]],'Средние сроки по БР'!$A$1:$T$203,14)</f>
        <v>44595.632258064514</v>
      </c>
      <c r="H2736" s="1">
        <f>Таблица1[[#This Row],[Плановая дата выхода из текущего статуса]]+VLOOKUP(Таблица1[[#This Row],[Бизнес-решение]],'Средние сроки по БР'!$A$1:$T$203,15)</f>
        <v>44693.632258064514</v>
      </c>
      <c r="I27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98</v>
      </c>
    </row>
    <row r="2737" spans="1:9" hidden="1" x14ac:dyDescent="0.25">
      <c r="A2737" s="2">
        <v>5500030463</v>
      </c>
      <c r="B2737" t="s">
        <v>403</v>
      </c>
      <c r="C2737" t="s">
        <v>5</v>
      </c>
      <c r="D2737" t="s">
        <v>128</v>
      </c>
      <c r="E2737" s="1">
        <v>44446</v>
      </c>
      <c r="F2737" s="1" t="s">
        <v>7</v>
      </c>
      <c r="I273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38" spans="1:9" x14ac:dyDescent="0.25">
      <c r="A2738" s="2">
        <v>5500030384</v>
      </c>
      <c r="B2738" t="s">
        <v>2322</v>
      </c>
      <c r="C2738" t="s">
        <v>148</v>
      </c>
      <c r="D2738" t="s">
        <v>907</v>
      </c>
      <c r="E2738" s="1">
        <v>44440</v>
      </c>
      <c r="F2738" s="1">
        <v>44651</v>
      </c>
      <c r="G2738" s="1">
        <f>Таблица1[[#This Row],[Дата регистрации ЗНИ]]+VLOOKUP(Таблица1[[#This Row],[Бизнес-решение]],'Средние сроки по БР'!$A$1:$T$203,9)</f>
        <v>44658</v>
      </c>
      <c r="H2738" s="1">
        <f>Таблица1[[#This Row],[Плановая дата выхода из текущего статуса]]+VLOOKUP(Таблица1[[#This Row],[Бизнес-решение]],'Средние сроки по БР'!$A$1:$T$203,10)</f>
        <v>44869</v>
      </c>
      <c r="I27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211</v>
      </c>
    </row>
    <row r="2739" spans="1:9" x14ac:dyDescent="0.25">
      <c r="A2739" s="2">
        <v>5500030385</v>
      </c>
      <c r="B2739" t="s">
        <v>2491</v>
      </c>
      <c r="C2739" t="s">
        <v>99</v>
      </c>
      <c r="D2739" t="s">
        <v>73</v>
      </c>
      <c r="E2739" s="1">
        <v>44440</v>
      </c>
      <c r="F2739" s="1">
        <v>44666</v>
      </c>
      <c r="G2739" s="1">
        <f>Таблица1[[#This Row],[Дата регистрации ЗНИ]]+VLOOKUP(Таблица1[[#This Row],[Бизнес-решение]],'Средние сроки по БР'!$A$1:$T$203,15)</f>
        <v>44594.632258064514</v>
      </c>
      <c r="H2739" s="1">
        <f>Таблица1[[#This Row],[Плановая дата выхода из текущего статуса]]+VLOOKUP(Таблица1[[#This Row],[Бизнес-решение]],'Средние сроки по БР'!$A$1:$T$203,16)</f>
        <v>44820.632258064514</v>
      </c>
      <c r="I273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226</v>
      </c>
    </row>
    <row r="2740" spans="1:9" hidden="1" x14ac:dyDescent="0.25">
      <c r="A2740" s="2">
        <v>5500030467</v>
      </c>
      <c r="B2740" t="s">
        <v>2539</v>
      </c>
      <c r="C2740" t="s">
        <v>5</v>
      </c>
      <c r="D2740" t="s">
        <v>140</v>
      </c>
      <c r="E2740" s="1">
        <v>44446</v>
      </c>
      <c r="F2740" s="1" t="s">
        <v>7</v>
      </c>
      <c r="I274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41" spans="1:9" x14ac:dyDescent="0.25">
      <c r="A2741" s="2">
        <v>5500030386</v>
      </c>
      <c r="B2741" t="s">
        <v>2492</v>
      </c>
      <c r="C2741" t="s">
        <v>99</v>
      </c>
      <c r="D2741" t="s">
        <v>73</v>
      </c>
      <c r="E2741" s="1">
        <v>44440</v>
      </c>
      <c r="F2741" s="1">
        <v>44696</v>
      </c>
      <c r="G2741" s="1">
        <f>Таблица1[[#This Row],[Дата регистрации ЗНИ]]+VLOOKUP(Таблица1[[#This Row],[Бизнес-решение]],'Средние сроки по БР'!$A$1:$T$203,15)</f>
        <v>44594.632258064514</v>
      </c>
      <c r="H2741" s="1">
        <f>Таблица1[[#This Row],[Плановая дата выхода из текущего статуса]]+VLOOKUP(Таблица1[[#This Row],[Бизнес-решение]],'Средние сроки по БР'!$A$1:$T$203,16)</f>
        <v>44850.632258064514</v>
      </c>
      <c r="I27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256</v>
      </c>
    </row>
    <row r="2742" spans="1:9" x14ac:dyDescent="0.25">
      <c r="A2742" s="2">
        <v>5500030389</v>
      </c>
      <c r="B2742" t="s">
        <v>2494</v>
      </c>
      <c r="C2742" t="s">
        <v>148</v>
      </c>
      <c r="D2742" t="s">
        <v>323</v>
      </c>
      <c r="E2742" s="1">
        <v>44440</v>
      </c>
      <c r="F2742" s="1">
        <v>44620</v>
      </c>
      <c r="G2742" s="1">
        <f>Таблица1[[#This Row],[Дата регистрации ЗНИ]]+VLOOKUP(Таблица1[[#This Row],[Бизнес-решение]],'Средние сроки по БР'!$A$1:$T$203,9)</f>
        <v>44676.5</v>
      </c>
      <c r="H2742" s="1">
        <f>Таблица1[[#This Row],[Плановая дата выхода из текущего статуса]]+VLOOKUP(Таблица1[[#This Row],[Бизнес-решение]],'Средние сроки по БР'!$A$1:$T$203,10)</f>
        <v>44856.5</v>
      </c>
      <c r="I27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180</v>
      </c>
    </row>
    <row r="2743" spans="1:9" hidden="1" x14ac:dyDescent="0.25">
      <c r="A2743" s="2">
        <v>5500030472</v>
      </c>
      <c r="B2743" t="s">
        <v>2541</v>
      </c>
      <c r="C2743" t="s">
        <v>5</v>
      </c>
      <c r="D2743" t="s">
        <v>6</v>
      </c>
      <c r="E2743" s="1">
        <v>44447</v>
      </c>
      <c r="F2743" s="1" t="s">
        <v>7</v>
      </c>
      <c r="I274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44" spans="1:9" x14ac:dyDescent="0.25">
      <c r="A2744" s="2">
        <v>5500030392</v>
      </c>
      <c r="B2744" t="s">
        <v>2495</v>
      </c>
      <c r="C2744" t="s">
        <v>99</v>
      </c>
      <c r="D2744" t="s">
        <v>329</v>
      </c>
      <c r="E2744" s="1">
        <v>44440</v>
      </c>
      <c r="F2744" s="1">
        <v>44585</v>
      </c>
      <c r="G2744" s="1">
        <f>Таблица1[[#This Row],[Дата регистрации ЗНИ]]+VLOOKUP(Таблица1[[#This Row],[Бизнес-решение]],'Средние сроки по БР'!$A$1:$T$203,15)</f>
        <v>44638.571428571428</v>
      </c>
      <c r="H2744" s="1">
        <f>Таблица1[[#This Row],[Плановая дата выхода из текущего статуса]]+VLOOKUP(Таблица1[[#This Row],[Бизнес-решение]],'Средние сроки по БР'!$A$1:$T$203,16)</f>
        <v>44783.571428571428</v>
      </c>
      <c r="I27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145</v>
      </c>
    </row>
    <row r="2745" spans="1:9" x14ac:dyDescent="0.25">
      <c r="A2745" s="2">
        <v>5500030393</v>
      </c>
      <c r="B2745" t="s">
        <v>1920</v>
      </c>
      <c r="C2745" t="s">
        <v>99</v>
      </c>
      <c r="D2745" t="s">
        <v>33</v>
      </c>
      <c r="E2745" s="1">
        <v>44440</v>
      </c>
      <c r="F2745" s="1">
        <v>44518</v>
      </c>
      <c r="G2745" s="1">
        <f>Таблица1[[#This Row],[Дата регистрации ЗНИ]]+VLOOKUP(Таблица1[[#This Row],[Бизнес-решение]],'Средние сроки по БР'!$A$1:$T$203,15)</f>
        <v>44672.310924369747</v>
      </c>
      <c r="H2745" s="1">
        <f>Таблица1[[#This Row],[Плановая дата выхода из текущего статуса]]+VLOOKUP(Таблица1[[#This Row],[Бизнес-решение]],'Средние сроки по БР'!$A$1:$T$203,16)</f>
        <v>44750.310924369747</v>
      </c>
      <c r="I27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78</v>
      </c>
    </row>
    <row r="2746" spans="1:9" x14ac:dyDescent="0.25">
      <c r="A2746" s="2">
        <v>5500030394</v>
      </c>
      <c r="B2746" t="s">
        <v>2496</v>
      </c>
      <c r="C2746" t="s">
        <v>307</v>
      </c>
      <c r="D2746" t="s">
        <v>87</v>
      </c>
      <c r="E2746" s="1">
        <v>44440</v>
      </c>
      <c r="F2746" s="1">
        <v>44482</v>
      </c>
      <c r="G2746" s="1">
        <f>Таблица1[[#This Row],[Дата регистрации ЗНИ]]+VLOOKUP(Таблица1[[#This Row],[Бизнес-решение]],'Средние сроки по БР'!$A$1:$T$203,9)</f>
        <v>44717.176470588238</v>
      </c>
      <c r="H2746" s="1">
        <f>Таблица1[[#This Row],[Плановая дата выхода из текущего статуса]]+VLOOKUP(Таблица1[[#This Row],[Бизнес-решение]],'Средние сроки по БР'!$A$1:$T$203,10)</f>
        <v>44759.176470588238</v>
      </c>
      <c r="I27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42</v>
      </c>
    </row>
    <row r="2747" spans="1:9" x14ac:dyDescent="0.25">
      <c r="A2747" s="2">
        <v>5500030395</v>
      </c>
      <c r="B2747" t="s">
        <v>349</v>
      </c>
      <c r="C2747" t="s">
        <v>148</v>
      </c>
      <c r="D2747" t="s">
        <v>22</v>
      </c>
      <c r="E2747" s="1">
        <v>44440</v>
      </c>
      <c r="F2747" s="1">
        <v>44554</v>
      </c>
      <c r="G2747" s="1">
        <f>Таблица1[[#This Row],[Дата регистрации ЗНИ]]+VLOOKUP(Таблица1[[#This Row],[Бизнес-решение]],'Средние сроки по БР'!$A$1:$T$203,9)</f>
        <v>44656.083333333336</v>
      </c>
      <c r="H2747" s="1">
        <f>Таблица1[[#This Row],[Плановая дата выхода из текущего статуса]]+VLOOKUP(Таблица1[[#This Row],[Бизнес-решение]],'Средние сроки по БР'!$A$1:$T$203,10)</f>
        <v>44770.083333333336</v>
      </c>
      <c r="I27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114</v>
      </c>
    </row>
    <row r="2748" spans="1:9" x14ac:dyDescent="0.25">
      <c r="A2748" s="2">
        <v>5500030396</v>
      </c>
      <c r="B2748" t="s">
        <v>349</v>
      </c>
      <c r="C2748" t="s">
        <v>148</v>
      </c>
      <c r="D2748" t="s">
        <v>36</v>
      </c>
      <c r="E2748" s="1">
        <v>44440</v>
      </c>
      <c r="F2748" s="1">
        <v>44592</v>
      </c>
      <c r="G2748" s="1">
        <f>Таблица1[[#This Row],[Дата регистрации ЗНИ]]+VLOOKUP(Таблица1[[#This Row],[Бизнес-решение]],'Средние сроки по БР'!$A$1:$T$203,9)</f>
        <v>44623.639344262294</v>
      </c>
      <c r="H2748" s="1">
        <f>Таблица1[[#This Row],[Плановая дата выхода из текущего статуса]]+VLOOKUP(Таблица1[[#This Row],[Бизнес-решение]],'Средние сроки по БР'!$A$1:$T$203,10)</f>
        <v>44775.639344262294</v>
      </c>
      <c r="I27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152</v>
      </c>
    </row>
    <row r="2749" spans="1:9" x14ac:dyDescent="0.25">
      <c r="A2749" s="2">
        <v>5500030397</v>
      </c>
      <c r="B2749" t="s">
        <v>349</v>
      </c>
      <c r="C2749" t="s">
        <v>148</v>
      </c>
      <c r="D2749" t="s">
        <v>33</v>
      </c>
      <c r="E2749" s="1">
        <v>44440</v>
      </c>
      <c r="F2749" s="1">
        <v>44635</v>
      </c>
      <c r="G2749" s="1">
        <f>Таблица1[[#This Row],[Дата регистрации ЗНИ]]+VLOOKUP(Таблица1[[#This Row],[Бизнес-решение]],'Средние сроки по БР'!$A$1:$T$203,9)</f>
        <v>44684.310924369747</v>
      </c>
      <c r="H2749" s="1">
        <f>Таблица1[[#This Row],[Плановая дата выхода из текущего статуса]]+VLOOKUP(Таблица1[[#This Row],[Бизнес-решение]],'Средние сроки по БР'!$A$1:$T$203,10)</f>
        <v>44879.310924369747</v>
      </c>
      <c r="I274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195</v>
      </c>
    </row>
    <row r="2750" spans="1:9" hidden="1" x14ac:dyDescent="0.25">
      <c r="A2750" s="2">
        <v>5500030480</v>
      </c>
      <c r="B2750" t="s">
        <v>2548</v>
      </c>
      <c r="C2750" t="s">
        <v>5</v>
      </c>
      <c r="D2750" t="s">
        <v>16</v>
      </c>
      <c r="E2750" s="1">
        <v>44447</v>
      </c>
      <c r="F2750" s="1" t="s">
        <v>7</v>
      </c>
      <c r="I275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51" spans="1:9" x14ac:dyDescent="0.25">
      <c r="A2751" s="2">
        <v>5500030401</v>
      </c>
      <c r="B2751" t="s">
        <v>2497</v>
      </c>
      <c r="C2751" t="s">
        <v>152</v>
      </c>
      <c r="D2751" t="s">
        <v>16</v>
      </c>
      <c r="E2751" s="1">
        <v>44441</v>
      </c>
      <c r="F2751" s="1">
        <v>44649</v>
      </c>
      <c r="G2751" s="1">
        <f>Таблица1[[#This Row],[Дата регистрации ЗНИ]]+VLOOKUP(Таблица1[[#This Row],[Бизнес-решение]],'Средние сроки по БР'!$A$1:$T$203,20,1)</f>
        <v>44584.252688172041</v>
      </c>
      <c r="H2751" s="1">
        <f>Таблица1[[#This Row],[Плановая дата выхода из текущего статуса]]</f>
        <v>44649</v>
      </c>
      <c r="I27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64.747311827959493</v>
      </c>
    </row>
    <row r="2752" spans="1:9" x14ac:dyDescent="0.25">
      <c r="A2752" s="2">
        <v>5500030402</v>
      </c>
      <c r="B2752" t="s">
        <v>2498</v>
      </c>
      <c r="C2752" t="s">
        <v>99</v>
      </c>
      <c r="D2752" t="s">
        <v>140</v>
      </c>
      <c r="E2752" s="1">
        <v>44441</v>
      </c>
      <c r="F2752" s="1">
        <v>44559</v>
      </c>
      <c r="G2752" s="1">
        <f>Таблица1[[#This Row],[Дата регистрации ЗНИ]]+VLOOKUP(Таблица1[[#This Row],[Бизнес-решение]],'Средние сроки по БР'!$A$1:$T$203,15)</f>
        <v>44673.928571428572</v>
      </c>
      <c r="H2752" s="1">
        <f>Таблица1[[#This Row],[Плановая дата выхода из текущего статуса]]+VLOOKUP(Таблица1[[#This Row],[Бизнес-решение]],'Средние сроки по БР'!$A$1:$T$203,16)</f>
        <v>44791.928571428572</v>
      </c>
      <c r="I27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118</v>
      </c>
    </row>
    <row r="2753" spans="1:9" x14ac:dyDescent="0.25">
      <c r="A2753" s="2">
        <v>5500030403</v>
      </c>
      <c r="B2753" t="s">
        <v>408</v>
      </c>
      <c r="C2753" t="s">
        <v>228</v>
      </c>
      <c r="D2753" t="s">
        <v>16</v>
      </c>
      <c r="E2753" s="1">
        <v>44441</v>
      </c>
      <c r="F2753" s="1">
        <v>44560</v>
      </c>
      <c r="G2753" s="1">
        <f>Таблица1[[#This Row],[Дата регистрации ЗНИ]]+VLOOKUP(Таблица1[[#This Row],[Бизнес-решение]],'Средние сроки по БР'!$A$1:$T$203,9)</f>
        <v>44608.252688172041</v>
      </c>
      <c r="H2753" s="1">
        <f>Таблица1[[#This Row],[Плановая дата выхода из текущего статуса]]+VLOOKUP(Таблица1[[#This Row],[Бизнес-решение]],'Средние сроки по БР'!$A$1:$T$203,10)</f>
        <v>44727.252688172041</v>
      </c>
      <c r="I27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119</v>
      </c>
    </row>
    <row r="2754" spans="1:9" hidden="1" x14ac:dyDescent="0.25">
      <c r="A2754" s="2">
        <v>5500030484</v>
      </c>
      <c r="B2754" t="s">
        <v>1301</v>
      </c>
      <c r="C2754" t="s">
        <v>5</v>
      </c>
      <c r="D2754" t="s">
        <v>1166</v>
      </c>
      <c r="E2754" s="1">
        <v>44447</v>
      </c>
      <c r="F2754" s="1" t="s">
        <v>7</v>
      </c>
      <c r="I275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55" spans="1:9" x14ac:dyDescent="0.25">
      <c r="A2755" s="2">
        <v>5500030407</v>
      </c>
      <c r="B2755" t="s">
        <v>2502</v>
      </c>
      <c r="C2755" t="s">
        <v>99</v>
      </c>
      <c r="D2755" t="s">
        <v>34</v>
      </c>
      <c r="E2755" s="1">
        <v>44441</v>
      </c>
      <c r="F2755" s="1">
        <v>44560</v>
      </c>
      <c r="G2755" s="1">
        <f>Таблица1[[#This Row],[Дата регистрации ЗНИ]]+VLOOKUP(Таблица1[[#This Row],[Бизнес-решение]],'Средние сроки по БР'!$A$1:$T$203,15)</f>
        <v>44700.341463414632</v>
      </c>
      <c r="H2755" s="1">
        <f>Таблица1[[#This Row],[Плановая дата выхода из текущего статуса]]+VLOOKUP(Таблица1[[#This Row],[Бизнес-решение]],'Средние сроки по БР'!$A$1:$T$203,16)</f>
        <v>44819.341463414632</v>
      </c>
      <c r="I27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119</v>
      </c>
    </row>
    <row r="2756" spans="1:9" x14ac:dyDescent="0.25">
      <c r="A2756" s="2">
        <v>5500030408</v>
      </c>
      <c r="B2756" t="s">
        <v>2503</v>
      </c>
      <c r="C2756" t="s">
        <v>99</v>
      </c>
      <c r="D2756" t="s">
        <v>34</v>
      </c>
      <c r="E2756" s="1">
        <v>44441</v>
      </c>
      <c r="F2756" s="1">
        <v>44592</v>
      </c>
      <c r="G2756" s="1">
        <f>Таблица1[[#This Row],[Дата регистрации ЗНИ]]+VLOOKUP(Таблица1[[#This Row],[Бизнес-решение]],'Средние сроки по БР'!$A$1:$T$203,15)</f>
        <v>44700.341463414632</v>
      </c>
      <c r="H2756" s="1">
        <f>Таблица1[[#This Row],[Плановая дата выхода из текущего статуса]]+VLOOKUP(Таблица1[[#This Row],[Бизнес-решение]],'Средние сроки по БР'!$A$1:$T$203,16)</f>
        <v>44851.341463414632</v>
      </c>
      <c r="I27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151</v>
      </c>
    </row>
    <row r="2757" spans="1:9" hidden="1" x14ac:dyDescent="0.25">
      <c r="A2757" s="2">
        <v>5500030488</v>
      </c>
      <c r="B2757" t="s">
        <v>2551</v>
      </c>
      <c r="C2757" t="s">
        <v>5</v>
      </c>
      <c r="D2757" t="s">
        <v>33</v>
      </c>
      <c r="E2757" s="1">
        <v>44449</v>
      </c>
      <c r="F2757" s="1" t="s">
        <v>7</v>
      </c>
      <c r="I275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58" spans="1:9" hidden="1" x14ac:dyDescent="0.25">
      <c r="A2758" s="2">
        <v>5500030489</v>
      </c>
      <c r="B2758" t="s">
        <v>2552</v>
      </c>
      <c r="C2758" t="s">
        <v>8</v>
      </c>
      <c r="D2758" t="s">
        <v>16</v>
      </c>
      <c r="E2758" s="1">
        <v>44449</v>
      </c>
      <c r="F2758" s="1" t="s">
        <v>7</v>
      </c>
      <c r="I275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59" spans="1:9" hidden="1" x14ac:dyDescent="0.25">
      <c r="A2759" s="2">
        <v>5500030490</v>
      </c>
      <c r="B2759" t="s">
        <v>2553</v>
      </c>
      <c r="C2759" t="s">
        <v>5</v>
      </c>
      <c r="D2759" t="s">
        <v>16</v>
      </c>
      <c r="E2759" s="1">
        <v>44449</v>
      </c>
      <c r="F2759" s="1" t="s">
        <v>7</v>
      </c>
      <c r="I275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60" spans="1:9" x14ac:dyDescent="0.25">
      <c r="A2760" s="2">
        <v>5500030410</v>
      </c>
      <c r="B2760" t="s">
        <v>2505</v>
      </c>
      <c r="C2760" t="s">
        <v>149</v>
      </c>
      <c r="D2760" t="s">
        <v>223</v>
      </c>
      <c r="E2760" s="1">
        <v>44441</v>
      </c>
      <c r="F2760" s="1">
        <v>44575</v>
      </c>
      <c r="G2760" s="1">
        <f>Таблица1[[#This Row],[Дата регистрации ЗНИ]]+VLOOKUP(Таблица1[[#This Row],[Бизнес-решение]],'Средние сроки по БР'!$A$1:$T$203,18,1)</f>
        <v>44683</v>
      </c>
      <c r="H2760" s="1">
        <f>Таблица1[[#This Row],[Плановая дата выхода из текущего статуса]]+VLOOKUP(Таблица1[[#This Row],[Бизнес-решение]],'Средние сроки по БР'!$A$1:$T$203,19,1)</f>
        <v>44813</v>
      </c>
      <c r="I27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130</v>
      </c>
    </row>
    <row r="2761" spans="1:9" hidden="1" x14ac:dyDescent="0.25">
      <c r="A2761" s="2">
        <v>5500030493</v>
      </c>
      <c r="B2761" t="s">
        <v>2555</v>
      </c>
      <c r="C2761" t="s">
        <v>8</v>
      </c>
      <c r="D2761" t="s">
        <v>9</v>
      </c>
      <c r="E2761" s="1">
        <v>44448</v>
      </c>
      <c r="F2761" s="1" t="s">
        <v>7</v>
      </c>
      <c r="I276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62" spans="1:9" x14ac:dyDescent="0.25">
      <c r="A2762" s="2">
        <v>5500030416</v>
      </c>
      <c r="B2762" t="s">
        <v>2385</v>
      </c>
      <c r="C2762" t="s">
        <v>127</v>
      </c>
      <c r="D2762" t="s">
        <v>857</v>
      </c>
      <c r="E2762" s="1">
        <v>44441</v>
      </c>
      <c r="F2762" s="1">
        <v>44560</v>
      </c>
      <c r="G2762" s="1">
        <f>Таблица1[[#This Row],[Дата регистрации ЗНИ]]+VLOOKUP(Таблица1[[#This Row],[Бизнес-решение]],'Средние сроки по БР'!$A$1:$T$203,17,0)</f>
        <v>44531</v>
      </c>
      <c r="H2762" s="1">
        <f>Таблица1[[#This Row],[Плановая дата выхода из текущего статуса]]+VLOOKUP(Таблица1[[#This Row],[Бизнес-решение]],'Средние сроки по БР'!$A$1:$T$203,18,0)</f>
        <v>44648</v>
      </c>
      <c r="I276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117</v>
      </c>
    </row>
    <row r="2763" spans="1:9" hidden="1" x14ac:dyDescent="0.25">
      <c r="A2763" s="2">
        <v>5500030495</v>
      </c>
      <c r="B2763" t="s">
        <v>318</v>
      </c>
      <c r="C2763" t="s">
        <v>8</v>
      </c>
      <c r="D2763" t="s">
        <v>295</v>
      </c>
      <c r="E2763" s="1">
        <v>44448</v>
      </c>
      <c r="F2763" s="1" t="s">
        <v>7</v>
      </c>
      <c r="I276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64" spans="1:9" x14ac:dyDescent="0.25">
      <c r="A2764" s="2">
        <v>5500030417</v>
      </c>
      <c r="B2764" t="s">
        <v>2506</v>
      </c>
      <c r="C2764" t="s">
        <v>99</v>
      </c>
      <c r="D2764" t="s">
        <v>10</v>
      </c>
      <c r="E2764" s="1">
        <v>44441</v>
      </c>
      <c r="F2764" s="1">
        <v>44551</v>
      </c>
      <c r="G2764" s="1">
        <f>Таблица1[[#This Row],[Дата регистрации ЗНИ]]+VLOOKUP(Таблица1[[#This Row],[Бизнес-решение]],'Средние сроки по БР'!$A$1:$T$203,15)</f>
        <v>44608.209790209788</v>
      </c>
      <c r="H2764" s="1">
        <f>Таблица1[[#This Row],[Плановая дата выхода из текущего статуса]]+VLOOKUP(Таблица1[[#This Row],[Бизнес-решение]],'Средние сроки по БР'!$A$1:$T$203,16)</f>
        <v>44718.209790209788</v>
      </c>
      <c r="I27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110</v>
      </c>
    </row>
    <row r="2765" spans="1:9" x14ac:dyDescent="0.25">
      <c r="A2765" s="2">
        <v>5500030418</v>
      </c>
      <c r="B2765" t="s">
        <v>2507</v>
      </c>
      <c r="C2765" t="s">
        <v>184</v>
      </c>
      <c r="D2765" t="s">
        <v>22</v>
      </c>
      <c r="E2765" s="1">
        <v>44441</v>
      </c>
      <c r="F2765" s="1">
        <v>44557</v>
      </c>
      <c r="G2765" s="1">
        <f>Таблица1[[#This Row],[Дата регистрации ЗНИ]]+VLOOKUP(Таблица1[[#This Row],[Бизнес-решение]],'Средние сроки по БР'!$A$1:$T$203,10)</f>
        <v>44657.083333333336</v>
      </c>
      <c r="H2765" s="1">
        <f>Таблица1[[#This Row],[Плановая дата выхода из текущего статуса]]+VLOOKUP(Таблица1[[#This Row],[Бизнес-решение]],'Средние сроки по БР'!$A$1:$T$203,11)</f>
        <v>44768.083333333336</v>
      </c>
      <c r="I27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111</v>
      </c>
    </row>
    <row r="2766" spans="1:9" x14ac:dyDescent="0.25">
      <c r="A2766" s="2">
        <v>5500030419</v>
      </c>
      <c r="B2766" t="s">
        <v>2508</v>
      </c>
      <c r="C2766" t="s">
        <v>148</v>
      </c>
      <c r="D2766" t="s">
        <v>73</v>
      </c>
      <c r="E2766" s="1">
        <v>44441</v>
      </c>
      <c r="F2766" s="1">
        <v>44561</v>
      </c>
      <c r="G2766" s="1">
        <f>Таблица1[[#This Row],[Дата регистрации ЗНИ]]+VLOOKUP(Таблица1[[#This Row],[Бизнес-решение]],'Средние сроки по БР'!$A$1:$T$203,9)</f>
        <v>44607.632258064514</v>
      </c>
      <c r="H2766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76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120</v>
      </c>
    </row>
    <row r="2767" spans="1:9" x14ac:dyDescent="0.25">
      <c r="A2767" s="2">
        <v>5500030420</v>
      </c>
      <c r="B2767" t="s">
        <v>2509</v>
      </c>
      <c r="C2767" t="s">
        <v>148</v>
      </c>
      <c r="D2767" t="s">
        <v>10</v>
      </c>
      <c r="E2767" s="1">
        <v>44441</v>
      </c>
      <c r="F2767" s="1">
        <v>44521</v>
      </c>
      <c r="G2767" s="1">
        <f>Таблица1[[#This Row],[Дата регистрации ЗНИ]]+VLOOKUP(Таблица1[[#This Row],[Бизнес-решение]],'Средние сроки по БР'!$A$1:$T$203,9)</f>
        <v>44620.209790209788</v>
      </c>
      <c r="H2767" s="1">
        <f>Таблица1[[#This Row],[Плановая дата выхода из текущего статуса]]+VLOOKUP(Таблица1[[#This Row],[Бизнес-решение]],'Средние сроки по БР'!$A$1:$T$203,10)</f>
        <v>44700.209790209788</v>
      </c>
      <c r="I27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80</v>
      </c>
    </row>
    <row r="2768" spans="1:9" x14ac:dyDescent="0.25">
      <c r="A2768" s="2">
        <v>5500030421</v>
      </c>
      <c r="B2768" t="s">
        <v>2510</v>
      </c>
      <c r="C2768" t="s">
        <v>149</v>
      </c>
      <c r="D2768" t="s">
        <v>34</v>
      </c>
      <c r="E2768" s="1">
        <v>44441</v>
      </c>
      <c r="F2768" s="1">
        <v>44571</v>
      </c>
      <c r="G2768" s="1">
        <f>Таблица1[[#This Row],[Дата регистрации ЗНИ]]+VLOOKUP(Таблица1[[#This Row],[Бизнес-решение]],'Средние сроки по БР'!$A$1:$T$203,18,1)</f>
        <v>44696.341463414632</v>
      </c>
      <c r="H2768" s="1">
        <f>Таблица1[[#This Row],[Плановая дата выхода из текущего статуса]]+VLOOKUP(Таблица1[[#This Row],[Бизнес-решение]],'Средние сроки по БР'!$A$1:$T$203,19,1)</f>
        <v>44822.341463414632</v>
      </c>
      <c r="I27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126</v>
      </c>
    </row>
    <row r="2769" spans="1:9" x14ac:dyDescent="0.25">
      <c r="A2769" s="2">
        <v>5500030423</v>
      </c>
      <c r="B2769" t="s">
        <v>2512</v>
      </c>
      <c r="C2769" t="s">
        <v>148</v>
      </c>
      <c r="D2769" t="s">
        <v>73</v>
      </c>
      <c r="E2769" s="1">
        <v>44441</v>
      </c>
      <c r="F2769" s="1">
        <v>44489</v>
      </c>
      <c r="G2769" s="1">
        <f>Таблица1[[#This Row],[Дата регистрации ЗНИ]]+VLOOKUP(Таблица1[[#This Row],[Бизнес-решение]],'Средние сроки по БР'!$A$1:$T$203,9)</f>
        <v>44607.632258064514</v>
      </c>
      <c r="H2769" s="1">
        <f>Таблица1[[#This Row],[Плановая дата выхода из текущего статуса]]+VLOOKUP(Таблица1[[#This Row],[Бизнес-решение]],'Средние сроки по БР'!$A$1:$T$203,10)</f>
        <v>44655.632258064514</v>
      </c>
      <c r="I27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48</v>
      </c>
    </row>
    <row r="2770" spans="1:9" hidden="1" x14ac:dyDescent="0.25">
      <c r="A2770" s="2">
        <v>5500030512</v>
      </c>
      <c r="B2770" t="s">
        <v>2558</v>
      </c>
      <c r="C2770" t="s">
        <v>5</v>
      </c>
      <c r="D2770" t="s">
        <v>140</v>
      </c>
      <c r="E2770" s="1">
        <v>44452</v>
      </c>
      <c r="F2770" s="1" t="s">
        <v>7</v>
      </c>
      <c r="I277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71" spans="1:9" x14ac:dyDescent="0.25">
      <c r="A2771" s="2">
        <v>5500030426</v>
      </c>
      <c r="B2771" t="s">
        <v>2514</v>
      </c>
      <c r="C2771" t="s">
        <v>148</v>
      </c>
      <c r="D2771" t="s">
        <v>73</v>
      </c>
      <c r="E2771" s="1">
        <v>44442</v>
      </c>
      <c r="F2771" s="1">
        <v>44561</v>
      </c>
      <c r="G2771" s="1">
        <f>Таблица1[[#This Row],[Дата регистрации ЗНИ]]+VLOOKUP(Таблица1[[#This Row],[Бизнес-решение]],'Средние сроки по БР'!$A$1:$T$203,9)</f>
        <v>44608.632258064514</v>
      </c>
      <c r="H2771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7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119</v>
      </c>
    </row>
    <row r="2772" spans="1:9" x14ac:dyDescent="0.25">
      <c r="A2772" s="2">
        <v>5500030427</v>
      </c>
      <c r="B2772" t="s">
        <v>1331</v>
      </c>
      <c r="C2772" t="s">
        <v>152</v>
      </c>
      <c r="D2772" t="s">
        <v>73</v>
      </c>
      <c r="E2772" s="1">
        <v>44442</v>
      </c>
      <c r="F2772" s="1">
        <v>44599</v>
      </c>
      <c r="G2772" s="1">
        <f>Таблица1[[#This Row],[Дата регистрации ЗНИ]]+VLOOKUP(Таблица1[[#This Row],[Бизнес-решение]],'Средние сроки по БР'!$A$1:$T$203,20,1)</f>
        <v>44584.632258064514</v>
      </c>
      <c r="H2772" s="1">
        <f>Таблица1[[#This Row],[Плановая дата выхода из текущего статуса]]</f>
        <v>44599</v>
      </c>
      <c r="I27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14.367741935486265</v>
      </c>
    </row>
    <row r="2773" spans="1:9" x14ac:dyDescent="0.25">
      <c r="A2773" s="2">
        <v>5500030431</v>
      </c>
      <c r="B2773" t="s">
        <v>2515</v>
      </c>
      <c r="C2773" t="s">
        <v>148</v>
      </c>
      <c r="D2773" t="s">
        <v>19</v>
      </c>
      <c r="E2773" s="1">
        <v>44441</v>
      </c>
      <c r="F2773" s="1">
        <v>44462</v>
      </c>
      <c r="G2773" s="1">
        <f>Таблица1[[#This Row],[Дата регистрации ЗНИ]]+VLOOKUP(Таблица1[[#This Row],[Бизнес-решение]],'Средние сроки по БР'!$A$1:$T$203,9)</f>
        <v>44676.631578947367</v>
      </c>
      <c r="H2773" s="1">
        <f>Таблица1[[#This Row],[Плановая дата выхода из текущего статуса]]+VLOOKUP(Таблица1[[#This Row],[Бизнес-решение]],'Средние сроки по БР'!$A$1:$T$203,10)</f>
        <v>44697.631578947367</v>
      </c>
      <c r="I27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</v>
      </c>
    </row>
    <row r="2774" spans="1:9" hidden="1" x14ac:dyDescent="0.25">
      <c r="A2774" s="2">
        <v>5500030516</v>
      </c>
      <c r="B2774" t="s">
        <v>2561</v>
      </c>
      <c r="C2774" t="s">
        <v>8</v>
      </c>
      <c r="D2774" t="s">
        <v>73</v>
      </c>
      <c r="E2774" s="1">
        <v>44452</v>
      </c>
      <c r="F2774" s="1" t="s">
        <v>7</v>
      </c>
      <c r="I277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75" spans="1:9" x14ac:dyDescent="0.25">
      <c r="A2775" s="2">
        <v>5500030432</v>
      </c>
      <c r="B2775" t="s">
        <v>2516</v>
      </c>
      <c r="C2775" t="s">
        <v>99</v>
      </c>
      <c r="D2775" t="s">
        <v>16</v>
      </c>
      <c r="E2775" s="1">
        <v>44441</v>
      </c>
      <c r="F2775" s="1">
        <v>44554</v>
      </c>
      <c r="G2775" s="1">
        <f>Таблица1[[#This Row],[Дата регистрации ЗНИ]]+VLOOKUP(Таблица1[[#This Row],[Бизнес-решение]],'Средние сроки по БР'!$A$1:$T$203,15)</f>
        <v>44596.252688172041</v>
      </c>
      <c r="H2775" s="1">
        <f>Таблица1[[#This Row],[Плановая дата выхода из текущего статуса]]+VLOOKUP(Таблица1[[#This Row],[Бизнес-решение]],'Средние сроки по БР'!$A$1:$T$203,16)</f>
        <v>44709.252688172041</v>
      </c>
      <c r="I27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113</v>
      </c>
    </row>
    <row r="2776" spans="1:9" hidden="1" x14ac:dyDescent="0.25">
      <c r="A2776" s="2">
        <v>5500030519</v>
      </c>
      <c r="B2776" t="s">
        <v>2563</v>
      </c>
      <c r="C2776" t="s">
        <v>8</v>
      </c>
      <c r="D2776" t="s">
        <v>73</v>
      </c>
      <c r="E2776" s="1">
        <v>44452</v>
      </c>
      <c r="F2776" s="1" t="s">
        <v>7</v>
      </c>
      <c r="I277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777" spans="1:9" x14ac:dyDescent="0.25">
      <c r="A2777" s="2">
        <v>5500030433</v>
      </c>
      <c r="B2777" t="s">
        <v>2517</v>
      </c>
      <c r="C2777" t="s">
        <v>184</v>
      </c>
      <c r="D2777" t="s">
        <v>309</v>
      </c>
      <c r="E2777" s="1">
        <v>44442</v>
      </c>
      <c r="F2777" s="1">
        <v>44505</v>
      </c>
      <c r="G2777" s="1">
        <f>Таблица1[[#This Row],[Дата регистрации ЗНИ]]+VLOOKUP(Таблица1[[#This Row],[Бизнес-решение]],'Средние сроки по БР'!$A$1:$T$203,10)</f>
        <v>44614.666666666664</v>
      </c>
      <c r="H2777" s="1">
        <f>Таблица1[[#This Row],[Плановая дата выхода из текущего статуса]]+VLOOKUP(Таблица1[[#This Row],[Бизнес-решение]],'Средние сроки по БР'!$A$1:$T$203,11)</f>
        <v>44672.666666666664</v>
      </c>
      <c r="I27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58</v>
      </c>
    </row>
    <row r="2778" spans="1:9" x14ac:dyDescent="0.25">
      <c r="A2778" s="2">
        <v>5500030436</v>
      </c>
      <c r="B2778" t="s">
        <v>2520</v>
      </c>
      <c r="C2778" t="s">
        <v>99</v>
      </c>
      <c r="D2778" t="s">
        <v>163</v>
      </c>
      <c r="E2778" s="1">
        <v>44442</v>
      </c>
      <c r="F2778" s="1">
        <v>44722</v>
      </c>
      <c r="G2778" s="1">
        <f>Таблица1[[#This Row],[Дата регистрации ЗНИ]]+VLOOKUP(Таблица1[[#This Row],[Бизнес-решение]],'Средние сроки по БР'!$A$1:$T$203,15)</f>
        <v>44578.071428571428</v>
      </c>
      <c r="H2778" s="1">
        <f>Таблица1[[#This Row],[Плановая дата выхода из текущего статуса]]+VLOOKUP(Таблица1[[#This Row],[Бизнес-решение]],'Средние сроки по БР'!$A$1:$T$203,16)</f>
        <v>44858.071428571428</v>
      </c>
      <c r="I27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280</v>
      </c>
    </row>
    <row r="2779" spans="1:9" x14ac:dyDescent="0.25">
      <c r="A2779" s="2">
        <v>5500030437</v>
      </c>
      <c r="B2779" t="s">
        <v>2521</v>
      </c>
      <c r="C2779" t="s">
        <v>99</v>
      </c>
      <c r="D2779" t="s">
        <v>163</v>
      </c>
      <c r="E2779" s="1">
        <v>44442</v>
      </c>
      <c r="F2779" s="1">
        <v>44665</v>
      </c>
      <c r="G2779" s="1">
        <f>Таблица1[[#This Row],[Дата регистрации ЗНИ]]+VLOOKUP(Таблица1[[#This Row],[Бизнес-решение]],'Средние сроки по БР'!$A$1:$T$203,15)</f>
        <v>44578.071428571428</v>
      </c>
      <c r="H2779" s="1">
        <f>Таблица1[[#This Row],[Плановая дата выхода из текущего статуса]]+VLOOKUP(Таблица1[[#This Row],[Бизнес-решение]],'Средние сроки по БР'!$A$1:$T$203,16)</f>
        <v>44801.071428571428</v>
      </c>
      <c r="I27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223</v>
      </c>
    </row>
    <row r="2780" spans="1:9" x14ac:dyDescent="0.25">
      <c r="A2780" s="2">
        <v>5500030439</v>
      </c>
      <c r="B2780" t="s">
        <v>2523</v>
      </c>
      <c r="C2780" t="s">
        <v>148</v>
      </c>
      <c r="D2780" t="s">
        <v>73</v>
      </c>
      <c r="E2780" s="1">
        <v>44445</v>
      </c>
      <c r="F2780" s="1">
        <v>44561</v>
      </c>
      <c r="G2780" s="1">
        <f>Таблица1[[#This Row],[Дата регистрации ЗНИ]]+VLOOKUP(Таблица1[[#This Row],[Бизнес-решение]],'Средние сроки по БР'!$A$1:$T$203,9)</f>
        <v>44611.632258064514</v>
      </c>
      <c r="H2780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7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116</v>
      </c>
    </row>
    <row r="2781" spans="1:9" x14ac:dyDescent="0.25">
      <c r="A2781" s="2">
        <v>5500030440</v>
      </c>
      <c r="B2781" t="s">
        <v>2524</v>
      </c>
      <c r="C2781" t="s">
        <v>99</v>
      </c>
      <c r="D2781" t="s">
        <v>73</v>
      </c>
      <c r="E2781" s="1">
        <v>44445</v>
      </c>
      <c r="F2781" s="1">
        <v>44559</v>
      </c>
      <c r="G2781" s="1">
        <f>Таблица1[[#This Row],[Дата регистрации ЗНИ]]+VLOOKUP(Таблица1[[#This Row],[Бизнес-решение]],'Средние сроки по БР'!$A$1:$T$203,15)</f>
        <v>44599.632258064514</v>
      </c>
      <c r="H2781" s="1">
        <f>Таблица1[[#This Row],[Плановая дата выхода из текущего статуса]]+VLOOKUP(Таблица1[[#This Row],[Бизнес-решение]],'Средние сроки по БР'!$A$1:$T$203,16)</f>
        <v>44713.632258064514</v>
      </c>
      <c r="I278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114</v>
      </c>
    </row>
    <row r="2782" spans="1:9" x14ac:dyDescent="0.25">
      <c r="A2782" s="2">
        <v>5500030442</v>
      </c>
      <c r="B2782" t="s">
        <v>2525</v>
      </c>
      <c r="C2782" t="s">
        <v>152</v>
      </c>
      <c r="D2782" t="s">
        <v>414</v>
      </c>
      <c r="E2782" s="1">
        <v>44445</v>
      </c>
      <c r="F2782" s="1">
        <v>44622</v>
      </c>
      <c r="G2782" s="1">
        <f>Таблица1[[#This Row],[Дата регистрации ЗНИ]]+VLOOKUP(Таблица1[[#This Row],[Бизнес-решение]],'Средние сроки по БР'!$A$1:$T$203,20,1)</f>
        <v>44552.333333333336</v>
      </c>
      <c r="H2782" s="1">
        <f>Таблица1[[#This Row],[Плановая дата выхода из текущего статуса]]</f>
        <v>44622</v>
      </c>
      <c r="I278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69.666666666664241</v>
      </c>
    </row>
    <row r="2783" spans="1:9" x14ac:dyDescent="0.25">
      <c r="A2783" s="2">
        <v>5500030444</v>
      </c>
      <c r="B2783" t="s">
        <v>1313</v>
      </c>
      <c r="C2783" t="s">
        <v>99</v>
      </c>
      <c r="D2783" t="s">
        <v>6</v>
      </c>
      <c r="E2783" s="1">
        <v>44445</v>
      </c>
      <c r="F2783" s="1">
        <v>44680</v>
      </c>
      <c r="G2783" s="1">
        <f>Таблица1[[#This Row],[Дата регистрации ЗНИ]]+VLOOKUP(Таблица1[[#This Row],[Бизнес-решение]],'Средние сроки по БР'!$A$1:$T$203,15)</f>
        <v>44649.371321454484</v>
      </c>
      <c r="H2783" s="1">
        <f>Таблица1[[#This Row],[Плановая дата выхода из текущего статуса]]+VLOOKUP(Таблица1[[#This Row],[Бизнес-решение]],'Средние сроки по БР'!$A$1:$T$203,16)</f>
        <v>44884.371321454484</v>
      </c>
      <c r="I27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235</v>
      </c>
    </row>
    <row r="2784" spans="1:9" x14ac:dyDescent="0.25">
      <c r="A2784" s="2">
        <v>5500030446</v>
      </c>
      <c r="B2784" t="s">
        <v>2527</v>
      </c>
      <c r="C2784" t="s">
        <v>148</v>
      </c>
      <c r="D2784" t="s">
        <v>31</v>
      </c>
      <c r="E2784" s="1">
        <v>44445</v>
      </c>
      <c r="F2784" s="1">
        <v>44561</v>
      </c>
      <c r="G2784" s="1">
        <f>Таблица1[[#This Row],[Дата регистрации ЗНИ]]+VLOOKUP(Таблица1[[#This Row],[Бизнес-решение]],'Средние сроки по БР'!$A$1:$T$203,9)</f>
        <v>44885</v>
      </c>
      <c r="H2784" s="1">
        <f>Таблица1[[#This Row],[Плановая дата выхода из текущего статуса]]+VLOOKUP(Таблица1[[#This Row],[Бизнес-решение]],'Средние сроки по БР'!$A$1:$T$203,10)</f>
        <v>45001</v>
      </c>
      <c r="I278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116</v>
      </c>
    </row>
    <row r="2785" spans="1:9" x14ac:dyDescent="0.25">
      <c r="A2785" s="2">
        <v>5500030447</v>
      </c>
      <c r="B2785" t="s">
        <v>2528</v>
      </c>
      <c r="C2785" t="s">
        <v>148</v>
      </c>
      <c r="D2785" t="s">
        <v>73</v>
      </c>
      <c r="E2785" s="1">
        <v>44445</v>
      </c>
      <c r="F2785" s="1">
        <v>44561</v>
      </c>
      <c r="G2785" s="1">
        <f>Таблица1[[#This Row],[Дата регистрации ЗНИ]]+VLOOKUP(Таблица1[[#This Row],[Бизнес-решение]],'Средние сроки по БР'!$A$1:$T$203,9)</f>
        <v>44611.632258064514</v>
      </c>
      <c r="H2785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7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116</v>
      </c>
    </row>
    <row r="2786" spans="1:9" x14ac:dyDescent="0.25">
      <c r="A2786" s="2">
        <v>5500030449</v>
      </c>
      <c r="B2786" t="s">
        <v>2530</v>
      </c>
      <c r="C2786" t="s">
        <v>99</v>
      </c>
      <c r="D2786" t="s">
        <v>10</v>
      </c>
      <c r="E2786" s="1">
        <v>44445</v>
      </c>
      <c r="F2786" s="1">
        <v>44655</v>
      </c>
      <c r="G2786" s="1">
        <f>Таблица1[[#This Row],[Дата регистрации ЗНИ]]+VLOOKUP(Таблица1[[#This Row],[Бизнес-решение]],'Средние сроки по БР'!$A$1:$T$203,15)</f>
        <v>44612.209790209788</v>
      </c>
      <c r="H2786" s="1">
        <f>Таблица1[[#This Row],[Плановая дата выхода из текущего статуса]]+VLOOKUP(Таблица1[[#This Row],[Бизнес-решение]],'Средние сроки по БР'!$A$1:$T$203,16)</f>
        <v>44822.209790209788</v>
      </c>
      <c r="I278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210</v>
      </c>
    </row>
    <row r="2787" spans="1:9" x14ac:dyDescent="0.25">
      <c r="A2787" s="2">
        <v>5500030451</v>
      </c>
      <c r="B2787" t="s">
        <v>2532</v>
      </c>
      <c r="C2787" t="s">
        <v>99</v>
      </c>
      <c r="D2787" t="s">
        <v>382</v>
      </c>
      <c r="E2787" s="1">
        <v>44445</v>
      </c>
      <c r="F2787" s="1">
        <v>44581</v>
      </c>
      <c r="G2787" s="1">
        <f>Таблица1[[#This Row],[Дата регистрации ЗНИ]]+VLOOKUP(Таблица1[[#This Row],[Бизнес-решение]],'Средние сроки по БР'!$A$1:$T$203,15)</f>
        <v>44573.666666666664</v>
      </c>
      <c r="H2787" s="1">
        <f>Таблица1[[#This Row],[Плановая дата выхода из текущего статуса]]+VLOOKUP(Таблица1[[#This Row],[Бизнес-решение]],'Средние сроки по БР'!$A$1:$T$203,16)</f>
        <v>44709.666666666664</v>
      </c>
      <c r="I27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136</v>
      </c>
    </row>
    <row r="2788" spans="1:9" x14ac:dyDescent="0.25">
      <c r="A2788" s="2">
        <v>5500030452</v>
      </c>
      <c r="B2788" t="s">
        <v>2533</v>
      </c>
      <c r="C2788" t="s">
        <v>152</v>
      </c>
      <c r="D2788" t="s">
        <v>382</v>
      </c>
      <c r="E2788" s="1">
        <v>44445</v>
      </c>
      <c r="F2788" s="1">
        <v>44648</v>
      </c>
      <c r="G2788" s="1">
        <f>Таблица1[[#This Row],[Дата регистрации ЗНИ]]+VLOOKUP(Таблица1[[#This Row],[Бизнес-решение]],'Средние сроки по БР'!$A$1:$T$203,20,1)</f>
        <v>44561.666666666664</v>
      </c>
      <c r="H2788" s="1">
        <f>Таблица1[[#This Row],[Плановая дата выхода из текущего статуса]]</f>
        <v>44648</v>
      </c>
      <c r="I27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86.333333333335759</v>
      </c>
    </row>
    <row r="2789" spans="1:9" x14ac:dyDescent="0.25">
      <c r="A2789" s="2">
        <v>5500030454</v>
      </c>
      <c r="B2789" t="s">
        <v>370</v>
      </c>
      <c r="C2789" t="s">
        <v>152</v>
      </c>
      <c r="D2789" t="s">
        <v>150</v>
      </c>
      <c r="E2789" s="1">
        <v>44446</v>
      </c>
      <c r="F2789" s="1">
        <v>44638</v>
      </c>
      <c r="G2789" s="1">
        <f>Таблица1[[#This Row],[Дата регистрации ЗНИ]]+VLOOKUP(Таблица1[[#This Row],[Бизнес-решение]],'Средние сроки по БР'!$A$1:$T$203,20,1)</f>
        <v>44561.0625</v>
      </c>
      <c r="H2789" s="1">
        <f>Таблица1[[#This Row],[Плановая дата выхода из текущего статуса]]</f>
        <v>44638</v>
      </c>
      <c r="I27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76.9375</v>
      </c>
    </row>
    <row r="2790" spans="1:9" x14ac:dyDescent="0.25">
      <c r="A2790" s="2">
        <v>5500030455</v>
      </c>
      <c r="B2790" t="s">
        <v>254</v>
      </c>
      <c r="C2790" t="s">
        <v>204</v>
      </c>
      <c r="D2790" t="s">
        <v>36</v>
      </c>
      <c r="E2790" s="1">
        <v>44446</v>
      </c>
      <c r="F2790" s="1">
        <v>44571</v>
      </c>
      <c r="G2790" s="1">
        <f>Таблица1[[#This Row],[Дата регистрации ЗНИ]]+VLOOKUP(Таблица1[[#This Row],[Бизнес-решение]],'Средние сроки по БР'!$A$1:$T$203,19,1)</f>
        <v>44609.639344262294</v>
      </c>
      <c r="H2790" s="1">
        <f>Таблица1[[#This Row],[Плановая дата выхода из текущего статуса]]+VLOOKUP(Таблица1[[#This Row],[Бизнес-решение]],'Средние сроки по БР'!$A$1:$T$203,20,1)</f>
        <v>44730.639344262294</v>
      </c>
      <c r="I27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121</v>
      </c>
    </row>
    <row r="2791" spans="1:9" x14ac:dyDescent="0.25">
      <c r="A2791" s="2">
        <v>5500030456</v>
      </c>
      <c r="B2791" t="s">
        <v>254</v>
      </c>
      <c r="C2791" t="s">
        <v>127</v>
      </c>
      <c r="D2791" t="s">
        <v>257</v>
      </c>
      <c r="E2791" s="1">
        <v>44446</v>
      </c>
      <c r="F2791" s="1">
        <v>44557</v>
      </c>
      <c r="G2791" s="1">
        <f>Таблица1[[#This Row],[Дата регистрации ЗНИ]]+VLOOKUP(Таблица1[[#This Row],[Бизнес-решение]],'Средние сроки по БР'!$A$1:$T$203,17)</f>
        <v>44551.595744680853</v>
      </c>
      <c r="H2791" s="1">
        <f>Таблица1[[#This Row],[Плановая дата выхода из текущего статуса]]+VLOOKUP(Таблица1[[#This Row],[Бизнес-решение]],'Средние сроки по БР'!$A$1:$T$203,18)</f>
        <v>44660.595744680853</v>
      </c>
      <c r="I27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109</v>
      </c>
    </row>
    <row r="2792" spans="1:9" x14ac:dyDescent="0.25">
      <c r="A2792" s="2">
        <v>5500030457</v>
      </c>
      <c r="B2792" t="s">
        <v>254</v>
      </c>
      <c r="C2792" t="s">
        <v>149</v>
      </c>
      <c r="D2792" t="s">
        <v>33</v>
      </c>
      <c r="E2792" s="1">
        <v>44446</v>
      </c>
      <c r="F2792" s="1">
        <v>44559</v>
      </c>
      <c r="G2792" s="1">
        <f>Таблица1[[#This Row],[Дата регистрации ЗНИ]]+VLOOKUP(Таблица1[[#This Row],[Бизнес-решение]],'Средние сроки по БР'!$A$1:$T$203,18,1)</f>
        <v>44674.310924369747</v>
      </c>
      <c r="H2792" s="1">
        <f>Таблица1[[#This Row],[Плановая дата выхода из текущего статуса]]+VLOOKUP(Таблица1[[#This Row],[Бизнес-решение]],'Средние сроки по БР'!$A$1:$T$203,19,1)</f>
        <v>44783.310924369747</v>
      </c>
      <c r="I279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109</v>
      </c>
    </row>
    <row r="2793" spans="1:9" x14ac:dyDescent="0.25">
      <c r="A2793" s="2">
        <v>5500030460</v>
      </c>
      <c r="B2793" t="s">
        <v>2536</v>
      </c>
      <c r="C2793" t="s">
        <v>149</v>
      </c>
      <c r="D2793" t="s">
        <v>10</v>
      </c>
      <c r="E2793" s="1">
        <v>44447</v>
      </c>
      <c r="F2793" s="1">
        <v>44560</v>
      </c>
      <c r="G2793" s="1">
        <f>Таблица1[[#This Row],[Дата регистрации ЗНИ]]+VLOOKUP(Таблица1[[#This Row],[Бизнес-решение]],'Средние сроки по БР'!$A$1:$T$203,18,1)</f>
        <v>44610.209790209788</v>
      </c>
      <c r="H2793" s="1">
        <f>Таблица1[[#This Row],[Плановая дата выхода из текущего статуса]]+VLOOKUP(Таблица1[[#This Row],[Бизнес-решение]],'Средние сроки по БР'!$A$1:$T$203,19,1)</f>
        <v>44719.209790209788</v>
      </c>
      <c r="I27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109</v>
      </c>
    </row>
    <row r="2794" spans="1:9" x14ac:dyDescent="0.25">
      <c r="A2794" s="2">
        <v>5500030464</v>
      </c>
      <c r="B2794" t="s">
        <v>2537</v>
      </c>
      <c r="C2794" t="s">
        <v>184</v>
      </c>
      <c r="D2794" t="s">
        <v>10</v>
      </c>
      <c r="E2794" s="1">
        <v>44446</v>
      </c>
      <c r="F2794" s="1">
        <v>44539</v>
      </c>
      <c r="G2794" s="1">
        <f>Таблица1[[#This Row],[Дата регистрации ЗНИ]]+VLOOKUP(Таблица1[[#This Row],[Бизнес-решение]],'Средние сроки по БР'!$A$1:$T$203,10)</f>
        <v>44625.209790209788</v>
      </c>
      <c r="H2794" s="1">
        <f>Таблица1[[#This Row],[Плановая дата выхода из текущего статуса]]+VLOOKUP(Таблица1[[#This Row],[Бизнес-решение]],'Средние сроки по БР'!$A$1:$T$203,11)</f>
        <v>44713.209790209788</v>
      </c>
      <c r="I27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88</v>
      </c>
    </row>
    <row r="2795" spans="1:9" x14ac:dyDescent="0.25">
      <c r="A2795" s="2">
        <v>5500030466</v>
      </c>
      <c r="B2795" t="s">
        <v>2538</v>
      </c>
      <c r="C2795" t="s">
        <v>148</v>
      </c>
      <c r="D2795" t="s">
        <v>140</v>
      </c>
      <c r="E2795" s="1">
        <v>44446</v>
      </c>
      <c r="F2795" s="1">
        <v>44593</v>
      </c>
      <c r="G2795" s="1">
        <f>Таблица1[[#This Row],[Дата регистрации ЗНИ]]+VLOOKUP(Таблица1[[#This Row],[Бизнес-решение]],'Средние сроки по БР'!$A$1:$T$203,9)</f>
        <v>44690.928571428572</v>
      </c>
      <c r="H2795" s="1">
        <f>Таблица1[[#This Row],[Плановая дата выхода из текущего статуса]]+VLOOKUP(Таблица1[[#This Row],[Бизнес-решение]],'Средние сроки по БР'!$A$1:$T$203,10)</f>
        <v>44837.928571428572</v>
      </c>
      <c r="I27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147</v>
      </c>
    </row>
    <row r="2796" spans="1:9" x14ac:dyDescent="0.25">
      <c r="A2796" s="2">
        <v>5500030468</v>
      </c>
      <c r="B2796" t="s">
        <v>468</v>
      </c>
      <c r="C2796" t="s">
        <v>152</v>
      </c>
      <c r="D2796" t="s">
        <v>73</v>
      </c>
      <c r="E2796" s="1">
        <v>44446</v>
      </c>
      <c r="F2796" s="1">
        <v>44627</v>
      </c>
      <c r="G2796" s="1">
        <f>Таблица1[[#This Row],[Дата регистрации ЗНИ]]+VLOOKUP(Таблица1[[#This Row],[Бизнес-решение]],'Средние сроки по БР'!$A$1:$T$203,20,1)</f>
        <v>44588.632258064514</v>
      </c>
      <c r="H2796" s="1">
        <f>Таблица1[[#This Row],[Плановая дата выхода из текущего статуса]]</f>
        <v>44627</v>
      </c>
      <c r="I27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38.367741935486265</v>
      </c>
    </row>
    <row r="2797" spans="1:9" x14ac:dyDescent="0.25">
      <c r="A2797" s="2">
        <v>5500030469</v>
      </c>
      <c r="B2797" t="s">
        <v>2540</v>
      </c>
      <c r="C2797" t="s">
        <v>148</v>
      </c>
      <c r="D2797" t="s">
        <v>193</v>
      </c>
      <c r="E2797" s="1">
        <v>44446</v>
      </c>
      <c r="F2797" s="1">
        <v>44489</v>
      </c>
      <c r="G2797" s="1">
        <f>Таблица1[[#This Row],[Дата регистрации ЗНИ]]+VLOOKUP(Таблица1[[#This Row],[Бизнес-решение]],'Средние сроки по БР'!$A$1:$T$203,9)</f>
        <v>44621.666666666664</v>
      </c>
      <c r="H2797" s="1">
        <f>Таблица1[[#This Row],[Плановая дата выхода из текущего статуса]]+VLOOKUP(Таблица1[[#This Row],[Бизнес-решение]],'Средние сроки по БР'!$A$1:$T$203,10)</f>
        <v>44664.666666666664</v>
      </c>
      <c r="I27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43</v>
      </c>
    </row>
    <row r="2798" spans="1:9" x14ac:dyDescent="0.25">
      <c r="A2798" s="2">
        <v>5500030474</v>
      </c>
      <c r="B2798" t="s">
        <v>2542</v>
      </c>
      <c r="C2798" t="s">
        <v>152</v>
      </c>
      <c r="D2798" t="s">
        <v>257</v>
      </c>
      <c r="E2798" s="1">
        <v>44447</v>
      </c>
      <c r="F2798" s="1">
        <v>44599</v>
      </c>
      <c r="G2798" s="1">
        <f>Таблица1[[#This Row],[Дата регистрации ЗНИ]]+VLOOKUP(Таблица1[[#This Row],[Бизнес-решение]],'Средние сроки по БР'!$A$1:$T$203,20,1)</f>
        <v>44542.595744680853</v>
      </c>
      <c r="H2798" s="1">
        <f>Таблица1[[#This Row],[Плановая дата выхода из текущего статуса]]</f>
        <v>44599</v>
      </c>
      <c r="I27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56.404255319146614</v>
      </c>
    </row>
    <row r="2799" spans="1:9" x14ac:dyDescent="0.25">
      <c r="A2799" s="2">
        <v>5500030475</v>
      </c>
      <c r="B2799" t="s">
        <v>2543</v>
      </c>
      <c r="C2799" t="s">
        <v>448</v>
      </c>
      <c r="D2799" t="s">
        <v>329</v>
      </c>
      <c r="E2799" s="1">
        <v>44447</v>
      </c>
      <c r="F2799" s="1">
        <v>44498</v>
      </c>
      <c r="G2799" s="1">
        <f>Таблица1[[#This Row],[Дата регистрации ЗНИ]]+VLOOKUP(Таблица1[[#This Row],[Бизнес-решение]],'Средние сроки по БР'!$A$1:$U$203,7,1)</f>
        <v>44661.571428571428</v>
      </c>
      <c r="H2799" s="1">
        <f>Таблица1[[#This Row],[Плановая дата выхода из текущего статуса]]+VLOOKUP(Таблица1[[#This Row],[Бизнес-решение]],'Средние сроки по БР'!$A$1:$T$203,8)</f>
        <v>44710.571428571428</v>
      </c>
      <c r="I27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49</v>
      </c>
    </row>
    <row r="2800" spans="1:9" x14ac:dyDescent="0.25">
      <c r="A2800" s="2">
        <v>5500030476</v>
      </c>
      <c r="B2800" t="s">
        <v>2544</v>
      </c>
      <c r="C2800" t="s">
        <v>148</v>
      </c>
      <c r="D2800" t="s">
        <v>10</v>
      </c>
      <c r="E2800" s="1">
        <v>44447</v>
      </c>
      <c r="F2800" s="1">
        <v>44500</v>
      </c>
      <c r="G2800" s="1">
        <f>Таблица1[[#This Row],[Дата регистрации ЗНИ]]+VLOOKUP(Таблица1[[#This Row],[Бизнес-решение]],'Средние сроки по БР'!$A$1:$T$203,9)</f>
        <v>44626.209790209788</v>
      </c>
      <c r="H2800" s="1">
        <f>Таблица1[[#This Row],[Плановая дата выхода из текущего статуса]]+VLOOKUP(Таблица1[[#This Row],[Бизнес-решение]],'Средние сроки по БР'!$A$1:$T$203,10)</f>
        <v>44679.209790209788</v>
      </c>
      <c r="I28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53</v>
      </c>
    </row>
    <row r="2801" spans="1:9" hidden="1" x14ac:dyDescent="0.25">
      <c r="A2801" s="2">
        <v>5500030545</v>
      </c>
      <c r="B2801" t="s">
        <v>2582</v>
      </c>
      <c r="C2801" t="s">
        <v>5</v>
      </c>
      <c r="D2801" t="s">
        <v>10</v>
      </c>
      <c r="E2801" s="1">
        <v>44454</v>
      </c>
      <c r="F2801" s="1" t="s">
        <v>7</v>
      </c>
      <c r="I280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02" spans="1:9" hidden="1" x14ac:dyDescent="0.25">
      <c r="A2802" s="2">
        <v>5500030546</v>
      </c>
      <c r="B2802" t="s">
        <v>2583</v>
      </c>
      <c r="C2802" t="s">
        <v>5</v>
      </c>
      <c r="D2802" t="s">
        <v>10</v>
      </c>
      <c r="E2802" s="1">
        <v>44454</v>
      </c>
      <c r="F2802" s="1" t="s">
        <v>7</v>
      </c>
      <c r="I280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03" spans="1:9" hidden="1" x14ac:dyDescent="0.25">
      <c r="A2803" s="2">
        <v>5500030547</v>
      </c>
      <c r="B2803" t="s">
        <v>2584</v>
      </c>
      <c r="C2803" t="s">
        <v>5</v>
      </c>
      <c r="D2803" t="s">
        <v>73</v>
      </c>
      <c r="E2803" s="1">
        <v>44454</v>
      </c>
      <c r="F2803" s="1" t="s">
        <v>7</v>
      </c>
      <c r="I280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04" spans="1:9" hidden="1" x14ac:dyDescent="0.25">
      <c r="A2804" s="2">
        <v>5500030548</v>
      </c>
      <c r="B2804" t="s">
        <v>2584</v>
      </c>
      <c r="C2804" t="s">
        <v>5</v>
      </c>
      <c r="D2804" t="s">
        <v>73</v>
      </c>
      <c r="E2804" s="1">
        <v>44454</v>
      </c>
      <c r="F2804" s="1" t="s">
        <v>7</v>
      </c>
      <c r="I280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05" spans="1:9" x14ac:dyDescent="0.25">
      <c r="A2805" s="2">
        <v>5500030477</v>
      </c>
      <c r="B2805" t="s">
        <v>2545</v>
      </c>
      <c r="C2805" t="s">
        <v>148</v>
      </c>
      <c r="D2805" t="s">
        <v>19</v>
      </c>
      <c r="E2805" s="1">
        <v>44447</v>
      </c>
      <c r="F2805" s="1">
        <v>44500</v>
      </c>
      <c r="G2805" s="1">
        <f>Таблица1[[#This Row],[Дата регистрации ЗНИ]]+VLOOKUP(Таблица1[[#This Row],[Бизнес-решение]],'Средние сроки по БР'!$A$1:$T$203,9)</f>
        <v>44682.631578947367</v>
      </c>
      <c r="H2805" s="1">
        <f>Таблица1[[#This Row],[Плановая дата выхода из текущего статуса]]+VLOOKUP(Таблица1[[#This Row],[Бизнес-решение]],'Средние сроки по БР'!$A$1:$T$203,10)</f>
        <v>44735.631578947367</v>
      </c>
      <c r="I28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53</v>
      </c>
    </row>
    <row r="2806" spans="1:9" hidden="1" x14ac:dyDescent="0.25">
      <c r="A2806" s="2">
        <v>5500030550</v>
      </c>
      <c r="B2806" t="s">
        <v>2587</v>
      </c>
      <c r="C2806" t="s">
        <v>5</v>
      </c>
      <c r="D2806" t="s">
        <v>73</v>
      </c>
      <c r="E2806" s="1">
        <v>44454</v>
      </c>
      <c r="F2806" s="1" t="s">
        <v>7</v>
      </c>
      <c r="I280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07" spans="1:9" x14ac:dyDescent="0.25">
      <c r="A2807" s="2">
        <v>5500030478</v>
      </c>
      <c r="B2807" t="s">
        <v>2546</v>
      </c>
      <c r="C2807" t="s">
        <v>148</v>
      </c>
      <c r="D2807" t="s">
        <v>19</v>
      </c>
      <c r="E2807" s="1">
        <v>44447</v>
      </c>
      <c r="F2807" s="1">
        <v>44500</v>
      </c>
      <c r="G2807" s="1">
        <f>Таблица1[[#This Row],[Дата регистрации ЗНИ]]+VLOOKUP(Таблица1[[#This Row],[Бизнес-решение]],'Средние сроки по БР'!$A$1:$T$203,9)</f>
        <v>44682.631578947367</v>
      </c>
      <c r="H2807" s="1">
        <f>Таблица1[[#This Row],[Плановая дата выхода из текущего статуса]]+VLOOKUP(Таблица1[[#This Row],[Бизнес-решение]],'Средние сроки по БР'!$A$1:$T$203,10)</f>
        <v>44735.631578947367</v>
      </c>
      <c r="I28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53</v>
      </c>
    </row>
    <row r="2808" spans="1:9" x14ac:dyDescent="0.25">
      <c r="A2808" s="2">
        <v>5500030479</v>
      </c>
      <c r="B2808" t="s">
        <v>2547</v>
      </c>
      <c r="C2808" t="s">
        <v>148</v>
      </c>
      <c r="D2808" t="s">
        <v>16</v>
      </c>
      <c r="E2808" s="1">
        <v>44447</v>
      </c>
      <c r="F2808" s="1">
        <v>44593</v>
      </c>
      <c r="G2808" s="1">
        <f>Таблица1[[#This Row],[Дата регистрации ЗНИ]]+VLOOKUP(Таблица1[[#This Row],[Бизнес-решение]],'Средние сроки по БР'!$A$1:$T$203,9)</f>
        <v>44614.252688172041</v>
      </c>
      <c r="H2808" s="1">
        <f>Таблица1[[#This Row],[Плановая дата выхода из текущего статуса]]+VLOOKUP(Таблица1[[#This Row],[Бизнес-решение]],'Средние сроки по БР'!$A$1:$T$203,10)</f>
        <v>44760.252688172041</v>
      </c>
      <c r="I28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146</v>
      </c>
    </row>
    <row r="2809" spans="1:9" x14ac:dyDescent="0.25">
      <c r="A2809" s="2">
        <v>5500030481</v>
      </c>
      <c r="B2809" t="s">
        <v>1313</v>
      </c>
      <c r="C2809" t="s">
        <v>99</v>
      </c>
      <c r="D2809" t="s">
        <v>33</v>
      </c>
      <c r="E2809" s="1">
        <v>44447</v>
      </c>
      <c r="F2809" s="1">
        <v>44680</v>
      </c>
      <c r="G2809" s="1">
        <f>Таблица1[[#This Row],[Дата регистрации ЗНИ]]+VLOOKUP(Таблица1[[#This Row],[Бизнес-решение]],'Средние сроки по БР'!$A$1:$T$203,15)</f>
        <v>44679.310924369747</v>
      </c>
      <c r="H2809" s="1">
        <f>Таблица1[[#This Row],[Плановая дата выхода из текущего статуса]]+VLOOKUP(Таблица1[[#This Row],[Бизнес-решение]],'Средние сроки по БР'!$A$1:$T$203,16)</f>
        <v>44912.310924369747</v>
      </c>
      <c r="I28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233</v>
      </c>
    </row>
    <row r="2810" spans="1:9" x14ac:dyDescent="0.25">
      <c r="A2810" s="2">
        <v>5500030482</v>
      </c>
      <c r="B2810" t="s">
        <v>1301</v>
      </c>
      <c r="C2810" t="s">
        <v>152</v>
      </c>
      <c r="D2810" t="s">
        <v>1166</v>
      </c>
      <c r="E2810" s="1">
        <v>44447</v>
      </c>
      <c r="F2810" s="1">
        <v>44650</v>
      </c>
      <c r="G2810" s="1">
        <f>Таблица1[[#This Row],[Дата регистрации ЗНИ]]+VLOOKUP(Таблица1[[#This Row],[Бизнес-решение]],'Средние сроки по БР'!$A$1:$T$203,20,1)</f>
        <v>44542</v>
      </c>
      <c r="H2810" s="1">
        <f>Таблица1[[#This Row],[Плановая дата выхода из текущего статуса]]</f>
        <v>44650</v>
      </c>
      <c r="I28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108</v>
      </c>
    </row>
    <row r="2811" spans="1:9" x14ac:dyDescent="0.25">
      <c r="A2811" s="2">
        <v>5500030483</v>
      </c>
      <c r="B2811" t="s">
        <v>1301</v>
      </c>
      <c r="C2811" t="s">
        <v>152</v>
      </c>
      <c r="D2811" t="s">
        <v>1166</v>
      </c>
      <c r="E2811" s="1">
        <v>44447</v>
      </c>
      <c r="F2811" s="1">
        <v>44650</v>
      </c>
      <c r="G2811" s="1">
        <f>Таблица1[[#This Row],[Дата регистрации ЗНИ]]+VLOOKUP(Таблица1[[#This Row],[Бизнес-решение]],'Средние сроки по БР'!$A$1:$T$203,20,1)</f>
        <v>44542</v>
      </c>
      <c r="H2811" s="1">
        <f>Таблица1[[#This Row],[Плановая дата выхода из текущего статуса]]</f>
        <v>44650</v>
      </c>
      <c r="I28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108</v>
      </c>
    </row>
    <row r="2812" spans="1:9" hidden="1" x14ac:dyDescent="0.25">
      <c r="A2812" s="2">
        <v>5500030556</v>
      </c>
      <c r="B2812" t="s">
        <v>2568</v>
      </c>
      <c r="C2812" t="s">
        <v>8</v>
      </c>
      <c r="D2812" t="s">
        <v>56</v>
      </c>
      <c r="E2812" s="1">
        <v>44454</v>
      </c>
      <c r="F2812" s="1" t="s">
        <v>7</v>
      </c>
      <c r="I281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13" spans="1:9" hidden="1" x14ac:dyDescent="0.25">
      <c r="A2813" s="2">
        <v>5500030557</v>
      </c>
      <c r="B2813" t="s">
        <v>2593</v>
      </c>
      <c r="C2813" t="s">
        <v>8</v>
      </c>
      <c r="D2813" t="s">
        <v>151</v>
      </c>
      <c r="E2813" s="1">
        <v>44454</v>
      </c>
      <c r="F2813" s="1" t="s">
        <v>7</v>
      </c>
      <c r="I281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14" spans="1:9" x14ac:dyDescent="0.25">
      <c r="A2814" s="2">
        <v>5500030485</v>
      </c>
      <c r="B2814" t="s">
        <v>2549</v>
      </c>
      <c r="C2814" t="s">
        <v>152</v>
      </c>
      <c r="D2814" t="s">
        <v>73</v>
      </c>
      <c r="E2814" s="1">
        <v>44447</v>
      </c>
      <c r="F2814" s="1">
        <v>44643</v>
      </c>
      <c r="G2814" s="1">
        <f>Таблица1[[#This Row],[Дата регистрации ЗНИ]]+VLOOKUP(Таблица1[[#This Row],[Бизнес-решение]],'Средние сроки по БР'!$A$1:$T$203,20,1)</f>
        <v>44589.632258064514</v>
      </c>
      <c r="H2814" s="1">
        <f>Таблица1[[#This Row],[Плановая дата выхода из текущего статуса]]</f>
        <v>44643</v>
      </c>
      <c r="I281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53.367741935486265</v>
      </c>
    </row>
    <row r="2815" spans="1:9" x14ac:dyDescent="0.25">
      <c r="A2815" s="2">
        <v>5500030486</v>
      </c>
      <c r="B2815" t="s">
        <v>2550</v>
      </c>
      <c r="C2815" t="s">
        <v>148</v>
      </c>
      <c r="D2815" t="s">
        <v>73</v>
      </c>
      <c r="E2815" s="1">
        <v>44447</v>
      </c>
      <c r="F2815" s="1">
        <v>44561</v>
      </c>
      <c r="G2815" s="1">
        <f>Таблица1[[#This Row],[Дата регистрации ЗНИ]]+VLOOKUP(Таблица1[[#This Row],[Бизнес-решение]],'Средние сроки по БР'!$A$1:$T$203,9)</f>
        <v>44613.632258064514</v>
      </c>
      <c r="H2815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8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114</v>
      </c>
    </row>
    <row r="2816" spans="1:9" x14ac:dyDescent="0.25">
      <c r="A2816" s="2">
        <v>5500030491</v>
      </c>
      <c r="B2816" t="s">
        <v>2554</v>
      </c>
      <c r="C2816" t="s">
        <v>148</v>
      </c>
      <c r="D2816" t="s">
        <v>73</v>
      </c>
      <c r="E2816" s="1">
        <v>44448</v>
      </c>
      <c r="F2816" s="1">
        <v>44651</v>
      </c>
      <c r="G2816" s="1">
        <f>Таблица1[[#This Row],[Дата регистрации ЗНИ]]+VLOOKUP(Таблица1[[#This Row],[Бизнес-решение]],'Средние сроки по БР'!$A$1:$T$203,9)</f>
        <v>44614.632258064514</v>
      </c>
      <c r="H2816" s="1">
        <f>Таблица1[[#This Row],[Плановая дата выхода из текущего статуса]]+VLOOKUP(Таблица1[[#This Row],[Бизнес-решение]],'Средние сроки по БР'!$A$1:$T$203,10)</f>
        <v>44817.632258064514</v>
      </c>
      <c r="I28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203</v>
      </c>
    </row>
    <row r="2817" spans="1:9" hidden="1" x14ac:dyDescent="0.25">
      <c r="A2817" s="2">
        <v>5500030561</v>
      </c>
      <c r="B2817" t="s">
        <v>2587</v>
      </c>
      <c r="C2817" t="s">
        <v>5</v>
      </c>
      <c r="D2817" t="s">
        <v>73</v>
      </c>
      <c r="E2817" s="1">
        <v>44454</v>
      </c>
      <c r="F2817" s="1" t="s">
        <v>7</v>
      </c>
      <c r="I281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18" spans="1:9" x14ac:dyDescent="0.25">
      <c r="A2818" s="2">
        <v>5500030494</v>
      </c>
      <c r="B2818" t="s">
        <v>2556</v>
      </c>
      <c r="C2818" t="s">
        <v>228</v>
      </c>
      <c r="D2818" t="s">
        <v>236</v>
      </c>
      <c r="E2818" s="1">
        <v>44448</v>
      </c>
      <c r="F2818" s="1">
        <v>44539</v>
      </c>
      <c r="G2818" s="1">
        <f>Таблица1[[#This Row],[Дата регистрации ЗНИ]]+VLOOKUP(Таблица1[[#This Row],[Бизнес-решение]],'Средние сроки по БР'!$A$1:$T$203,9)</f>
        <v>44622</v>
      </c>
      <c r="H2818" s="1">
        <f>Таблица1[[#This Row],[Плановая дата выхода из текущего статуса]]+VLOOKUP(Таблица1[[#This Row],[Бизнес-решение]],'Средние сроки по БР'!$A$1:$T$203,10)</f>
        <v>44713</v>
      </c>
      <c r="I28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91</v>
      </c>
    </row>
    <row r="2819" spans="1:9" x14ac:dyDescent="0.25">
      <c r="A2819" s="2">
        <v>5500030496</v>
      </c>
      <c r="B2819" t="s">
        <v>199</v>
      </c>
      <c r="C2819" t="s">
        <v>99</v>
      </c>
      <c r="D2819" t="s">
        <v>391</v>
      </c>
      <c r="E2819" s="1">
        <v>44448</v>
      </c>
      <c r="F2819" s="1">
        <v>44506</v>
      </c>
      <c r="G2819" s="1">
        <f>Таблица1[[#This Row],[Дата регистрации ЗНИ]]+VLOOKUP(Таблица1[[#This Row],[Бизнес-решение]],'Средние сроки по БР'!$A$1:$T$203,15)</f>
        <v>44579.25</v>
      </c>
      <c r="H2819" s="1">
        <f>Таблица1[[#This Row],[Плановая дата выхода из текущего статуса]]+VLOOKUP(Таблица1[[#This Row],[Бизнес-решение]],'Средние сроки по БР'!$A$1:$T$203,16)</f>
        <v>44637.25</v>
      </c>
      <c r="I28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58</v>
      </c>
    </row>
    <row r="2820" spans="1:9" x14ac:dyDescent="0.25">
      <c r="A2820" s="2">
        <v>5500030497</v>
      </c>
      <c r="B2820" t="s">
        <v>1703</v>
      </c>
      <c r="C2820" t="s">
        <v>148</v>
      </c>
      <c r="D2820" t="s">
        <v>33</v>
      </c>
      <c r="E2820" s="1">
        <v>44448</v>
      </c>
      <c r="F2820" s="1">
        <v>44623</v>
      </c>
      <c r="G2820" s="1">
        <f>Таблица1[[#This Row],[Дата регистрации ЗНИ]]+VLOOKUP(Таблица1[[#This Row],[Бизнес-решение]],'Средние сроки по БР'!$A$1:$T$203,9)</f>
        <v>44692.310924369747</v>
      </c>
      <c r="H2820" s="1">
        <f>Таблица1[[#This Row],[Плановая дата выхода из текущего статуса]]+VLOOKUP(Таблица1[[#This Row],[Бизнес-решение]],'Средние сроки по БР'!$A$1:$T$203,10)</f>
        <v>44867.310924369747</v>
      </c>
      <c r="I28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175</v>
      </c>
    </row>
    <row r="2821" spans="1:9" x14ac:dyDescent="0.25">
      <c r="A2821" s="2">
        <v>5500030501</v>
      </c>
      <c r="B2821" t="s">
        <v>2391</v>
      </c>
      <c r="C2821" t="s">
        <v>99</v>
      </c>
      <c r="D2821" t="s">
        <v>73</v>
      </c>
      <c r="E2821" s="1">
        <v>44449</v>
      </c>
      <c r="F2821" s="1">
        <v>44636</v>
      </c>
      <c r="G2821" s="1">
        <f>Таблица1[[#This Row],[Дата регистрации ЗНИ]]+VLOOKUP(Таблица1[[#This Row],[Бизнес-решение]],'Средние сроки по БР'!$A$1:$T$203,15)</f>
        <v>44603.632258064514</v>
      </c>
      <c r="H2821" s="1">
        <f>Таблица1[[#This Row],[Плановая дата выхода из текущего статуса]]+VLOOKUP(Таблица1[[#This Row],[Бизнес-решение]],'Средние сроки по БР'!$A$1:$T$203,16)</f>
        <v>44790.632258064514</v>
      </c>
      <c r="I282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187</v>
      </c>
    </row>
    <row r="2822" spans="1:9" x14ac:dyDescent="0.25">
      <c r="A2822" s="2">
        <v>5500030502</v>
      </c>
      <c r="B2822" t="s">
        <v>1857</v>
      </c>
      <c r="C2822" t="s">
        <v>148</v>
      </c>
      <c r="D2822" t="s">
        <v>323</v>
      </c>
      <c r="E2822" s="1">
        <v>44449</v>
      </c>
      <c r="F2822" s="1">
        <v>44651</v>
      </c>
      <c r="G2822" s="1">
        <f>Таблица1[[#This Row],[Дата регистрации ЗНИ]]+VLOOKUP(Таблица1[[#This Row],[Бизнес-решение]],'Средние сроки по БР'!$A$1:$T$203,9)</f>
        <v>44685.5</v>
      </c>
      <c r="H2822" s="1">
        <f>Таблица1[[#This Row],[Плановая дата выхода из текущего статуса]]+VLOOKUP(Таблица1[[#This Row],[Бизнес-решение]],'Средние сроки по БР'!$A$1:$T$203,10)</f>
        <v>44887.5</v>
      </c>
      <c r="I28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202</v>
      </c>
    </row>
    <row r="2823" spans="1:9" x14ac:dyDescent="0.25">
      <c r="A2823" s="2">
        <v>5500030511</v>
      </c>
      <c r="B2823" t="s">
        <v>2557</v>
      </c>
      <c r="C2823" t="s">
        <v>228</v>
      </c>
      <c r="D2823" t="s">
        <v>13</v>
      </c>
      <c r="E2823" s="1">
        <v>44452</v>
      </c>
      <c r="F2823" s="1">
        <v>44554</v>
      </c>
      <c r="G2823" s="1">
        <f>Таблица1[[#This Row],[Дата регистрации ЗНИ]]+VLOOKUP(Таблица1[[#This Row],[Бизнес-решение]],'Средние сроки по БР'!$A$1:$T$203,9)</f>
        <v>44682.879999999997</v>
      </c>
      <c r="H2823" s="1">
        <f>Таблица1[[#This Row],[Плановая дата выхода из текущего статуса]]+VLOOKUP(Таблица1[[#This Row],[Бизнес-решение]],'Средние сроки по БР'!$A$1:$T$203,10)</f>
        <v>44784.88</v>
      </c>
      <c r="I28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102</v>
      </c>
    </row>
    <row r="2824" spans="1:9" x14ac:dyDescent="0.25">
      <c r="A2824" s="2">
        <v>5500030513</v>
      </c>
      <c r="B2824" t="s">
        <v>2559</v>
      </c>
      <c r="C2824" t="s">
        <v>149</v>
      </c>
      <c r="D2824" t="s">
        <v>140</v>
      </c>
      <c r="E2824" s="1">
        <v>44452</v>
      </c>
      <c r="F2824" s="1">
        <v>44571</v>
      </c>
      <c r="G2824" s="1">
        <f>Таблица1[[#This Row],[Дата регистрации ЗНИ]]+VLOOKUP(Таблица1[[#This Row],[Бизнес-решение]],'Средние сроки по БР'!$A$1:$T$203,18,1)</f>
        <v>44680.928571428572</v>
      </c>
      <c r="H2824" s="1">
        <f>Таблица1[[#This Row],[Плановая дата выхода из текущего статуса]]+VLOOKUP(Таблица1[[#This Row],[Бизнес-решение]],'Средние сроки по БР'!$A$1:$T$203,19,1)</f>
        <v>44795.928571428572</v>
      </c>
      <c r="I28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115</v>
      </c>
    </row>
    <row r="2825" spans="1:9" x14ac:dyDescent="0.25">
      <c r="A2825" s="2">
        <v>5500030514</v>
      </c>
      <c r="B2825" t="s">
        <v>2560</v>
      </c>
      <c r="C2825" t="s">
        <v>99</v>
      </c>
      <c r="D2825" t="s">
        <v>33</v>
      </c>
      <c r="E2825" s="1">
        <v>44452</v>
      </c>
      <c r="F2825" s="1">
        <v>44582</v>
      </c>
      <c r="G2825" s="1">
        <f>Таблица1[[#This Row],[Дата регистрации ЗНИ]]+VLOOKUP(Таблица1[[#This Row],[Бизнес-решение]],'Средние сроки по БР'!$A$1:$T$203,15)</f>
        <v>44684.310924369747</v>
      </c>
      <c r="H2825" s="1">
        <f>Таблица1[[#This Row],[Плановая дата выхода из текущего статуса]]+VLOOKUP(Таблица1[[#This Row],[Бизнес-решение]],'Средние сроки по БР'!$A$1:$T$203,16)</f>
        <v>44814.310924369747</v>
      </c>
      <c r="I28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130</v>
      </c>
    </row>
    <row r="2826" spans="1:9" x14ac:dyDescent="0.25">
      <c r="A2826" s="2">
        <v>5500030515</v>
      </c>
      <c r="B2826" t="s">
        <v>2493</v>
      </c>
      <c r="C2826" t="s">
        <v>99</v>
      </c>
      <c r="D2826" t="s">
        <v>40</v>
      </c>
      <c r="E2826" s="1">
        <v>44452</v>
      </c>
      <c r="F2826" s="1">
        <v>44561</v>
      </c>
      <c r="G2826" s="1">
        <f>Таблица1[[#This Row],[Дата регистрации ЗНИ]]+VLOOKUP(Таблица1[[#This Row],[Бизнес-решение]],'Средние сроки по БР'!$A$1:$T$203,15)</f>
        <v>44566</v>
      </c>
      <c r="H2826" s="1">
        <f>Таблица1[[#This Row],[Плановая дата выхода из текущего статуса]]+VLOOKUP(Таблица1[[#This Row],[Бизнес-решение]],'Средние сроки по БР'!$A$1:$T$203,16)</f>
        <v>44675</v>
      </c>
      <c r="I282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109</v>
      </c>
    </row>
    <row r="2827" spans="1:9" x14ac:dyDescent="0.25">
      <c r="A2827" s="2">
        <v>5500030517</v>
      </c>
      <c r="B2827" t="s">
        <v>2562</v>
      </c>
      <c r="C2827" t="s">
        <v>99</v>
      </c>
      <c r="D2827" t="s">
        <v>382</v>
      </c>
      <c r="E2827" s="1">
        <v>44452</v>
      </c>
      <c r="F2827" s="1">
        <v>44586</v>
      </c>
      <c r="G2827" s="1">
        <f>Таблица1[[#This Row],[Дата регистрации ЗНИ]]+VLOOKUP(Таблица1[[#This Row],[Бизнес-решение]],'Средние сроки по БР'!$A$1:$T$203,15)</f>
        <v>44580.666666666664</v>
      </c>
      <c r="H2827" s="1">
        <f>Таблица1[[#This Row],[Плановая дата выхода из текущего статуса]]+VLOOKUP(Таблица1[[#This Row],[Бизнес-решение]],'Средние сроки по БР'!$A$1:$T$203,16)</f>
        <v>44714.666666666664</v>
      </c>
      <c r="I28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134</v>
      </c>
    </row>
    <row r="2828" spans="1:9" x14ac:dyDescent="0.25">
      <c r="A2828" s="2">
        <v>5500030520</v>
      </c>
      <c r="B2828" t="s">
        <v>2564</v>
      </c>
      <c r="C2828" t="s">
        <v>148</v>
      </c>
      <c r="D2828" t="s">
        <v>16</v>
      </c>
      <c r="E2828" s="1">
        <v>44452</v>
      </c>
      <c r="F2828" s="1">
        <v>44581</v>
      </c>
      <c r="G2828" s="1">
        <f>Таблица1[[#This Row],[Дата регистрации ЗНИ]]+VLOOKUP(Таблица1[[#This Row],[Бизнес-решение]],'Средние сроки по БР'!$A$1:$T$203,9)</f>
        <v>44619.252688172041</v>
      </c>
      <c r="H2828" s="1">
        <f>Таблица1[[#This Row],[Плановая дата выхода из текущего статуса]]+VLOOKUP(Таблица1[[#This Row],[Бизнес-решение]],'Средние сроки по БР'!$A$1:$T$203,10)</f>
        <v>44748.252688172041</v>
      </c>
      <c r="I282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129</v>
      </c>
    </row>
    <row r="2829" spans="1:9" x14ac:dyDescent="0.25">
      <c r="A2829" s="2">
        <v>5500030521</v>
      </c>
      <c r="B2829" t="s">
        <v>2565</v>
      </c>
      <c r="C2829" t="s">
        <v>148</v>
      </c>
      <c r="D2829" t="s">
        <v>6</v>
      </c>
      <c r="E2829" s="1">
        <v>44452</v>
      </c>
      <c r="F2829" s="1">
        <v>44620</v>
      </c>
      <c r="G2829" s="1">
        <f>Таблица1[[#This Row],[Дата регистрации ЗНИ]]+VLOOKUP(Таблица1[[#This Row],[Бизнес-решение]],'Средние сроки по БР'!$A$1:$T$203,9)</f>
        <v>44668.371321454484</v>
      </c>
      <c r="H2829" s="1">
        <f>Таблица1[[#This Row],[Плановая дата выхода из текущего статуса]]+VLOOKUP(Таблица1[[#This Row],[Бизнес-решение]],'Средние сроки по БР'!$A$1:$T$203,10)</f>
        <v>44836.371321454484</v>
      </c>
      <c r="I28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168</v>
      </c>
    </row>
    <row r="2830" spans="1:9" x14ac:dyDescent="0.25">
      <c r="A2830" s="2">
        <v>5500030522</v>
      </c>
      <c r="B2830" t="s">
        <v>2566</v>
      </c>
      <c r="C2830" t="s">
        <v>127</v>
      </c>
      <c r="D2830" t="s">
        <v>10</v>
      </c>
      <c r="E2830" s="1">
        <v>44452</v>
      </c>
      <c r="F2830" s="1">
        <v>44560</v>
      </c>
      <c r="G2830" s="1">
        <f>Таблица1[[#This Row],[Дата регистрации ЗНИ]]+VLOOKUP(Таблица1[[#This Row],[Бизнес-решение]],'Средние сроки по БР'!$A$1:$T$203,17)</f>
        <v>44617.209790209788</v>
      </c>
      <c r="H2830" s="1">
        <f>Таблица1[[#This Row],[Плановая дата выхода из текущего статуса]]+VLOOKUP(Таблица1[[#This Row],[Бизнес-решение]],'Средние сроки по БР'!$A$1:$T$203,18)</f>
        <v>44723.209790209788</v>
      </c>
      <c r="I28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106</v>
      </c>
    </row>
    <row r="2831" spans="1:9" x14ac:dyDescent="0.25">
      <c r="A2831" s="2">
        <v>5500030523</v>
      </c>
      <c r="B2831" t="s">
        <v>2567</v>
      </c>
      <c r="C2831" t="s">
        <v>152</v>
      </c>
      <c r="D2831" t="s">
        <v>857</v>
      </c>
      <c r="E2831" s="1">
        <v>44452</v>
      </c>
      <c r="F2831" s="1">
        <v>44588</v>
      </c>
      <c r="G2831" s="1">
        <f>Таблица1[[#This Row],[Дата регистрации ЗНИ]]+VLOOKUP(Таблица1[[#This Row],[Бизнес-решение]],'Средние сроки по БР'!$A$1:$T$203,20,0)</f>
        <v>44532</v>
      </c>
      <c r="H2831" s="1">
        <f>Таблица1[[#This Row],[Плановая дата выхода из текущего статуса]]</f>
        <v>44588</v>
      </c>
      <c r="I28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56</v>
      </c>
    </row>
    <row r="2832" spans="1:9" x14ac:dyDescent="0.25">
      <c r="A2832" s="2">
        <v>5500030524</v>
      </c>
      <c r="B2832" t="s">
        <v>2568</v>
      </c>
      <c r="C2832" t="s">
        <v>99</v>
      </c>
      <c r="D2832" t="s">
        <v>56</v>
      </c>
      <c r="E2832" s="1">
        <v>44452</v>
      </c>
      <c r="F2832" s="1">
        <v>44550</v>
      </c>
      <c r="G2832" s="1">
        <f>Таблица1[[#This Row],[Дата регистрации ЗНИ]]+VLOOKUP(Таблица1[[#This Row],[Бизнес-решение]],'Средние сроки по БР'!$A$1:$T$203,15)</f>
        <v>44671.4</v>
      </c>
      <c r="H2832" s="1">
        <f>Таблица1[[#This Row],[Плановая дата выхода из текущего статуса]]+VLOOKUP(Таблица1[[#This Row],[Бизнес-решение]],'Средние сроки по БР'!$A$1:$T$203,16)</f>
        <v>44769.4</v>
      </c>
      <c r="I28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98</v>
      </c>
    </row>
    <row r="2833" spans="1:9" x14ac:dyDescent="0.25">
      <c r="A2833" s="2">
        <v>5500030525</v>
      </c>
      <c r="B2833" t="s">
        <v>2569</v>
      </c>
      <c r="C2833" t="s">
        <v>148</v>
      </c>
      <c r="D2833" t="s">
        <v>73</v>
      </c>
      <c r="E2833" s="1">
        <v>44452</v>
      </c>
      <c r="F2833" s="1">
        <v>44561</v>
      </c>
      <c r="G2833" s="1">
        <f>Таблица1[[#This Row],[Дата регистрации ЗНИ]]+VLOOKUP(Таблица1[[#This Row],[Бизнес-решение]],'Средние сроки по БР'!$A$1:$T$203,9)</f>
        <v>44618.632258064514</v>
      </c>
      <c r="H2833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8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109</v>
      </c>
    </row>
    <row r="2834" spans="1:9" x14ac:dyDescent="0.25">
      <c r="A2834" s="2">
        <v>5500030526</v>
      </c>
      <c r="B2834" t="s">
        <v>2570</v>
      </c>
      <c r="C2834" t="s">
        <v>99</v>
      </c>
      <c r="D2834" t="s">
        <v>73</v>
      </c>
      <c r="E2834" s="1">
        <v>44452</v>
      </c>
      <c r="F2834" s="1">
        <v>44592</v>
      </c>
      <c r="G2834" s="1">
        <f>Таблица1[[#This Row],[Дата регистрации ЗНИ]]+VLOOKUP(Таблица1[[#This Row],[Бизнес-решение]],'Средние сроки по БР'!$A$1:$T$203,15)</f>
        <v>44606.632258064514</v>
      </c>
      <c r="H2834" s="1">
        <f>Таблица1[[#This Row],[Плановая дата выхода из текущего статуса]]+VLOOKUP(Таблица1[[#This Row],[Бизнес-решение]],'Средние сроки по БР'!$A$1:$T$203,16)</f>
        <v>44746.632258064514</v>
      </c>
      <c r="I283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140</v>
      </c>
    </row>
    <row r="2835" spans="1:9" x14ac:dyDescent="0.25">
      <c r="A2835" s="2">
        <v>5500030527</v>
      </c>
      <c r="B2835" t="s">
        <v>2571</v>
      </c>
      <c r="C2835" t="s">
        <v>99</v>
      </c>
      <c r="D2835" t="s">
        <v>73</v>
      </c>
      <c r="E2835" s="1">
        <v>44452</v>
      </c>
      <c r="F2835" s="1">
        <v>44582</v>
      </c>
      <c r="G2835" s="1">
        <f>Таблица1[[#This Row],[Дата регистрации ЗНИ]]+VLOOKUP(Таблица1[[#This Row],[Бизнес-решение]],'Средние сроки по БР'!$A$1:$T$203,15)</f>
        <v>44606.632258064514</v>
      </c>
      <c r="H2835" s="1">
        <f>Таблица1[[#This Row],[Плановая дата выхода из текущего статуса]]+VLOOKUP(Таблица1[[#This Row],[Бизнес-решение]],'Средние сроки по БР'!$A$1:$T$203,16)</f>
        <v>44736.632258064514</v>
      </c>
      <c r="I28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130</v>
      </c>
    </row>
    <row r="2836" spans="1:9" x14ac:dyDescent="0.25">
      <c r="A2836" s="2">
        <v>5500030528</v>
      </c>
      <c r="B2836" t="s">
        <v>1785</v>
      </c>
      <c r="C2836" t="s">
        <v>148</v>
      </c>
      <c r="D2836" t="s">
        <v>73</v>
      </c>
      <c r="E2836" s="1">
        <v>44453</v>
      </c>
      <c r="F2836" s="1">
        <v>44561</v>
      </c>
      <c r="G2836" s="1">
        <f>Таблица1[[#This Row],[Дата регистрации ЗНИ]]+VLOOKUP(Таблица1[[#This Row],[Бизнес-решение]],'Средние сроки по БР'!$A$1:$T$203,9)</f>
        <v>44619.632258064514</v>
      </c>
      <c r="H2836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8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108</v>
      </c>
    </row>
    <row r="2837" spans="1:9" x14ac:dyDescent="0.25">
      <c r="A2837" s="2">
        <v>5500030529</v>
      </c>
      <c r="B2837" t="s">
        <v>2572</v>
      </c>
      <c r="C2837" t="s">
        <v>328</v>
      </c>
      <c r="D2837" t="s">
        <v>73</v>
      </c>
      <c r="E2837" s="1">
        <v>44453</v>
      </c>
      <c r="F2837" s="1">
        <v>44459</v>
      </c>
      <c r="G2837" s="1">
        <f>Таблица1[[#This Row],[Дата регистрации ЗНИ]]+VLOOKUP(Таблица1[[#This Row],[Бизнес-решение]],'Средние сроки по БР'!$A$1:$U$203,7,1)</f>
        <v>44623.632258064514</v>
      </c>
      <c r="H2837" s="1">
        <f>Таблица1[[#This Row],[Плановая дата выхода из текущего статуса]]+VLOOKUP(Таблица1[[#This Row],[Бизнес-решение]],'Средние сроки по БР'!$A$1:$T$203,8)</f>
        <v>44627.632258064514</v>
      </c>
      <c r="I283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2838" spans="1:9" x14ac:dyDescent="0.25">
      <c r="A2838" s="2">
        <v>5500030530</v>
      </c>
      <c r="B2838" t="s">
        <v>2573</v>
      </c>
      <c r="C2838" t="s">
        <v>184</v>
      </c>
      <c r="D2838" t="s">
        <v>11</v>
      </c>
      <c r="E2838" s="1">
        <v>44453</v>
      </c>
      <c r="F2838" s="1">
        <v>44540</v>
      </c>
      <c r="G2838" s="1">
        <f>Таблица1[[#This Row],[Дата регистрации ЗНИ]]+VLOOKUP(Таблица1[[#This Row],[Бизнес-решение]],'Средние сроки по БР'!$A$1:$T$203,10)</f>
        <v>44704.260563380281</v>
      </c>
      <c r="H2838" s="1">
        <f>Таблица1[[#This Row],[Плановая дата выхода из текущего статуса]]+VLOOKUP(Таблица1[[#This Row],[Бизнес-решение]],'Средние сроки по БР'!$A$1:$T$203,11)</f>
        <v>44786.260563380281</v>
      </c>
      <c r="I28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82</v>
      </c>
    </row>
    <row r="2839" spans="1:9" hidden="1" x14ac:dyDescent="0.25">
      <c r="A2839" s="2">
        <v>5500030585</v>
      </c>
      <c r="B2839" t="s">
        <v>2612</v>
      </c>
      <c r="C2839" t="s">
        <v>8</v>
      </c>
      <c r="D2839" t="s">
        <v>335</v>
      </c>
      <c r="E2839" s="1">
        <v>44456</v>
      </c>
      <c r="F2839" s="1" t="s">
        <v>7</v>
      </c>
      <c r="I283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40" spans="1:9" hidden="1" x14ac:dyDescent="0.25">
      <c r="A2840" s="2">
        <v>5500030586</v>
      </c>
      <c r="B2840" t="s">
        <v>2613</v>
      </c>
      <c r="C2840" t="s">
        <v>8</v>
      </c>
      <c r="D2840" t="s">
        <v>13</v>
      </c>
      <c r="E2840" s="1">
        <v>44456</v>
      </c>
      <c r="F2840" s="1" t="s">
        <v>7</v>
      </c>
      <c r="I284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41" spans="1:9" x14ac:dyDescent="0.25">
      <c r="A2841" s="2">
        <v>5500030531</v>
      </c>
      <c r="B2841" t="s">
        <v>2573</v>
      </c>
      <c r="C2841" t="s">
        <v>99</v>
      </c>
      <c r="D2841" t="s">
        <v>11</v>
      </c>
      <c r="E2841" s="1">
        <v>44453</v>
      </c>
      <c r="F2841" s="1">
        <v>44610</v>
      </c>
      <c r="G2841" s="1">
        <f>Таблица1[[#This Row],[Дата регистрации ЗНИ]]+VLOOKUP(Таблица1[[#This Row],[Бизнес-решение]],'Средние сроки по БР'!$A$1:$T$203,15)</f>
        <v>44692.260563380281</v>
      </c>
      <c r="H2841" s="1">
        <f>Таблица1[[#This Row],[Плановая дата выхода из текущего статуса]]+VLOOKUP(Таблица1[[#This Row],[Бизнес-решение]],'Средние сроки по БР'!$A$1:$T$203,16)</f>
        <v>44849.260563380281</v>
      </c>
      <c r="I28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157</v>
      </c>
    </row>
    <row r="2842" spans="1:9" hidden="1" x14ac:dyDescent="0.25">
      <c r="A2842" s="2">
        <v>5500030588</v>
      </c>
      <c r="B2842" t="s">
        <v>2615</v>
      </c>
      <c r="C2842" t="s">
        <v>8</v>
      </c>
      <c r="D2842" t="s">
        <v>9</v>
      </c>
      <c r="E2842" s="1">
        <v>44456</v>
      </c>
      <c r="F2842" s="1" t="s">
        <v>7</v>
      </c>
      <c r="I284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43" spans="1:9" x14ac:dyDescent="0.25">
      <c r="A2843" s="2">
        <v>5500030532</v>
      </c>
      <c r="B2843" t="s">
        <v>1857</v>
      </c>
      <c r="C2843" t="s">
        <v>148</v>
      </c>
      <c r="D2843" t="s">
        <v>94</v>
      </c>
      <c r="E2843" s="1">
        <v>44453</v>
      </c>
      <c r="F2843" s="1">
        <v>44576</v>
      </c>
      <c r="G2843" s="1">
        <f>Таблица1[[#This Row],[Дата регистрации ЗНИ]]+VLOOKUP(Таблица1[[#This Row],[Бизнес-решение]],'Средние сроки по БР'!$A$1:$T$203,9)</f>
        <v>44605.567567567567</v>
      </c>
      <c r="H2843" s="1">
        <f>Таблица1[[#This Row],[Плановая дата выхода из текущего статуса]]+VLOOKUP(Таблица1[[#This Row],[Бизнес-решение]],'Средние сроки по БР'!$A$1:$T$203,10)</f>
        <v>44728.567567567567</v>
      </c>
      <c r="I28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123</v>
      </c>
    </row>
    <row r="2844" spans="1:9" x14ac:dyDescent="0.25">
      <c r="A2844" s="2">
        <v>5500030533</v>
      </c>
      <c r="B2844" t="s">
        <v>1857</v>
      </c>
      <c r="C2844" t="s">
        <v>148</v>
      </c>
      <c r="D2844" t="s">
        <v>33</v>
      </c>
      <c r="E2844" s="1">
        <v>44453</v>
      </c>
      <c r="F2844" s="1">
        <v>44659</v>
      </c>
      <c r="G2844" s="1">
        <f>Таблица1[[#This Row],[Дата регистрации ЗНИ]]+VLOOKUP(Таблица1[[#This Row],[Бизнес-решение]],'Средние сроки по БР'!$A$1:$T$203,9)</f>
        <v>44697.310924369747</v>
      </c>
      <c r="H2844" s="1">
        <f>Таблица1[[#This Row],[Плановая дата выхода из текущего статуса]]+VLOOKUP(Таблица1[[#This Row],[Бизнес-решение]],'Средние сроки по БР'!$A$1:$T$203,10)</f>
        <v>44903.310924369747</v>
      </c>
      <c r="I28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206</v>
      </c>
    </row>
    <row r="2845" spans="1:9" x14ac:dyDescent="0.25">
      <c r="A2845" s="2">
        <v>5500030534</v>
      </c>
      <c r="B2845" t="s">
        <v>2574</v>
      </c>
      <c r="C2845" t="s">
        <v>148</v>
      </c>
      <c r="D2845" t="s">
        <v>73</v>
      </c>
      <c r="E2845" s="1">
        <v>44453</v>
      </c>
      <c r="F2845" s="1">
        <v>44589</v>
      </c>
      <c r="G2845" s="1">
        <f>Таблица1[[#This Row],[Дата регистрации ЗНИ]]+VLOOKUP(Таблица1[[#This Row],[Бизнес-решение]],'Средние сроки по БР'!$A$1:$T$203,9)</f>
        <v>44619.632258064514</v>
      </c>
      <c r="H2845" s="1">
        <f>Таблица1[[#This Row],[Плановая дата выхода из текущего статуса]]+VLOOKUP(Таблица1[[#This Row],[Бизнес-решение]],'Средние сроки по БР'!$A$1:$T$203,10)</f>
        <v>44755.632258064514</v>
      </c>
      <c r="I28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136</v>
      </c>
    </row>
    <row r="2846" spans="1:9" x14ac:dyDescent="0.25">
      <c r="A2846" s="2">
        <v>5500030535</v>
      </c>
      <c r="B2846" t="s">
        <v>2575</v>
      </c>
      <c r="C2846" t="s">
        <v>152</v>
      </c>
      <c r="D2846" t="s">
        <v>257</v>
      </c>
      <c r="E2846" s="1">
        <v>44453</v>
      </c>
      <c r="F2846" s="1">
        <v>44580</v>
      </c>
      <c r="G2846" s="1">
        <f>Таблица1[[#This Row],[Дата регистрации ЗНИ]]+VLOOKUP(Таблица1[[#This Row],[Бизнес-решение]],'Средние сроки по БР'!$A$1:$T$203,20,1)</f>
        <v>44548.595744680853</v>
      </c>
      <c r="H2846" s="1">
        <f>Таблица1[[#This Row],[Плановая дата выхода из текущего статуса]]</f>
        <v>44580</v>
      </c>
      <c r="I28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31.404255319146614</v>
      </c>
    </row>
    <row r="2847" spans="1:9" x14ac:dyDescent="0.25">
      <c r="A2847" s="2">
        <v>5500030536</v>
      </c>
      <c r="B2847" t="s">
        <v>2576</v>
      </c>
      <c r="C2847" t="s">
        <v>148</v>
      </c>
      <c r="D2847" t="s">
        <v>142</v>
      </c>
      <c r="E2847" s="1">
        <v>44453</v>
      </c>
      <c r="F2847" s="1">
        <v>44459</v>
      </c>
      <c r="G2847" s="1">
        <f>Таблица1[[#This Row],[Дата регистрации ЗНИ]]+VLOOKUP(Таблица1[[#This Row],[Бизнес-решение]],'Средние сроки по БР'!$A$1:$T$203,9)</f>
        <v>44696</v>
      </c>
      <c r="H2847" s="1">
        <f>Таблица1[[#This Row],[Плановая дата выхода из текущего статуса]]+VLOOKUP(Таблица1[[#This Row],[Бизнес-решение]],'Средние сроки по БР'!$A$1:$T$203,10)</f>
        <v>44702</v>
      </c>
      <c r="I28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2848" spans="1:9" x14ac:dyDescent="0.25">
      <c r="A2848" s="2">
        <v>5500030537</v>
      </c>
      <c r="B2848" t="s">
        <v>2577</v>
      </c>
      <c r="C2848" t="s">
        <v>148</v>
      </c>
      <c r="D2848" t="s">
        <v>16</v>
      </c>
      <c r="E2848" s="1">
        <v>44453</v>
      </c>
      <c r="F2848" s="1">
        <v>44581</v>
      </c>
      <c r="G2848" s="1">
        <f>Таблица1[[#This Row],[Дата регистрации ЗНИ]]+VLOOKUP(Таблица1[[#This Row],[Бизнес-решение]],'Средние сроки по БР'!$A$1:$T$203,9)</f>
        <v>44620.252688172041</v>
      </c>
      <c r="H2848" s="1">
        <f>Таблица1[[#This Row],[Плановая дата выхода из текущего статуса]]+VLOOKUP(Таблица1[[#This Row],[Бизнес-решение]],'Средние сроки по БР'!$A$1:$T$203,10)</f>
        <v>44748.252688172041</v>
      </c>
      <c r="I28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128</v>
      </c>
    </row>
    <row r="2849" spans="1:9" x14ac:dyDescent="0.25">
      <c r="A2849" s="2">
        <v>5500030538</v>
      </c>
      <c r="B2849" t="s">
        <v>2578</v>
      </c>
      <c r="C2849" t="s">
        <v>148</v>
      </c>
      <c r="D2849" t="s">
        <v>16</v>
      </c>
      <c r="E2849" s="1">
        <v>44453</v>
      </c>
      <c r="F2849" s="1">
        <v>44587</v>
      </c>
      <c r="G2849" s="1">
        <f>Таблица1[[#This Row],[Дата регистрации ЗНИ]]+VLOOKUP(Таблица1[[#This Row],[Бизнес-решение]],'Средние сроки по БР'!$A$1:$T$203,9)</f>
        <v>44620.252688172041</v>
      </c>
      <c r="H2849" s="1">
        <f>Таблица1[[#This Row],[Плановая дата выхода из текущего статуса]]+VLOOKUP(Таблица1[[#This Row],[Бизнес-решение]],'Средние сроки по БР'!$A$1:$T$203,10)</f>
        <v>44754.252688172041</v>
      </c>
      <c r="I284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134</v>
      </c>
    </row>
    <row r="2850" spans="1:9" x14ac:dyDescent="0.25">
      <c r="A2850" s="2">
        <v>5500030539</v>
      </c>
      <c r="B2850" t="s">
        <v>2579</v>
      </c>
      <c r="C2850" t="s">
        <v>148</v>
      </c>
      <c r="D2850" t="s">
        <v>13</v>
      </c>
      <c r="E2850" s="1">
        <v>44453</v>
      </c>
      <c r="F2850" s="1">
        <v>44539</v>
      </c>
      <c r="G2850" s="1">
        <f>Таблица1[[#This Row],[Дата регистрации ЗНИ]]+VLOOKUP(Таблица1[[#This Row],[Бизнес-решение]],'Средние сроки по БР'!$A$1:$T$203,9)</f>
        <v>44683.88</v>
      </c>
      <c r="H2850" s="1">
        <f>Таблица1[[#This Row],[Плановая дата выхода из текущего статуса]]+VLOOKUP(Таблица1[[#This Row],[Бизнес-решение]],'Средние сроки по БР'!$A$1:$T$203,10)</f>
        <v>44769.88</v>
      </c>
      <c r="I285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86</v>
      </c>
    </row>
    <row r="2851" spans="1:9" x14ac:dyDescent="0.25">
      <c r="A2851" s="2">
        <v>5500030540</v>
      </c>
      <c r="B2851" t="s">
        <v>2580</v>
      </c>
      <c r="C2851" t="s">
        <v>99</v>
      </c>
      <c r="D2851" t="s">
        <v>400</v>
      </c>
      <c r="E2851" s="1">
        <v>44453</v>
      </c>
      <c r="F2851" s="1">
        <v>44659</v>
      </c>
      <c r="G2851" s="1">
        <f>Таблица1[[#This Row],[Дата регистрации ЗНИ]]+VLOOKUP(Таблица1[[#This Row],[Бизнес-решение]],'Средние сроки по БР'!$A$1:$T$203,15)</f>
        <v>44639.214285714283</v>
      </c>
      <c r="H2851" s="1">
        <f>Таблица1[[#This Row],[Плановая дата выхода из текущего статуса]]+VLOOKUP(Таблица1[[#This Row],[Бизнес-решение]],'Средние сроки по БР'!$A$1:$T$203,16)</f>
        <v>44845.214285714283</v>
      </c>
      <c r="I28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206</v>
      </c>
    </row>
    <row r="2852" spans="1:9" x14ac:dyDescent="0.25">
      <c r="A2852" s="2">
        <v>5500030542</v>
      </c>
      <c r="B2852" t="s">
        <v>2581</v>
      </c>
      <c r="C2852" t="s">
        <v>148</v>
      </c>
      <c r="D2852" t="s">
        <v>6</v>
      </c>
      <c r="E2852" s="1">
        <v>44454</v>
      </c>
      <c r="F2852" s="1">
        <v>44757</v>
      </c>
      <c r="G2852" s="1">
        <f>Таблица1[[#This Row],[Дата регистрации ЗНИ]]+VLOOKUP(Таблица1[[#This Row],[Бизнес-решение]],'Средние сроки по БР'!$A$1:$T$203,9)</f>
        <v>44670.371321454484</v>
      </c>
      <c r="H2852" s="1">
        <f>Таблица1[[#This Row],[Плановая дата выхода из текущего статуса]]+VLOOKUP(Таблица1[[#This Row],[Бизнес-решение]],'Средние сроки по БР'!$A$1:$T$203,10)</f>
        <v>44973.371321454484</v>
      </c>
      <c r="I28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303</v>
      </c>
    </row>
    <row r="2853" spans="1:9" x14ac:dyDescent="0.25">
      <c r="A2853" s="2">
        <v>5500030543</v>
      </c>
      <c r="B2853" t="s">
        <v>2581</v>
      </c>
      <c r="C2853" t="s">
        <v>148</v>
      </c>
      <c r="D2853" t="s">
        <v>6</v>
      </c>
      <c r="E2853" s="1">
        <v>44454</v>
      </c>
      <c r="F2853" s="1">
        <v>44757</v>
      </c>
      <c r="G2853" s="1">
        <f>Таблица1[[#This Row],[Дата регистрации ЗНИ]]+VLOOKUP(Таблица1[[#This Row],[Бизнес-решение]],'Средние сроки по БР'!$A$1:$T$203,9)</f>
        <v>44670.371321454484</v>
      </c>
      <c r="H2853" s="1">
        <f>Таблица1[[#This Row],[Плановая дата выхода из текущего статуса]]+VLOOKUP(Таблица1[[#This Row],[Бизнес-решение]],'Средние сроки по БР'!$A$1:$T$203,10)</f>
        <v>44973.371321454484</v>
      </c>
      <c r="I28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303</v>
      </c>
    </row>
    <row r="2854" spans="1:9" x14ac:dyDescent="0.25">
      <c r="A2854" s="2">
        <v>5500030544</v>
      </c>
      <c r="B2854" t="s">
        <v>243</v>
      </c>
      <c r="C2854" t="s">
        <v>148</v>
      </c>
      <c r="D2854" t="s">
        <v>73</v>
      </c>
      <c r="E2854" s="1">
        <v>44454</v>
      </c>
      <c r="F2854" s="1">
        <v>44561</v>
      </c>
      <c r="G2854" s="1">
        <f>Таблица1[[#This Row],[Дата регистрации ЗНИ]]+VLOOKUP(Таблица1[[#This Row],[Бизнес-решение]],'Средние сроки по БР'!$A$1:$T$203,9)</f>
        <v>44620.632258064514</v>
      </c>
      <c r="H2854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8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107</v>
      </c>
    </row>
    <row r="2855" spans="1:9" x14ac:dyDescent="0.25">
      <c r="A2855" s="2">
        <v>5500030549</v>
      </c>
      <c r="B2855" t="s">
        <v>2585</v>
      </c>
      <c r="C2855" t="s">
        <v>99</v>
      </c>
      <c r="D2855" t="s">
        <v>2586</v>
      </c>
      <c r="E2855" s="1">
        <v>44454</v>
      </c>
      <c r="F2855" s="1">
        <v>44547</v>
      </c>
      <c r="G2855" s="1">
        <f>Таблица1[[#This Row],[Дата регистрации ЗНИ]]+VLOOKUP(Таблица1[[#This Row],[Бизнес-решение]],'Средние сроки по БР'!$A$1:$T$203,15)</f>
        <v>44718</v>
      </c>
      <c r="H2855" s="1">
        <f>Таблица1[[#This Row],[Плановая дата выхода из текущего статуса]]+VLOOKUP(Таблица1[[#This Row],[Бизнес-решение]],'Средние сроки по БР'!$A$1:$T$203,16)</f>
        <v>44811</v>
      </c>
      <c r="I28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93</v>
      </c>
    </row>
    <row r="2856" spans="1:9" x14ac:dyDescent="0.25">
      <c r="A2856" s="2">
        <v>5500030551</v>
      </c>
      <c r="B2856" t="s">
        <v>2588</v>
      </c>
      <c r="C2856" t="s">
        <v>152</v>
      </c>
      <c r="D2856" t="s">
        <v>63</v>
      </c>
      <c r="E2856" s="1">
        <v>44453</v>
      </c>
      <c r="F2856" s="1">
        <v>44630</v>
      </c>
      <c r="G2856" s="1">
        <f>Таблица1[[#This Row],[Дата регистрации ЗНИ]]+VLOOKUP(Таблица1[[#This Row],[Бизнес-решение]],'Средние сроки по БР'!$A$1:$T$203,20,1)</f>
        <v>44579.796791443849</v>
      </c>
      <c r="H2856" s="1">
        <f>Таблица1[[#This Row],[Плановая дата выхода из текущего статуса]]</f>
        <v>44630</v>
      </c>
      <c r="I28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50.203208556151367</v>
      </c>
    </row>
    <row r="2857" spans="1:9" x14ac:dyDescent="0.25">
      <c r="A2857" s="2">
        <v>5500030552</v>
      </c>
      <c r="B2857" t="s">
        <v>2589</v>
      </c>
      <c r="C2857" t="s">
        <v>307</v>
      </c>
      <c r="D2857" t="s">
        <v>158</v>
      </c>
      <c r="E2857" s="1">
        <v>44453</v>
      </c>
      <c r="F2857" s="1">
        <v>44530</v>
      </c>
      <c r="G2857" s="1">
        <f>Таблица1[[#This Row],[Дата регистрации ЗНИ]]+VLOOKUP(Таблица1[[#This Row],[Бизнес-решение]],'Средние сроки по БР'!$A$1:$T$203,9)</f>
        <v>44776.166666666664</v>
      </c>
      <c r="H2857" s="1">
        <f>Таблица1[[#This Row],[Плановая дата выхода из текущего статуса]]+VLOOKUP(Таблица1[[#This Row],[Бизнес-решение]],'Средние сроки по БР'!$A$1:$T$203,10)</f>
        <v>44853.166666666664</v>
      </c>
      <c r="I28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77</v>
      </c>
    </row>
    <row r="2858" spans="1:9" hidden="1" x14ac:dyDescent="0.25">
      <c r="A2858" s="2">
        <v>5500030612</v>
      </c>
      <c r="B2858" t="s">
        <v>2628</v>
      </c>
      <c r="C2858" t="s">
        <v>8</v>
      </c>
      <c r="D2858" t="s">
        <v>11</v>
      </c>
      <c r="E2858" s="1">
        <v>44456</v>
      </c>
      <c r="F2858" s="1" t="s">
        <v>7</v>
      </c>
      <c r="I285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59" spans="1:9" x14ac:dyDescent="0.25">
      <c r="A2859" s="2">
        <v>5500030553</v>
      </c>
      <c r="B2859" t="s">
        <v>2590</v>
      </c>
      <c r="C2859" t="s">
        <v>149</v>
      </c>
      <c r="D2859" t="s">
        <v>6</v>
      </c>
      <c r="E2859" s="1">
        <v>44453</v>
      </c>
      <c r="F2859" s="1">
        <v>44560</v>
      </c>
      <c r="G2859" s="1">
        <f>Таблица1[[#This Row],[Дата регистрации ЗНИ]]+VLOOKUP(Таблица1[[#This Row],[Бизнес-решение]],'Средние сроки по БР'!$A$1:$T$203,18,1)</f>
        <v>44653.371321454484</v>
      </c>
      <c r="H2859" s="1">
        <f>Таблица1[[#This Row],[Плановая дата выхода из текущего статуса]]+VLOOKUP(Таблица1[[#This Row],[Бизнес-решение]],'Средние сроки по БР'!$A$1:$T$203,19,1)</f>
        <v>44756.371321454484</v>
      </c>
      <c r="I285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103</v>
      </c>
    </row>
    <row r="2860" spans="1:9" x14ac:dyDescent="0.25">
      <c r="A2860" s="2">
        <v>5500030554</v>
      </c>
      <c r="B2860" t="s">
        <v>2591</v>
      </c>
      <c r="C2860" t="s">
        <v>149</v>
      </c>
      <c r="D2860" t="s">
        <v>6</v>
      </c>
      <c r="E2860" s="1">
        <v>44453</v>
      </c>
      <c r="F2860" s="1">
        <v>44560</v>
      </c>
      <c r="G2860" s="1">
        <f>Таблица1[[#This Row],[Дата регистрации ЗНИ]]+VLOOKUP(Таблица1[[#This Row],[Бизнес-решение]],'Средние сроки по БР'!$A$1:$T$203,18,1)</f>
        <v>44653.371321454484</v>
      </c>
      <c r="H2860" s="1">
        <f>Таблица1[[#This Row],[Плановая дата выхода из текущего статуса]]+VLOOKUP(Таблица1[[#This Row],[Бизнес-решение]],'Средние сроки по БР'!$A$1:$T$203,19,1)</f>
        <v>44756.371321454484</v>
      </c>
      <c r="I28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103</v>
      </c>
    </row>
    <row r="2861" spans="1:9" x14ac:dyDescent="0.25">
      <c r="A2861" s="2">
        <v>5500030555</v>
      </c>
      <c r="B2861" t="s">
        <v>2592</v>
      </c>
      <c r="C2861" t="s">
        <v>149</v>
      </c>
      <c r="D2861" t="s">
        <v>6</v>
      </c>
      <c r="E2861" s="1">
        <v>44453</v>
      </c>
      <c r="F2861" s="1">
        <v>44561</v>
      </c>
      <c r="G2861" s="1">
        <f>Таблица1[[#This Row],[Дата регистрации ЗНИ]]+VLOOKUP(Таблица1[[#This Row],[Бизнес-решение]],'Средние сроки по БР'!$A$1:$T$203,18,1)</f>
        <v>44653.371321454484</v>
      </c>
      <c r="H2861" s="1">
        <f>Таблица1[[#This Row],[Плановая дата выхода из текущего статуса]]+VLOOKUP(Таблица1[[#This Row],[Бизнес-решение]],'Средние сроки по БР'!$A$1:$T$203,19,1)</f>
        <v>44757.371321454484</v>
      </c>
      <c r="I28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104</v>
      </c>
    </row>
    <row r="2862" spans="1:9" x14ac:dyDescent="0.25">
      <c r="A2862" s="2">
        <v>5500030558</v>
      </c>
      <c r="B2862" t="s">
        <v>2594</v>
      </c>
      <c r="C2862" t="s">
        <v>99</v>
      </c>
      <c r="D2862" t="s">
        <v>37</v>
      </c>
      <c r="E2862" s="1">
        <v>44454</v>
      </c>
      <c r="F2862" s="1">
        <v>44561</v>
      </c>
      <c r="G2862" s="1">
        <f>Таблица1[[#This Row],[Дата регистрации ЗНИ]]+VLOOKUP(Таблица1[[#This Row],[Бизнес-решение]],'Средние сроки по БР'!$A$1:$T$203,15)</f>
        <v>44691.117647058825</v>
      </c>
      <c r="H2862" s="1">
        <f>Таблица1[[#This Row],[Плановая дата выхода из текущего статуса]]+VLOOKUP(Таблица1[[#This Row],[Бизнес-решение]],'Средние сроки по БР'!$A$1:$T$203,16)</f>
        <v>44798.117647058825</v>
      </c>
      <c r="I286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107</v>
      </c>
    </row>
    <row r="2863" spans="1:9" x14ac:dyDescent="0.25">
      <c r="A2863" s="2">
        <v>5500030559</v>
      </c>
      <c r="B2863" t="s">
        <v>2595</v>
      </c>
      <c r="C2863" t="s">
        <v>1414</v>
      </c>
      <c r="D2863" t="s">
        <v>37</v>
      </c>
      <c r="E2863" s="1">
        <v>44454</v>
      </c>
      <c r="F2863" s="1">
        <v>44559</v>
      </c>
      <c r="G2863" s="1">
        <f>Таблица1[[#This Row],[Дата регистрации ЗНИ]]+VLOOKUP(Таблица1[[#This Row],[Бизнес-решение]],'Средние сроки по БР'!$A$1:$T$203,9)</f>
        <v>44703.117647058825</v>
      </c>
      <c r="H2863" s="1">
        <f>Таблица1[[#This Row],[Плановая дата выхода из текущего статуса]]+VLOOKUP(Таблица1[[#This Row],[Бизнес-решение]],'Средние сроки по БР'!$A$1:$T$203,10)</f>
        <v>44808.117647058825</v>
      </c>
      <c r="I28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105</v>
      </c>
    </row>
    <row r="2864" spans="1:9" x14ac:dyDescent="0.25">
      <c r="A2864" s="2">
        <v>5500030560</v>
      </c>
      <c r="B2864" t="s">
        <v>2330</v>
      </c>
      <c r="C2864" t="s">
        <v>184</v>
      </c>
      <c r="D2864" t="s">
        <v>73</v>
      </c>
      <c r="E2864" s="1">
        <v>44454</v>
      </c>
      <c r="F2864" s="1">
        <v>44560</v>
      </c>
      <c r="G2864" s="1">
        <f>Таблица1[[#This Row],[Дата регистрации ЗНИ]]+VLOOKUP(Таблица1[[#This Row],[Бизнес-решение]],'Средние сроки по БР'!$A$1:$T$203,10)</f>
        <v>44620.632258064514</v>
      </c>
      <c r="H2864" s="1">
        <f>Таблица1[[#This Row],[Плановая дата выхода из текущего статуса]]+VLOOKUP(Таблица1[[#This Row],[Бизнес-решение]],'Средние сроки по БР'!$A$1:$T$203,11)</f>
        <v>44721.632258064514</v>
      </c>
      <c r="I28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101</v>
      </c>
    </row>
    <row r="2865" spans="1:9" hidden="1" x14ac:dyDescent="0.25">
      <c r="A2865" s="2">
        <v>5500030619</v>
      </c>
      <c r="B2865" t="s">
        <v>2626</v>
      </c>
      <c r="C2865" t="s">
        <v>8</v>
      </c>
      <c r="D2865" t="s">
        <v>16</v>
      </c>
      <c r="E2865" s="1">
        <v>44459</v>
      </c>
      <c r="F2865" s="1" t="s">
        <v>7</v>
      </c>
      <c r="I286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66" spans="1:9" x14ac:dyDescent="0.25">
      <c r="A2866" s="2">
        <v>5500030562</v>
      </c>
      <c r="B2866" t="s">
        <v>2596</v>
      </c>
      <c r="C2866" t="s">
        <v>148</v>
      </c>
      <c r="D2866" t="s">
        <v>73</v>
      </c>
      <c r="E2866" s="1">
        <v>44454</v>
      </c>
      <c r="F2866" s="1">
        <v>44561</v>
      </c>
      <c r="G2866" s="1">
        <f>Таблица1[[#This Row],[Дата регистрации ЗНИ]]+VLOOKUP(Таблица1[[#This Row],[Бизнес-решение]],'Средние сроки по БР'!$A$1:$T$203,9)</f>
        <v>44620.632258064514</v>
      </c>
      <c r="H2866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86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107</v>
      </c>
    </row>
    <row r="2867" spans="1:9" hidden="1" x14ac:dyDescent="0.25">
      <c r="A2867" s="2">
        <v>5500030621</v>
      </c>
      <c r="B2867" t="s">
        <v>2633</v>
      </c>
      <c r="C2867" t="s">
        <v>5</v>
      </c>
      <c r="D2867" t="s">
        <v>91</v>
      </c>
      <c r="E2867" s="1">
        <v>44459</v>
      </c>
      <c r="F2867" s="1" t="s">
        <v>7</v>
      </c>
      <c r="I286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68" spans="1:9" hidden="1" x14ac:dyDescent="0.25">
      <c r="A2868" s="2">
        <v>5500030622</v>
      </c>
      <c r="B2868" t="s">
        <v>2634</v>
      </c>
      <c r="C2868" t="s">
        <v>5</v>
      </c>
      <c r="D2868" t="s">
        <v>10</v>
      </c>
      <c r="E2868" s="1">
        <v>44459</v>
      </c>
      <c r="F2868" s="1" t="s">
        <v>7</v>
      </c>
      <c r="I286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69" spans="1:9" x14ac:dyDescent="0.25">
      <c r="A2869" s="2">
        <v>5500030563</v>
      </c>
      <c r="B2869" t="s">
        <v>2597</v>
      </c>
      <c r="C2869" t="s">
        <v>1414</v>
      </c>
      <c r="D2869" t="s">
        <v>60</v>
      </c>
      <c r="E2869" s="1">
        <v>44455</v>
      </c>
      <c r="F2869" s="1">
        <v>44559</v>
      </c>
      <c r="G2869" s="1">
        <f>Таблица1[[#This Row],[Дата регистрации ЗНИ]]+VLOOKUP(Таблица1[[#This Row],[Бизнес-решение]],'Средние сроки по БР'!$A$1:$T$203,9)</f>
        <v>44698.5</v>
      </c>
      <c r="H2869" s="1">
        <f>Таблица1[[#This Row],[Плановая дата выхода из текущего статуса]]+VLOOKUP(Таблица1[[#This Row],[Бизнес-решение]],'Средние сроки по БР'!$A$1:$T$203,10)</f>
        <v>44802.5</v>
      </c>
      <c r="I28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104</v>
      </c>
    </row>
    <row r="2870" spans="1:9" x14ac:dyDescent="0.25">
      <c r="A2870" s="2">
        <v>5500030564</v>
      </c>
      <c r="B2870" t="s">
        <v>2598</v>
      </c>
      <c r="C2870" t="s">
        <v>148</v>
      </c>
      <c r="D2870" t="s">
        <v>6</v>
      </c>
      <c r="E2870" s="1">
        <v>44455</v>
      </c>
      <c r="F2870" s="1">
        <v>44788</v>
      </c>
      <c r="G2870" s="1">
        <f>Таблица1[[#This Row],[Дата регистрации ЗНИ]]+VLOOKUP(Таблица1[[#This Row],[Бизнес-решение]],'Средние сроки по БР'!$A$1:$T$203,9)</f>
        <v>44671.371321454484</v>
      </c>
      <c r="H2870" s="1">
        <f>Таблица1[[#This Row],[Плановая дата выхода из текущего статуса]]+VLOOKUP(Таблица1[[#This Row],[Бизнес-решение]],'Средние сроки по БР'!$A$1:$T$203,10)</f>
        <v>45004.371321454484</v>
      </c>
      <c r="I28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333</v>
      </c>
    </row>
    <row r="2871" spans="1:9" x14ac:dyDescent="0.25">
      <c r="A2871" s="2">
        <v>5500030565</v>
      </c>
      <c r="B2871" t="s">
        <v>2457</v>
      </c>
      <c r="C2871" t="s">
        <v>148</v>
      </c>
      <c r="D2871" t="s">
        <v>6</v>
      </c>
      <c r="E2871" s="1">
        <v>44455</v>
      </c>
      <c r="F2871" s="1">
        <v>44788</v>
      </c>
      <c r="G2871" s="1">
        <f>Таблица1[[#This Row],[Дата регистрации ЗНИ]]+VLOOKUP(Таблица1[[#This Row],[Бизнес-решение]],'Средние сроки по БР'!$A$1:$T$203,9)</f>
        <v>44671.371321454484</v>
      </c>
      <c r="H2871" s="1">
        <f>Таблица1[[#This Row],[Плановая дата выхода из текущего статуса]]+VLOOKUP(Таблица1[[#This Row],[Бизнес-решение]],'Средние сроки по БР'!$A$1:$T$203,10)</f>
        <v>45004.371321454484</v>
      </c>
      <c r="I28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333</v>
      </c>
    </row>
    <row r="2872" spans="1:9" x14ac:dyDescent="0.25">
      <c r="A2872" s="2">
        <v>5500030566</v>
      </c>
      <c r="B2872" t="s">
        <v>2599</v>
      </c>
      <c r="C2872" t="s">
        <v>99</v>
      </c>
      <c r="D2872" t="s">
        <v>10</v>
      </c>
      <c r="E2872" s="1">
        <v>44455</v>
      </c>
      <c r="F2872" s="1">
        <v>44593</v>
      </c>
      <c r="G2872" s="1">
        <f>Таблица1[[#This Row],[Дата регистрации ЗНИ]]+VLOOKUP(Таблица1[[#This Row],[Бизнес-решение]],'Средние сроки по БР'!$A$1:$T$203,15)</f>
        <v>44622.209790209788</v>
      </c>
      <c r="H2872" s="1">
        <f>Таблица1[[#This Row],[Плановая дата выхода из текущего статуса]]+VLOOKUP(Таблица1[[#This Row],[Бизнес-решение]],'Средние сроки по БР'!$A$1:$T$203,16)</f>
        <v>44760.209790209788</v>
      </c>
      <c r="I28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138</v>
      </c>
    </row>
    <row r="2873" spans="1:9" x14ac:dyDescent="0.25">
      <c r="A2873" s="2">
        <v>5500030567</v>
      </c>
      <c r="B2873" t="s">
        <v>2600</v>
      </c>
      <c r="C2873" t="s">
        <v>148</v>
      </c>
      <c r="D2873" t="s">
        <v>140</v>
      </c>
      <c r="E2873" s="1">
        <v>44455</v>
      </c>
      <c r="F2873" s="1">
        <v>44592</v>
      </c>
      <c r="G2873" s="1">
        <f>Таблица1[[#This Row],[Дата регистрации ЗНИ]]+VLOOKUP(Таблица1[[#This Row],[Бизнес-решение]],'Средние сроки по БР'!$A$1:$T$203,9)</f>
        <v>44699.928571428572</v>
      </c>
      <c r="H2873" s="1">
        <f>Таблица1[[#This Row],[Плановая дата выхода из текущего статуса]]+VLOOKUP(Таблица1[[#This Row],[Бизнес-решение]],'Средние сроки по БР'!$A$1:$T$203,10)</f>
        <v>44836.928571428572</v>
      </c>
      <c r="I28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137</v>
      </c>
    </row>
    <row r="2874" spans="1:9" x14ac:dyDescent="0.25">
      <c r="A2874" s="2">
        <v>5500030569</v>
      </c>
      <c r="B2874" t="s">
        <v>2601</v>
      </c>
      <c r="C2874" t="s">
        <v>148</v>
      </c>
      <c r="D2874" t="s">
        <v>6</v>
      </c>
      <c r="E2874" s="1">
        <v>44455</v>
      </c>
      <c r="F2874" s="1">
        <v>44757</v>
      </c>
      <c r="G2874" s="1">
        <f>Таблица1[[#This Row],[Дата регистрации ЗНИ]]+VLOOKUP(Таблица1[[#This Row],[Бизнес-решение]],'Средние сроки по БР'!$A$1:$T$203,9)</f>
        <v>44671.371321454484</v>
      </c>
      <c r="H2874" s="1">
        <f>Таблица1[[#This Row],[Плановая дата выхода из текущего статуса]]+VLOOKUP(Таблица1[[#This Row],[Бизнес-решение]],'Средние сроки по БР'!$A$1:$T$203,10)</f>
        <v>44973.371321454484</v>
      </c>
      <c r="I28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302</v>
      </c>
    </row>
    <row r="2875" spans="1:9" x14ac:dyDescent="0.25">
      <c r="A2875" s="2">
        <v>5500030570</v>
      </c>
      <c r="B2875" t="s">
        <v>2601</v>
      </c>
      <c r="C2875" t="s">
        <v>148</v>
      </c>
      <c r="D2875" t="s">
        <v>6</v>
      </c>
      <c r="E2875" s="1">
        <v>44455</v>
      </c>
      <c r="F2875" s="1">
        <v>44757</v>
      </c>
      <c r="G2875" s="1">
        <f>Таблица1[[#This Row],[Дата регистрации ЗНИ]]+VLOOKUP(Таблица1[[#This Row],[Бизнес-решение]],'Средние сроки по БР'!$A$1:$T$203,9)</f>
        <v>44671.371321454484</v>
      </c>
      <c r="H2875" s="1">
        <f>Таблица1[[#This Row],[Плановая дата выхода из текущего статуса]]+VLOOKUP(Таблица1[[#This Row],[Бизнес-решение]],'Средние сроки по БР'!$A$1:$T$203,10)</f>
        <v>44973.371321454484</v>
      </c>
      <c r="I28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302</v>
      </c>
    </row>
    <row r="2876" spans="1:9" x14ac:dyDescent="0.25">
      <c r="A2876" s="2">
        <v>5500030572</v>
      </c>
      <c r="B2876" t="s">
        <v>2330</v>
      </c>
      <c r="C2876" t="s">
        <v>99</v>
      </c>
      <c r="D2876" t="s">
        <v>73</v>
      </c>
      <c r="E2876" s="1">
        <v>44454</v>
      </c>
      <c r="F2876" s="1">
        <v>44537</v>
      </c>
      <c r="G2876" s="1">
        <f>Таблица1[[#This Row],[Дата регистрации ЗНИ]]+VLOOKUP(Таблица1[[#This Row],[Бизнес-решение]],'Средние сроки по БР'!$A$1:$T$203,15)</f>
        <v>44608.632258064514</v>
      </c>
      <c r="H2876" s="1">
        <f>Таблица1[[#This Row],[Плановая дата выхода из текущего статуса]]+VLOOKUP(Таблица1[[#This Row],[Бизнес-решение]],'Средние сроки по БР'!$A$1:$T$203,16)</f>
        <v>44691.632258064514</v>
      </c>
      <c r="I28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83</v>
      </c>
    </row>
    <row r="2877" spans="1:9" x14ac:dyDescent="0.25">
      <c r="A2877" s="2">
        <v>5500030573</v>
      </c>
      <c r="B2877" t="s">
        <v>2602</v>
      </c>
      <c r="C2877" t="s">
        <v>148</v>
      </c>
      <c r="D2877" t="s">
        <v>73</v>
      </c>
      <c r="E2877" s="1">
        <v>44455</v>
      </c>
      <c r="F2877" s="1">
        <v>44561</v>
      </c>
      <c r="G2877" s="1">
        <f>Таблица1[[#This Row],[Дата регистрации ЗНИ]]+VLOOKUP(Таблица1[[#This Row],[Бизнес-решение]],'Средние сроки по БР'!$A$1:$T$203,9)</f>
        <v>44621.632258064514</v>
      </c>
      <c r="H2877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8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106</v>
      </c>
    </row>
    <row r="2878" spans="1:9" hidden="1" x14ac:dyDescent="0.25">
      <c r="A2878" s="2">
        <v>5500030638</v>
      </c>
      <c r="B2878" t="s">
        <v>2643</v>
      </c>
      <c r="C2878" t="s">
        <v>8</v>
      </c>
      <c r="D2878" t="s">
        <v>73</v>
      </c>
      <c r="E2878" s="1">
        <v>44460</v>
      </c>
      <c r="F2878" s="1" t="s">
        <v>7</v>
      </c>
      <c r="I287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79" spans="1:9" x14ac:dyDescent="0.25">
      <c r="A2879" s="2">
        <v>5500030574</v>
      </c>
      <c r="B2879" t="s">
        <v>2603</v>
      </c>
      <c r="C2879" t="s">
        <v>325</v>
      </c>
      <c r="D2879" t="s">
        <v>302</v>
      </c>
      <c r="E2879" s="1">
        <v>44455</v>
      </c>
      <c r="F2879" s="1">
        <v>44462</v>
      </c>
      <c r="G2879" s="1">
        <f>Таблица1[[#This Row],[Дата регистрации ЗНИ]]+VLOOKUP(Таблица1[[#This Row],[Бизнес-решение]],'Средние сроки по БР'!$A$1:$T$203,13)</f>
        <v>44594.153846153844</v>
      </c>
      <c r="H2879" s="1">
        <f>Таблица1[[#This Row],[Плановая дата выхода из текущего статуса]]+VLOOKUP(Таблица1[[#This Row],[Бизнес-решение]],'Средние сроки по БР'!$A$1:$T$203,14)</f>
        <v>44599.153846153844</v>
      </c>
      <c r="I28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</v>
      </c>
    </row>
    <row r="2880" spans="1:9" x14ac:dyDescent="0.25">
      <c r="A2880" s="2">
        <v>5500030575</v>
      </c>
      <c r="B2880" t="s">
        <v>2391</v>
      </c>
      <c r="C2880" t="s">
        <v>99</v>
      </c>
      <c r="D2880" t="s">
        <v>16</v>
      </c>
      <c r="E2880" s="1">
        <v>44455</v>
      </c>
      <c r="F2880" s="1">
        <v>44636</v>
      </c>
      <c r="G2880" s="1">
        <f>Таблица1[[#This Row],[Дата регистрации ЗНИ]]+VLOOKUP(Таблица1[[#This Row],[Бизнес-решение]],'Средние сроки по БР'!$A$1:$T$203,15)</f>
        <v>44610.252688172041</v>
      </c>
      <c r="H2880" s="1">
        <f>Таблица1[[#This Row],[Плановая дата выхода из текущего статуса]]+VLOOKUP(Таблица1[[#This Row],[Бизнес-решение]],'Средние сроки по БР'!$A$1:$T$203,16)</f>
        <v>44791.252688172041</v>
      </c>
      <c r="I28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181</v>
      </c>
    </row>
    <row r="2881" spans="1:9" x14ac:dyDescent="0.25">
      <c r="A2881" s="2">
        <v>5500030576</v>
      </c>
      <c r="B2881" t="s">
        <v>2604</v>
      </c>
      <c r="C2881" t="s">
        <v>361</v>
      </c>
      <c r="D2881" t="s">
        <v>16</v>
      </c>
      <c r="E2881" s="1">
        <v>44455</v>
      </c>
      <c r="F2881" s="1">
        <v>44571</v>
      </c>
      <c r="G2881" s="1">
        <f>Таблица1[[#This Row],[Дата регистрации ЗНИ]]+VLOOKUP(Таблица1[[#This Row],[Бизнес-решение]],'Средние сроки по БР'!$A$1:$T$203,9)</f>
        <v>44622.252688172041</v>
      </c>
      <c r="H2881" s="1">
        <f>Таблица1[[#This Row],[Плановая дата выхода из текущего статуса]]+VLOOKUP(Таблица1[[#This Row],[Бизнес-решение]],'Средние сроки по БР'!$A$1:$T$203,10)</f>
        <v>44738.252688172041</v>
      </c>
      <c r="I288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116</v>
      </c>
    </row>
    <row r="2882" spans="1:9" x14ac:dyDescent="0.25">
      <c r="A2882" s="2">
        <v>5500030577</v>
      </c>
      <c r="B2882" t="s">
        <v>2605</v>
      </c>
      <c r="C2882" t="s">
        <v>184</v>
      </c>
      <c r="D2882" t="s">
        <v>22</v>
      </c>
      <c r="E2882" s="1">
        <v>44456</v>
      </c>
      <c r="F2882" s="1">
        <v>44538</v>
      </c>
      <c r="G2882" s="1">
        <f>Таблица1[[#This Row],[Дата регистрации ЗНИ]]+VLOOKUP(Таблица1[[#This Row],[Бизнес-решение]],'Средние сроки по БР'!$A$1:$T$203,10)</f>
        <v>44672.083333333336</v>
      </c>
      <c r="H2882" s="1">
        <f>Таблица1[[#This Row],[Плановая дата выхода из текущего статуса]]+VLOOKUP(Таблица1[[#This Row],[Бизнес-решение]],'Средние сроки по БР'!$A$1:$T$203,11)</f>
        <v>44749.083333333336</v>
      </c>
      <c r="I288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77</v>
      </c>
    </row>
    <row r="2883" spans="1:9" x14ac:dyDescent="0.25">
      <c r="A2883" s="2">
        <v>5500030578</v>
      </c>
      <c r="B2883" t="s">
        <v>2606</v>
      </c>
      <c r="C2883" t="s">
        <v>152</v>
      </c>
      <c r="D2883" t="s">
        <v>16</v>
      </c>
      <c r="E2883" s="1">
        <v>44456</v>
      </c>
      <c r="F2883" s="1">
        <v>44650</v>
      </c>
      <c r="G2883" s="1">
        <f>Таблица1[[#This Row],[Дата регистрации ЗНИ]]+VLOOKUP(Таблица1[[#This Row],[Бизнес-решение]],'Средние сроки по БР'!$A$1:$T$203,20,1)</f>
        <v>44599.252688172041</v>
      </c>
      <c r="H2883" s="1">
        <f>Таблица1[[#This Row],[Плановая дата выхода из текущего статуса]]</f>
        <v>44650</v>
      </c>
      <c r="I28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50.747311827959493</v>
      </c>
    </row>
    <row r="2884" spans="1:9" x14ac:dyDescent="0.25">
      <c r="A2884" s="2">
        <v>5500030579</v>
      </c>
      <c r="B2884" t="s">
        <v>2607</v>
      </c>
      <c r="C2884" t="s">
        <v>325</v>
      </c>
      <c r="D2884" t="s">
        <v>89</v>
      </c>
      <c r="E2884" s="1">
        <v>44456</v>
      </c>
      <c r="F2884" s="1">
        <v>44468</v>
      </c>
      <c r="G2884" s="1">
        <f>Таблица1[[#This Row],[Дата регистрации ЗНИ]]+VLOOKUP(Таблица1[[#This Row],[Бизнес-решение]],'Средние сроки по БР'!$A$1:$T$203,13)</f>
        <v>44681.68</v>
      </c>
      <c r="H2884" s="1">
        <f>Таблица1[[#This Row],[Плановая дата выхода из текущего статуса]]+VLOOKUP(Таблица1[[#This Row],[Бизнес-решение]],'Средние сроки по БР'!$A$1:$T$203,14)</f>
        <v>44691.68</v>
      </c>
      <c r="I288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</v>
      </c>
    </row>
    <row r="2885" spans="1:9" x14ac:dyDescent="0.25">
      <c r="A2885" s="2">
        <v>5500030580</v>
      </c>
      <c r="B2885" t="s">
        <v>232</v>
      </c>
      <c r="C2885" t="s">
        <v>114</v>
      </c>
      <c r="D2885" t="s">
        <v>128</v>
      </c>
      <c r="E2885" s="1">
        <v>44456</v>
      </c>
      <c r="F2885" s="1">
        <v>44540</v>
      </c>
      <c r="G2885" s="1">
        <f>Таблица1[[#This Row],[Дата регистрации ЗНИ]]+VLOOKUP(Таблица1[[#This Row],[Бизнес-решение]],'Средние сроки по БР'!$A$1:$T$203,11)</f>
        <v>44660.021276595748</v>
      </c>
      <c r="H2885" s="1">
        <f>Таблица1[[#This Row],[Плановая дата выхода из текущего статуса]]+VLOOKUP(Таблица1[[#This Row],[Бизнес-решение]],'Средние сроки по БР'!$A$1:$T$203,12)</f>
        <v>44742.021276595748</v>
      </c>
      <c r="I28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82</v>
      </c>
    </row>
    <row r="2886" spans="1:9" x14ac:dyDescent="0.25">
      <c r="A2886" s="2">
        <v>5500030582</v>
      </c>
      <c r="B2886" t="s">
        <v>2609</v>
      </c>
      <c r="C2886" t="s">
        <v>148</v>
      </c>
      <c r="D2886" t="s">
        <v>257</v>
      </c>
      <c r="E2886" s="1">
        <v>44455</v>
      </c>
      <c r="F2886" s="1">
        <v>44561</v>
      </c>
      <c r="G2886" s="1">
        <f>Таблица1[[#This Row],[Дата регистрации ЗНИ]]+VLOOKUP(Таблица1[[#This Row],[Бизнес-решение]],'Средние сроки по БР'!$A$1:$T$203,9)</f>
        <v>44574.595744680853</v>
      </c>
      <c r="H2886" s="1">
        <f>Таблица1[[#This Row],[Плановая дата выхода из текущего статуса]]+VLOOKUP(Таблица1[[#This Row],[Бизнес-решение]],'Средние сроки по БР'!$A$1:$T$203,10)</f>
        <v>44680.595744680853</v>
      </c>
      <c r="I288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106</v>
      </c>
    </row>
    <row r="2887" spans="1:9" x14ac:dyDescent="0.25">
      <c r="A2887" s="2">
        <v>5500030583</v>
      </c>
      <c r="B2887" t="s">
        <v>2610</v>
      </c>
      <c r="C2887" t="s">
        <v>152</v>
      </c>
      <c r="D2887" t="s">
        <v>63</v>
      </c>
      <c r="E2887" s="1">
        <v>44456</v>
      </c>
      <c r="F2887" s="1">
        <v>44630</v>
      </c>
      <c r="G2887" s="1">
        <f>Таблица1[[#This Row],[Дата регистрации ЗНИ]]+VLOOKUP(Таблица1[[#This Row],[Бизнес-решение]],'Средние сроки по БР'!$A$1:$T$203,20,1)</f>
        <v>44582.796791443849</v>
      </c>
      <c r="H2887" s="1">
        <f>Таблица1[[#This Row],[Плановая дата выхода из текущего статуса]]</f>
        <v>44630</v>
      </c>
      <c r="I28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47.203208556151367</v>
      </c>
    </row>
    <row r="2888" spans="1:9" x14ac:dyDescent="0.25">
      <c r="A2888" s="2">
        <v>5500030584</v>
      </c>
      <c r="B2888" t="s">
        <v>2611</v>
      </c>
      <c r="C2888" t="s">
        <v>277</v>
      </c>
      <c r="D2888" t="s">
        <v>63</v>
      </c>
      <c r="E2888" s="1">
        <v>44456</v>
      </c>
      <c r="F2888" s="1">
        <v>44554</v>
      </c>
      <c r="G2888" s="1">
        <f>Таблица1[[#This Row],[Дата регистрации ЗНИ]]+VLOOKUP(Таблица1[[#This Row],[Бизнес-решение]],'Средние сроки по БР'!$A$1:$T$203,12)</f>
        <v>44599.796791443849</v>
      </c>
      <c r="H2888" s="1">
        <f>Таблица1[[#This Row],[Плановая дата выхода из текущего статуса]]+VLOOKUP(Таблица1[[#This Row],[Бизнес-решение]],'Средние сроки по БР'!$A$1:$T$203,13)</f>
        <v>44695.796791443849</v>
      </c>
      <c r="I28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96</v>
      </c>
    </row>
    <row r="2889" spans="1:9" x14ac:dyDescent="0.25">
      <c r="A2889" s="2">
        <v>5500030589</v>
      </c>
      <c r="B2889" t="s">
        <v>2616</v>
      </c>
      <c r="C2889" t="s">
        <v>148</v>
      </c>
      <c r="D2889" t="s">
        <v>620</v>
      </c>
      <c r="E2889" s="1">
        <v>44456</v>
      </c>
      <c r="F2889" s="1">
        <v>44652</v>
      </c>
      <c r="G2889" s="1">
        <f>Таблица1[[#This Row],[Дата регистрации ЗНИ]]+VLOOKUP(Таблица1[[#This Row],[Бизнес-решение]],'Средние сроки по БР'!$A$1:$T$203,9)</f>
        <v>44654.214285714283</v>
      </c>
      <c r="H2889" s="1">
        <f>Таблица1[[#This Row],[Плановая дата выхода из текущего статуса]]+VLOOKUP(Таблица1[[#This Row],[Бизнес-решение]],'Средние сроки по БР'!$A$1:$T$203,10)</f>
        <v>44850.214285714283</v>
      </c>
      <c r="I28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196</v>
      </c>
    </row>
    <row r="2890" spans="1:9" hidden="1" x14ac:dyDescent="0.25">
      <c r="A2890" s="2">
        <v>5500030661</v>
      </c>
      <c r="B2890" t="s">
        <v>2652</v>
      </c>
      <c r="C2890" t="s">
        <v>5</v>
      </c>
      <c r="D2890" t="s">
        <v>10</v>
      </c>
      <c r="E2890" s="1">
        <v>44461</v>
      </c>
      <c r="F2890" s="1" t="s">
        <v>7</v>
      </c>
      <c r="I289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891" spans="1:9" x14ac:dyDescent="0.25">
      <c r="A2891" s="2">
        <v>5500030590</v>
      </c>
      <c r="B2891" t="s">
        <v>2617</v>
      </c>
      <c r="C2891" t="s">
        <v>148</v>
      </c>
      <c r="D2891" t="s">
        <v>6</v>
      </c>
      <c r="E2891" s="1">
        <v>44456</v>
      </c>
      <c r="F2891" s="1">
        <v>44757</v>
      </c>
      <c r="G2891" s="1">
        <f>Таблица1[[#This Row],[Дата регистрации ЗНИ]]+VLOOKUP(Таблица1[[#This Row],[Бизнес-решение]],'Средние сроки по БР'!$A$1:$T$203,9)</f>
        <v>44672.371321454484</v>
      </c>
      <c r="H2891" s="1">
        <f>Таблица1[[#This Row],[Плановая дата выхода из текущего статуса]]+VLOOKUP(Таблица1[[#This Row],[Бизнес-решение]],'Средние сроки по БР'!$A$1:$T$203,10)</f>
        <v>44973.371321454484</v>
      </c>
      <c r="I28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301</v>
      </c>
    </row>
    <row r="2892" spans="1:9" x14ac:dyDescent="0.25">
      <c r="A2892" s="2">
        <v>5500030591</v>
      </c>
      <c r="B2892" t="s">
        <v>2618</v>
      </c>
      <c r="C2892" t="s">
        <v>448</v>
      </c>
      <c r="D2892" t="s">
        <v>271</v>
      </c>
      <c r="E2892" s="1">
        <v>44456</v>
      </c>
      <c r="F2892" s="1">
        <v>44462</v>
      </c>
      <c r="G2892" s="1">
        <f>Таблица1[[#This Row],[Дата регистрации ЗНИ]]+VLOOKUP(Таблица1[[#This Row],[Бизнес-решение]],'Средние сроки по БР'!$A$1:$U$203,7,1)</f>
        <v>44629.833333333336</v>
      </c>
      <c r="H2892" s="1">
        <f>Таблица1[[#This Row],[Плановая дата выхода из текущего статуса]]+VLOOKUP(Таблица1[[#This Row],[Бизнес-решение]],'Средние сроки по БР'!$A$1:$T$203,8)</f>
        <v>44633.833333333336</v>
      </c>
      <c r="I289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2893" spans="1:9" x14ac:dyDescent="0.25">
      <c r="A2893" s="2">
        <v>5500030592</v>
      </c>
      <c r="B2893" t="s">
        <v>2619</v>
      </c>
      <c r="C2893" t="s">
        <v>448</v>
      </c>
      <c r="D2893" t="s">
        <v>271</v>
      </c>
      <c r="E2893" s="1">
        <v>44456</v>
      </c>
      <c r="F2893" s="1">
        <v>44462</v>
      </c>
      <c r="G2893" s="1">
        <f>Таблица1[[#This Row],[Дата регистрации ЗНИ]]+VLOOKUP(Таблица1[[#This Row],[Бизнес-решение]],'Средние сроки по БР'!$A$1:$U$203,7,1)</f>
        <v>44629.833333333336</v>
      </c>
      <c r="H2893" s="1">
        <f>Таблица1[[#This Row],[Плановая дата выхода из текущего статуса]]+VLOOKUP(Таблица1[[#This Row],[Бизнес-решение]],'Средние сроки по БР'!$A$1:$T$203,8)</f>
        <v>44633.833333333336</v>
      </c>
      <c r="I28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2894" spans="1:9" x14ac:dyDescent="0.25">
      <c r="A2894" s="2">
        <v>5500030593</v>
      </c>
      <c r="B2894" t="s">
        <v>2620</v>
      </c>
      <c r="C2894" t="s">
        <v>99</v>
      </c>
      <c r="D2894" t="s">
        <v>10</v>
      </c>
      <c r="E2894" s="1">
        <v>44456</v>
      </c>
      <c r="F2894" s="1">
        <v>44561</v>
      </c>
      <c r="G2894" s="1">
        <f>Таблица1[[#This Row],[Дата регистрации ЗНИ]]+VLOOKUP(Таблица1[[#This Row],[Бизнес-решение]],'Средние сроки по БР'!$A$1:$T$203,15)</f>
        <v>44623.209790209788</v>
      </c>
      <c r="H2894" s="1">
        <f>Таблица1[[#This Row],[Плановая дата выхода из текущего статуса]]+VLOOKUP(Таблица1[[#This Row],[Бизнес-решение]],'Средние сроки по БР'!$A$1:$T$203,16)</f>
        <v>44728.209790209788</v>
      </c>
      <c r="I28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105</v>
      </c>
    </row>
    <row r="2895" spans="1:9" x14ac:dyDescent="0.25">
      <c r="A2895" s="2">
        <v>5500030594</v>
      </c>
      <c r="B2895" t="s">
        <v>2565</v>
      </c>
      <c r="C2895" t="s">
        <v>148</v>
      </c>
      <c r="D2895" t="s">
        <v>37</v>
      </c>
      <c r="E2895" s="1">
        <v>44456</v>
      </c>
      <c r="F2895" s="1">
        <v>44592</v>
      </c>
      <c r="G2895" s="1">
        <f>Таблица1[[#This Row],[Дата регистрации ЗНИ]]+VLOOKUP(Таблица1[[#This Row],[Бизнес-решение]],'Средние сроки по БР'!$A$1:$T$203,9)</f>
        <v>44705.117647058825</v>
      </c>
      <c r="H2895" s="1">
        <f>Таблица1[[#This Row],[Плановая дата выхода из текущего статуса]]+VLOOKUP(Таблица1[[#This Row],[Бизнес-решение]],'Средние сроки по БР'!$A$1:$T$203,10)</f>
        <v>44841.117647058825</v>
      </c>
      <c r="I28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136</v>
      </c>
    </row>
    <row r="2896" spans="1:9" x14ac:dyDescent="0.25">
      <c r="A2896" s="2">
        <v>5500030595</v>
      </c>
      <c r="B2896" t="s">
        <v>2621</v>
      </c>
      <c r="C2896" t="s">
        <v>297</v>
      </c>
      <c r="D2896" t="s">
        <v>158</v>
      </c>
      <c r="E2896" s="1">
        <v>44456</v>
      </c>
      <c r="F2896" s="1">
        <v>44558</v>
      </c>
      <c r="G2896" s="1">
        <f>Таблица1[[#This Row],[Дата регистрации ЗНИ]]+VLOOKUP(Таблица1[[#This Row],[Бизнес-решение]],'Средние сроки по БР'!$A$1:$T$203,13)</f>
        <v>44770.166666666664</v>
      </c>
      <c r="H2896" s="1">
        <f>Таблица1[[#This Row],[Плановая дата выхода из текущего статуса]]+VLOOKUP(Таблица1[[#This Row],[Бизнес-решение]],'Средние сроки по БР'!$A$1:$T$203,14)</f>
        <v>44870.166666666664</v>
      </c>
      <c r="I28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100</v>
      </c>
    </row>
    <row r="2897" spans="1:9" x14ac:dyDescent="0.25">
      <c r="A2897" s="2">
        <v>5500030596</v>
      </c>
      <c r="B2897" t="s">
        <v>2565</v>
      </c>
      <c r="C2897" t="s">
        <v>148</v>
      </c>
      <c r="D2897" t="s">
        <v>33</v>
      </c>
      <c r="E2897" s="1">
        <v>44456</v>
      </c>
      <c r="F2897" s="1">
        <v>44631</v>
      </c>
      <c r="G2897" s="1">
        <f>Таблица1[[#This Row],[Дата регистрации ЗНИ]]+VLOOKUP(Таблица1[[#This Row],[Бизнес-решение]],'Средние сроки по БР'!$A$1:$T$203,9)</f>
        <v>44700.310924369747</v>
      </c>
      <c r="H2897" s="1">
        <f>Таблица1[[#This Row],[Плановая дата выхода из текущего статуса]]+VLOOKUP(Таблица1[[#This Row],[Бизнес-решение]],'Средние сроки по БР'!$A$1:$T$203,10)</f>
        <v>44875.310924369747</v>
      </c>
      <c r="I28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175</v>
      </c>
    </row>
    <row r="2898" spans="1:9" x14ac:dyDescent="0.25">
      <c r="A2898" s="2">
        <v>5500030598</v>
      </c>
      <c r="B2898" t="s">
        <v>2622</v>
      </c>
      <c r="C2898" t="s">
        <v>228</v>
      </c>
      <c r="D2898" t="s">
        <v>73</v>
      </c>
      <c r="E2898" s="1">
        <v>44456</v>
      </c>
      <c r="F2898" s="1">
        <v>44553</v>
      </c>
      <c r="G2898" s="1">
        <f>Таблица1[[#This Row],[Дата регистрации ЗНИ]]+VLOOKUP(Таблица1[[#This Row],[Бизнес-решение]],'Средние сроки по БР'!$A$1:$T$203,9)</f>
        <v>44622.632258064514</v>
      </c>
      <c r="H2898" s="1">
        <f>Таблица1[[#This Row],[Плановая дата выхода из текущего статуса]]+VLOOKUP(Таблица1[[#This Row],[Бизнес-решение]],'Средние сроки по БР'!$A$1:$T$203,10)</f>
        <v>44719.632258064514</v>
      </c>
      <c r="I28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97</v>
      </c>
    </row>
    <row r="2899" spans="1:9" x14ac:dyDescent="0.25">
      <c r="A2899" s="2">
        <v>5500030599</v>
      </c>
      <c r="B2899" t="s">
        <v>2623</v>
      </c>
      <c r="C2899" t="s">
        <v>148</v>
      </c>
      <c r="D2899" t="s">
        <v>10</v>
      </c>
      <c r="E2899" s="1">
        <v>44456</v>
      </c>
      <c r="F2899" s="1">
        <v>44651</v>
      </c>
      <c r="G2899" s="1">
        <f>Таблица1[[#This Row],[Дата регистрации ЗНИ]]+VLOOKUP(Таблица1[[#This Row],[Бизнес-решение]],'Средние сроки по БР'!$A$1:$T$203,9)</f>
        <v>44635.209790209788</v>
      </c>
      <c r="H2899" s="1">
        <f>Таблица1[[#This Row],[Плановая дата выхода из текущего статуса]]+VLOOKUP(Таблица1[[#This Row],[Бизнес-решение]],'Средние сроки по БР'!$A$1:$T$203,10)</f>
        <v>44830.209790209788</v>
      </c>
      <c r="I28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195</v>
      </c>
    </row>
    <row r="2900" spans="1:9" x14ac:dyDescent="0.25">
      <c r="A2900" s="2">
        <v>5500030600</v>
      </c>
      <c r="B2900" t="s">
        <v>2624</v>
      </c>
      <c r="C2900" t="s">
        <v>148</v>
      </c>
      <c r="D2900" t="s">
        <v>400</v>
      </c>
      <c r="E2900" s="1">
        <v>44456</v>
      </c>
      <c r="F2900" s="1">
        <v>44610</v>
      </c>
      <c r="G2900" s="1">
        <f>Таблица1[[#This Row],[Дата регистрации ЗНИ]]+VLOOKUP(Таблица1[[#This Row],[Бизнес-решение]],'Средние сроки по БР'!$A$1:$T$203,9)</f>
        <v>44654.214285714283</v>
      </c>
      <c r="H2900" s="1">
        <f>Таблица1[[#This Row],[Плановая дата выхода из текущего статуса]]+VLOOKUP(Таблица1[[#This Row],[Бизнес-решение]],'Средние сроки по БР'!$A$1:$T$203,10)</f>
        <v>44808.214285714283</v>
      </c>
      <c r="I29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154</v>
      </c>
    </row>
    <row r="2901" spans="1:9" x14ac:dyDescent="0.25">
      <c r="A2901" s="2">
        <v>5500030601</v>
      </c>
      <c r="B2901" t="s">
        <v>2625</v>
      </c>
      <c r="C2901" t="s">
        <v>149</v>
      </c>
      <c r="D2901" t="s">
        <v>16</v>
      </c>
      <c r="E2901" s="1">
        <v>44456</v>
      </c>
      <c r="F2901" s="1">
        <v>44561</v>
      </c>
      <c r="G2901" s="1">
        <f>Таблица1[[#This Row],[Дата регистрации ЗНИ]]+VLOOKUP(Таблица1[[#This Row],[Бизнес-решение]],'Средние сроки по БР'!$A$1:$T$203,18,1)</f>
        <v>44607.252688172041</v>
      </c>
      <c r="H2901" s="1">
        <f>Таблица1[[#This Row],[Плановая дата выхода из текущего статуса]]+VLOOKUP(Таблица1[[#This Row],[Бизнес-решение]],'Средние сроки по БР'!$A$1:$T$203,19,1)</f>
        <v>44708.252688172041</v>
      </c>
      <c r="I29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101</v>
      </c>
    </row>
    <row r="2902" spans="1:9" x14ac:dyDescent="0.25">
      <c r="A2902" s="2">
        <v>5500030602</v>
      </c>
      <c r="B2902" t="s">
        <v>2626</v>
      </c>
      <c r="C2902" t="s">
        <v>325</v>
      </c>
      <c r="D2902" t="s">
        <v>36</v>
      </c>
      <c r="E2902" s="1">
        <v>44456</v>
      </c>
      <c r="F2902" s="1">
        <v>44526</v>
      </c>
      <c r="G2902" s="1">
        <f>Таблица1[[#This Row],[Дата регистрации ЗНИ]]+VLOOKUP(Таблица1[[#This Row],[Бизнес-решение]],'Средние сроки по БР'!$A$1:$T$203,13)</f>
        <v>44630.639344262294</v>
      </c>
      <c r="H2902" s="1">
        <f>Таблица1[[#This Row],[Плановая дата выхода из текущего статуса]]+VLOOKUP(Таблица1[[#This Row],[Бизнес-решение]],'Средние сроки по БР'!$A$1:$T$203,14)</f>
        <v>44698.639344262294</v>
      </c>
      <c r="I29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68</v>
      </c>
    </row>
    <row r="2903" spans="1:9" x14ac:dyDescent="0.25">
      <c r="A2903" s="2">
        <v>5500030603</v>
      </c>
      <c r="B2903" t="s">
        <v>2543</v>
      </c>
      <c r="C2903" t="s">
        <v>1414</v>
      </c>
      <c r="D2903" t="s">
        <v>329</v>
      </c>
      <c r="E2903" s="1">
        <v>44459</v>
      </c>
      <c r="F2903" s="1">
        <v>44560</v>
      </c>
      <c r="G2903" s="1">
        <f>Таблица1[[#This Row],[Дата регистрации ЗНИ]]+VLOOKUP(Таблица1[[#This Row],[Бизнес-решение]],'Средние сроки по БР'!$A$1:$T$203,9)</f>
        <v>44669.571428571428</v>
      </c>
      <c r="H2903" s="1">
        <f>Таблица1[[#This Row],[Плановая дата выхода из текущего статуса]]+VLOOKUP(Таблица1[[#This Row],[Бизнес-решение]],'Средние сроки по БР'!$A$1:$T$203,10)</f>
        <v>44770.571428571428</v>
      </c>
      <c r="I290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101</v>
      </c>
    </row>
    <row r="2904" spans="1:9" x14ac:dyDescent="0.25">
      <c r="A2904" s="2">
        <v>5500030611</v>
      </c>
      <c r="B2904" t="s">
        <v>2627</v>
      </c>
      <c r="C2904" t="s">
        <v>99</v>
      </c>
      <c r="D2904" t="s">
        <v>10</v>
      </c>
      <c r="E2904" s="1">
        <v>44456</v>
      </c>
      <c r="F2904" s="1">
        <v>44645</v>
      </c>
      <c r="G2904" s="1">
        <f>Таблица1[[#This Row],[Дата регистрации ЗНИ]]+VLOOKUP(Таблица1[[#This Row],[Бизнес-решение]],'Средние сроки по БР'!$A$1:$T$203,15)</f>
        <v>44623.209790209788</v>
      </c>
      <c r="H2904" s="1">
        <f>Таблица1[[#This Row],[Плановая дата выхода из текущего статуса]]+VLOOKUP(Таблица1[[#This Row],[Бизнес-решение]],'Средние сроки по БР'!$A$1:$T$203,16)</f>
        <v>44812.209790209788</v>
      </c>
      <c r="I290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189</v>
      </c>
    </row>
    <row r="2905" spans="1:9" x14ac:dyDescent="0.25">
      <c r="A2905" s="2">
        <v>5500030613</v>
      </c>
      <c r="B2905" t="s">
        <v>2629</v>
      </c>
      <c r="C2905" t="s">
        <v>325</v>
      </c>
      <c r="D2905" t="s">
        <v>73</v>
      </c>
      <c r="E2905" s="1">
        <v>44459</v>
      </c>
      <c r="F2905" s="1">
        <v>44467</v>
      </c>
      <c r="G2905" s="1">
        <f>Таблица1[[#This Row],[Дата регистрации ЗНИ]]+VLOOKUP(Таблица1[[#This Row],[Бизнес-решение]],'Средние сроки по БР'!$A$1:$T$203,13)</f>
        <v>44616.632258064514</v>
      </c>
      <c r="H2905" s="1">
        <f>Таблица1[[#This Row],[Плановая дата выхода из текущего статуса]]+VLOOKUP(Таблица1[[#This Row],[Бизнес-решение]],'Средние сроки по БР'!$A$1:$T$203,14)</f>
        <v>44622.632258064514</v>
      </c>
      <c r="I29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2906" spans="1:9" x14ac:dyDescent="0.25">
      <c r="A2906" s="2">
        <v>5500030614</v>
      </c>
      <c r="B2906" t="s">
        <v>2363</v>
      </c>
      <c r="C2906" t="s">
        <v>241</v>
      </c>
      <c r="D2906" t="s">
        <v>150</v>
      </c>
      <c r="E2906" s="1">
        <v>44459</v>
      </c>
      <c r="F2906" s="1">
        <v>44526</v>
      </c>
      <c r="G2906" s="1">
        <f>Таблица1[[#This Row],[Дата регистрации ЗНИ]]+VLOOKUP(Таблица1[[#This Row],[Бизнес-решение]],'Средние сроки по БР'!$A$1:$T$203,9)</f>
        <v>44598.0625</v>
      </c>
      <c r="H2906" s="1">
        <f>Таблица1[[#This Row],[Плановая дата выхода из текущего статуса]]+VLOOKUP(Таблица1[[#This Row],[Бизнес-решение]],'Средние сроки по БР'!$A$1:$T$203,10)</f>
        <v>44665.0625</v>
      </c>
      <c r="I29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67</v>
      </c>
    </row>
    <row r="2907" spans="1:9" x14ac:dyDescent="0.25">
      <c r="A2907" s="2">
        <v>5500030615</v>
      </c>
      <c r="B2907" t="s">
        <v>2630</v>
      </c>
      <c r="C2907" t="s">
        <v>152</v>
      </c>
      <c r="D2907" t="s">
        <v>257</v>
      </c>
      <c r="E2907" s="1">
        <v>44459</v>
      </c>
      <c r="F2907" s="1">
        <v>44602</v>
      </c>
      <c r="G2907" s="1">
        <f>Таблица1[[#This Row],[Дата регистрации ЗНИ]]+VLOOKUP(Таблица1[[#This Row],[Бизнес-решение]],'Средние сроки по БР'!$A$1:$T$203,20,1)</f>
        <v>44554.595744680853</v>
      </c>
      <c r="H2907" s="1">
        <f>Таблица1[[#This Row],[Плановая дата выхода из текущего статуса]]</f>
        <v>44602</v>
      </c>
      <c r="I29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47.404255319146614</v>
      </c>
    </row>
    <row r="2908" spans="1:9" hidden="1" x14ac:dyDescent="0.25">
      <c r="A2908" s="2">
        <v>5500030680</v>
      </c>
      <c r="B2908" t="s">
        <v>2670</v>
      </c>
      <c r="C2908" t="s">
        <v>5</v>
      </c>
      <c r="D2908" t="s">
        <v>210</v>
      </c>
      <c r="E2908" s="1">
        <v>44461</v>
      </c>
      <c r="F2908" s="1" t="s">
        <v>7</v>
      </c>
      <c r="I290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09" spans="1:9" hidden="1" x14ac:dyDescent="0.25">
      <c r="A2909" s="2">
        <v>5500030681</v>
      </c>
      <c r="B2909" t="s">
        <v>341</v>
      </c>
      <c r="C2909" t="s">
        <v>8</v>
      </c>
      <c r="D2909" t="s">
        <v>163</v>
      </c>
      <c r="E2909" s="1">
        <v>44462</v>
      </c>
      <c r="F2909" s="1" t="s">
        <v>7</v>
      </c>
      <c r="I290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10" spans="1:9" x14ac:dyDescent="0.25">
      <c r="A2910" s="2">
        <v>5500030616</v>
      </c>
      <c r="B2910" t="s">
        <v>403</v>
      </c>
      <c r="C2910" t="s">
        <v>99</v>
      </c>
      <c r="D2910" t="s">
        <v>128</v>
      </c>
      <c r="E2910" s="1">
        <v>44459</v>
      </c>
      <c r="F2910" s="1">
        <v>44557</v>
      </c>
      <c r="G2910" s="1">
        <f>Таблица1[[#This Row],[Дата регистрации ЗНИ]]+VLOOKUP(Таблица1[[#This Row],[Бизнес-решение]],'Средние сроки по БР'!$A$1:$T$203,15)</f>
        <v>44656.021276595748</v>
      </c>
      <c r="H2910" s="1">
        <f>Таблица1[[#This Row],[Плановая дата выхода из текущего статуса]]+VLOOKUP(Таблица1[[#This Row],[Бизнес-решение]],'Средние сроки по БР'!$A$1:$T$203,16)</f>
        <v>44754.021276595748</v>
      </c>
      <c r="I29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98</v>
      </c>
    </row>
    <row r="2911" spans="1:9" x14ac:dyDescent="0.25">
      <c r="A2911" s="2">
        <v>5500030617</v>
      </c>
      <c r="B2911" t="s">
        <v>2631</v>
      </c>
      <c r="C2911" t="s">
        <v>361</v>
      </c>
      <c r="D2911" t="s">
        <v>16</v>
      </c>
      <c r="E2911" s="1">
        <v>44459</v>
      </c>
      <c r="F2911" s="1">
        <v>44560</v>
      </c>
      <c r="G2911" s="1">
        <f>Таблица1[[#This Row],[Дата регистрации ЗНИ]]+VLOOKUP(Таблица1[[#This Row],[Бизнес-решение]],'Средние сроки по БР'!$A$1:$T$203,9)</f>
        <v>44626.252688172041</v>
      </c>
      <c r="H2911" s="1">
        <f>Таблица1[[#This Row],[Плановая дата выхода из текущего статуса]]+VLOOKUP(Таблица1[[#This Row],[Бизнес-решение]],'Средние сроки по БР'!$A$1:$T$203,10)</f>
        <v>44727.252688172041</v>
      </c>
      <c r="I29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101</v>
      </c>
    </row>
    <row r="2912" spans="1:9" x14ac:dyDescent="0.25">
      <c r="A2912" s="2">
        <v>5500030618</v>
      </c>
      <c r="B2912" t="s">
        <v>2632</v>
      </c>
      <c r="C2912" t="s">
        <v>148</v>
      </c>
      <c r="D2912" t="s">
        <v>73</v>
      </c>
      <c r="E2912" s="1">
        <v>44459</v>
      </c>
      <c r="F2912" s="1">
        <v>44617</v>
      </c>
      <c r="G2912" s="1">
        <f>Таблица1[[#This Row],[Дата регистрации ЗНИ]]+VLOOKUP(Таблица1[[#This Row],[Бизнес-решение]],'Средние сроки по БР'!$A$1:$T$203,9)</f>
        <v>44625.632258064514</v>
      </c>
      <c r="H2912" s="1">
        <f>Таблица1[[#This Row],[Плановая дата выхода из текущего статуса]]+VLOOKUP(Таблица1[[#This Row],[Бизнес-решение]],'Средние сроки по БР'!$A$1:$T$203,10)</f>
        <v>44783.632258064514</v>
      </c>
      <c r="I291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158</v>
      </c>
    </row>
    <row r="2913" spans="1:9" x14ac:dyDescent="0.25">
      <c r="A2913" s="2">
        <v>5500030620</v>
      </c>
      <c r="B2913" t="s">
        <v>2626</v>
      </c>
      <c r="C2913" t="s">
        <v>148</v>
      </c>
      <c r="D2913" t="s">
        <v>33</v>
      </c>
      <c r="E2913" s="1">
        <v>44459</v>
      </c>
      <c r="F2913" s="1">
        <v>44655</v>
      </c>
      <c r="G2913" s="1">
        <f>Таблица1[[#This Row],[Дата регистрации ЗНИ]]+VLOOKUP(Таблица1[[#This Row],[Бизнес-решение]],'Средние сроки по БР'!$A$1:$T$203,9)</f>
        <v>44703.310924369747</v>
      </c>
      <c r="H2913" s="1">
        <f>Таблица1[[#This Row],[Плановая дата выхода из текущего статуса]]+VLOOKUP(Таблица1[[#This Row],[Бизнес-решение]],'Средние сроки по БР'!$A$1:$T$203,10)</f>
        <v>44899.310924369747</v>
      </c>
      <c r="I291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196</v>
      </c>
    </row>
    <row r="2914" spans="1:9" x14ac:dyDescent="0.25">
      <c r="A2914" s="2">
        <v>5500030623</v>
      </c>
      <c r="B2914" t="s">
        <v>2635</v>
      </c>
      <c r="C2914" t="s">
        <v>148</v>
      </c>
      <c r="D2914" t="s">
        <v>2636</v>
      </c>
      <c r="E2914" s="1">
        <v>44459</v>
      </c>
      <c r="F2914" s="1">
        <v>44560</v>
      </c>
      <c r="G2914" s="1">
        <f>Таблица1[[#This Row],[Дата регистрации ЗНИ]]+VLOOKUP(Таблица1[[#This Row],[Бизнес-решение]],'Средние сроки по БР'!$A$1:$T$203,9)</f>
        <v>44631.8</v>
      </c>
      <c r="H2914" s="1">
        <f>Таблица1[[#This Row],[Плановая дата выхода из текущего статуса]]+VLOOKUP(Таблица1[[#This Row],[Бизнес-решение]],'Средние сроки по БР'!$A$1:$T$203,10)</f>
        <v>44732.800000000003</v>
      </c>
      <c r="I291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101</v>
      </c>
    </row>
    <row r="2915" spans="1:9" x14ac:dyDescent="0.25">
      <c r="A2915" s="2">
        <v>5500030624</v>
      </c>
      <c r="B2915" t="s">
        <v>2637</v>
      </c>
      <c r="C2915" t="s">
        <v>228</v>
      </c>
      <c r="D2915" t="s">
        <v>73</v>
      </c>
      <c r="E2915" s="1">
        <v>44459</v>
      </c>
      <c r="F2915" s="1">
        <v>44558</v>
      </c>
      <c r="G2915" s="1">
        <f>Таблица1[[#This Row],[Дата регистрации ЗНИ]]+VLOOKUP(Таблица1[[#This Row],[Бизнес-решение]],'Средние сроки по БР'!$A$1:$T$203,9)</f>
        <v>44625.632258064514</v>
      </c>
      <c r="H2915" s="1">
        <f>Таблица1[[#This Row],[Плановая дата выхода из текущего статуса]]+VLOOKUP(Таблица1[[#This Row],[Бизнес-решение]],'Средние сроки по БР'!$A$1:$T$203,10)</f>
        <v>44724.632258064514</v>
      </c>
      <c r="I29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99</v>
      </c>
    </row>
    <row r="2916" spans="1:9" x14ac:dyDescent="0.25">
      <c r="A2916" s="2">
        <v>5500030631</v>
      </c>
      <c r="B2916" t="s">
        <v>2627</v>
      </c>
      <c r="C2916" t="s">
        <v>148</v>
      </c>
      <c r="D2916" t="s">
        <v>16</v>
      </c>
      <c r="E2916" s="1">
        <v>44460</v>
      </c>
      <c r="F2916" s="1">
        <v>44560</v>
      </c>
      <c r="G2916" s="1">
        <f>Таблица1[[#This Row],[Дата регистрации ЗНИ]]+VLOOKUP(Таблица1[[#This Row],[Бизнес-решение]],'Средние сроки по БР'!$A$1:$T$203,9)</f>
        <v>44627.252688172041</v>
      </c>
      <c r="H2916" s="1">
        <f>Таблица1[[#This Row],[Плановая дата выхода из текущего статуса]]+VLOOKUP(Таблица1[[#This Row],[Бизнес-решение]],'Средние сроки по БР'!$A$1:$T$203,10)</f>
        <v>44727.252688172041</v>
      </c>
      <c r="I29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100</v>
      </c>
    </row>
    <row r="2917" spans="1:9" x14ac:dyDescent="0.25">
      <c r="A2917" s="2">
        <v>5500030633</v>
      </c>
      <c r="B2917" t="s">
        <v>2638</v>
      </c>
      <c r="C2917" t="s">
        <v>148</v>
      </c>
      <c r="D2917" t="s">
        <v>33</v>
      </c>
      <c r="E2917" s="1">
        <v>44460</v>
      </c>
      <c r="F2917" s="1">
        <v>44550</v>
      </c>
      <c r="G2917" s="1">
        <f>Таблица1[[#This Row],[Дата регистрации ЗНИ]]+VLOOKUP(Таблица1[[#This Row],[Бизнес-решение]],'Средние сроки по БР'!$A$1:$T$203,9)</f>
        <v>44704.310924369747</v>
      </c>
      <c r="H2917" s="1">
        <f>Таблица1[[#This Row],[Плановая дата выхода из текущего статуса]]+VLOOKUP(Таблица1[[#This Row],[Бизнес-решение]],'Средние сроки по БР'!$A$1:$T$203,10)</f>
        <v>44794.310924369747</v>
      </c>
      <c r="I29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90</v>
      </c>
    </row>
    <row r="2918" spans="1:9" x14ac:dyDescent="0.25">
      <c r="A2918" s="2">
        <v>5500030634</v>
      </c>
      <c r="B2918" t="s">
        <v>2639</v>
      </c>
      <c r="C2918" t="s">
        <v>148</v>
      </c>
      <c r="D2918" t="s">
        <v>73</v>
      </c>
      <c r="E2918" s="1">
        <v>44460</v>
      </c>
      <c r="F2918" s="1">
        <v>44561</v>
      </c>
      <c r="G2918" s="1">
        <f>Таблица1[[#This Row],[Дата регистрации ЗНИ]]+VLOOKUP(Таблица1[[#This Row],[Бизнес-решение]],'Средние сроки по БР'!$A$1:$T$203,9)</f>
        <v>44626.632258064514</v>
      </c>
      <c r="H2918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9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101</v>
      </c>
    </row>
    <row r="2919" spans="1:9" x14ac:dyDescent="0.25">
      <c r="A2919" s="2">
        <v>5500030635</v>
      </c>
      <c r="B2919" t="s">
        <v>2640</v>
      </c>
      <c r="C2919" t="s">
        <v>148</v>
      </c>
      <c r="D2919" t="s">
        <v>73</v>
      </c>
      <c r="E2919" s="1">
        <v>44460</v>
      </c>
      <c r="F2919" s="1">
        <v>44530</v>
      </c>
      <c r="G2919" s="1">
        <f>Таблица1[[#This Row],[Дата регистрации ЗНИ]]+VLOOKUP(Таблица1[[#This Row],[Бизнес-решение]],'Средние сроки по БР'!$A$1:$T$203,9)</f>
        <v>44626.632258064514</v>
      </c>
      <c r="H2919" s="1">
        <f>Таблица1[[#This Row],[Плановая дата выхода из текущего статуса]]+VLOOKUP(Таблица1[[#This Row],[Бизнес-решение]],'Средние сроки по БР'!$A$1:$T$203,10)</f>
        <v>44696.632258064514</v>
      </c>
      <c r="I29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70</v>
      </c>
    </row>
    <row r="2920" spans="1:9" hidden="1" x14ac:dyDescent="0.25">
      <c r="A2920" s="2">
        <v>5500030693</v>
      </c>
      <c r="B2920" t="s">
        <v>232</v>
      </c>
      <c r="C2920" t="s">
        <v>8</v>
      </c>
      <c r="D2920" t="s">
        <v>73</v>
      </c>
      <c r="E2920" s="1">
        <v>44462</v>
      </c>
      <c r="F2920" s="1" t="s">
        <v>7</v>
      </c>
      <c r="I292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21" spans="1:9" x14ac:dyDescent="0.25">
      <c r="A2921" s="2">
        <v>5500030636</v>
      </c>
      <c r="B2921" t="s">
        <v>2641</v>
      </c>
      <c r="C2921" t="s">
        <v>99</v>
      </c>
      <c r="D2921" t="s">
        <v>163</v>
      </c>
      <c r="E2921" s="1">
        <v>44460</v>
      </c>
      <c r="F2921" s="1">
        <v>44547</v>
      </c>
      <c r="G2921" s="1">
        <f>Таблица1[[#This Row],[Дата регистрации ЗНИ]]+VLOOKUP(Таблица1[[#This Row],[Бизнес-решение]],'Средние сроки по БР'!$A$1:$T$203,15)</f>
        <v>44596.071428571428</v>
      </c>
      <c r="H2921" s="1">
        <f>Таблица1[[#This Row],[Плановая дата выхода из текущего статуса]]+VLOOKUP(Таблица1[[#This Row],[Бизнес-решение]],'Средние сроки по БР'!$A$1:$T$203,16)</f>
        <v>44683.071428571428</v>
      </c>
      <c r="I292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87</v>
      </c>
    </row>
    <row r="2922" spans="1:9" x14ac:dyDescent="0.25">
      <c r="A2922" s="2">
        <v>5500030637</v>
      </c>
      <c r="B2922" t="s">
        <v>2642</v>
      </c>
      <c r="C2922" t="s">
        <v>99</v>
      </c>
      <c r="D2922" t="s">
        <v>73</v>
      </c>
      <c r="E2922" s="1">
        <v>44460</v>
      </c>
      <c r="F2922" s="1">
        <v>44617</v>
      </c>
      <c r="G2922" s="1">
        <f>Таблица1[[#This Row],[Дата регистрации ЗНИ]]+VLOOKUP(Таблица1[[#This Row],[Бизнес-решение]],'Средние сроки по БР'!$A$1:$T$203,15)</f>
        <v>44614.632258064514</v>
      </c>
      <c r="H2922" s="1">
        <f>Таблица1[[#This Row],[Плановая дата выхода из текущего статуса]]+VLOOKUP(Таблица1[[#This Row],[Бизнес-решение]],'Средние сроки по БР'!$A$1:$T$203,16)</f>
        <v>44771.632258064514</v>
      </c>
      <c r="I29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157</v>
      </c>
    </row>
    <row r="2923" spans="1:9" x14ac:dyDescent="0.25">
      <c r="A2923" s="2">
        <v>5500030639</v>
      </c>
      <c r="B2923" t="s">
        <v>2644</v>
      </c>
      <c r="C2923" t="s">
        <v>148</v>
      </c>
      <c r="D2923" t="s">
        <v>73</v>
      </c>
      <c r="E2923" s="1">
        <v>44460</v>
      </c>
      <c r="F2923" s="1">
        <v>44561</v>
      </c>
      <c r="G2923" s="1">
        <f>Таблица1[[#This Row],[Дата регистрации ЗНИ]]+VLOOKUP(Таблица1[[#This Row],[Бизнес-решение]],'Средние сроки по БР'!$A$1:$T$203,9)</f>
        <v>44626.632258064514</v>
      </c>
      <c r="H2923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9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101</v>
      </c>
    </row>
    <row r="2924" spans="1:9" hidden="1" x14ac:dyDescent="0.25">
      <c r="A2924" s="2">
        <v>5500030697</v>
      </c>
      <c r="B2924" t="s">
        <v>2678</v>
      </c>
      <c r="C2924" t="s">
        <v>8</v>
      </c>
      <c r="D2924" t="s">
        <v>10</v>
      </c>
      <c r="E2924" s="1">
        <v>44462</v>
      </c>
      <c r="F2924" s="1" t="s">
        <v>7</v>
      </c>
      <c r="I292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25" spans="1:9" hidden="1" x14ac:dyDescent="0.25">
      <c r="A2925" s="2">
        <v>5500030698</v>
      </c>
      <c r="B2925" t="s">
        <v>2679</v>
      </c>
      <c r="C2925" t="s">
        <v>5</v>
      </c>
      <c r="D2925" t="s">
        <v>16</v>
      </c>
      <c r="E2925" s="1">
        <v>44462</v>
      </c>
      <c r="F2925" s="1" t="s">
        <v>7</v>
      </c>
      <c r="I292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26" spans="1:9" x14ac:dyDescent="0.25">
      <c r="A2926" s="2">
        <v>5500030640</v>
      </c>
      <c r="B2926" t="s">
        <v>2011</v>
      </c>
      <c r="C2926" t="s">
        <v>148</v>
      </c>
      <c r="D2926" t="s">
        <v>73</v>
      </c>
      <c r="E2926" s="1">
        <v>44460</v>
      </c>
      <c r="F2926" s="1">
        <v>44498</v>
      </c>
      <c r="G2926" s="1">
        <f>Таблица1[[#This Row],[Дата регистрации ЗНИ]]+VLOOKUP(Таблица1[[#This Row],[Бизнес-решение]],'Средние сроки по БР'!$A$1:$T$203,9)</f>
        <v>44626.632258064514</v>
      </c>
      <c r="H2926" s="1">
        <f>Таблица1[[#This Row],[Плановая дата выхода из текущего статуса]]+VLOOKUP(Таблица1[[#This Row],[Бизнес-решение]],'Средние сроки по БР'!$A$1:$T$203,10)</f>
        <v>44664.632258064514</v>
      </c>
      <c r="I292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38</v>
      </c>
    </row>
    <row r="2927" spans="1:9" x14ac:dyDescent="0.25">
      <c r="A2927" s="2">
        <v>5500030641</v>
      </c>
      <c r="B2927" t="s">
        <v>2645</v>
      </c>
      <c r="C2927" t="s">
        <v>99</v>
      </c>
      <c r="D2927" t="s">
        <v>10</v>
      </c>
      <c r="E2927" s="1">
        <v>44460</v>
      </c>
      <c r="F2927" s="1">
        <v>44581</v>
      </c>
      <c r="G2927" s="1">
        <f>Таблица1[[#This Row],[Дата регистрации ЗНИ]]+VLOOKUP(Таблица1[[#This Row],[Бизнес-решение]],'Средние сроки по БР'!$A$1:$T$203,15)</f>
        <v>44627.209790209788</v>
      </c>
      <c r="H2927" s="1">
        <f>Таблица1[[#This Row],[Плановая дата выхода из текущего статуса]]+VLOOKUP(Таблица1[[#This Row],[Бизнес-решение]],'Средние сроки по БР'!$A$1:$T$203,16)</f>
        <v>44748.209790209788</v>
      </c>
      <c r="I29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121</v>
      </c>
    </row>
    <row r="2928" spans="1:9" x14ac:dyDescent="0.25">
      <c r="A2928" s="2">
        <v>5500030642</v>
      </c>
      <c r="B2928" t="s">
        <v>2646</v>
      </c>
      <c r="C2928" t="s">
        <v>148</v>
      </c>
      <c r="D2928" t="s">
        <v>37</v>
      </c>
      <c r="E2928" s="1">
        <v>44460</v>
      </c>
      <c r="F2928" s="1">
        <v>44713</v>
      </c>
      <c r="G2928" s="1">
        <f>Таблица1[[#This Row],[Дата регистрации ЗНИ]]+VLOOKUP(Таблица1[[#This Row],[Бизнес-решение]],'Средние сроки по БР'!$A$1:$T$203,9)</f>
        <v>44709.117647058825</v>
      </c>
      <c r="H2928" s="1">
        <f>Таблица1[[#This Row],[Плановая дата выхода из текущего статуса]]+VLOOKUP(Таблица1[[#This Row],[Бизнес-решение]],'Средние сроки по БР'!$A$1:$T$203,10)</f>
        <v>44962.117647058825</v>
      </c>
      <c r="I292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253</v>
      </c>
    </row>
    <row r="2929" spans="1:9" x14ac:dyDescent="0.25">
      <c r="A2929" s="2">
        <v>5500030643</v>
      </c>
      <c r="B2929" t="s">
        <v>2647</v>
      </c>
      <c r="C2929" t="s">
        <v>152</v>
      </c>
      <c r="D2929" t="s">
        <v>257</v>
      </c>
      <c r="E2929" s="1">
        <v>44460</v>
      </c>
      <c r="F2929" s="1">
        <v>44599</v>
      </c>
      <c r="G2929" s="1">
        <f>Таблица1[[#This Row],[Дата регистрации ЗНИ]]+VLOOKUP(Таблица1[[#This Row],[Бизнес-решение]],'Средние сроки по БР'!$A$1:$T$203,20,1)</f>
        <v>44555.595744680853</v>
      </c>
      <c r="H2929" s="1">
        <f>Таблица1[[#This Row],[Плановая дата выхода из текущего статуса]]</f>
        <v>44599</v>
      </c>
      <c r="I29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43.404255319146614</v>
      </c>
    </row>
    <row r="2930" spans="1:9" x14ac:dyDescent="0.25">
      <c r="A2930" s="2">
        <v>5500030644</v>
      </c>
      <c r="B2930" t="s">
        <v>2011</v>
      </c>
      <c r="C2930" t="s">
        <v>148</v>
      </c>
      <c r="D2930" t="s">
        <v>73</v>
      </c>
      <c r="E2930" s="1">
        <v>44460</v>
      </c>
      <c r="F2930" s="1">
        <v>44498</v>
      </c>
      <c r="G2930" s="1">
        <f>Таблица1[[#This Row],[Дата регистрации ЗНИ]]+VLOOKUP(Таблица1[[#This Row],[Бизнес-решение]],'Средние сроки по БР'!$A$1:$T$203,9)</f>
        <v>44626.632258064514</v>
      </c>
      <c r="H2930" s="1">
        <f>Таблица1[[#This Row],[Плановая дата выхода из текущего статуса]]+VLOOKUP(Таблица1[[#This Row],[Бизнес-решение]],'Средние сроки по БР'!$A$1:$T$203,10)</f>
        <v>44664.632258064514</v>
      </c>
      <c r="I29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38</v>
      </c>
    </row>
    <row r="2931" spans="1:9" x14ac:dyDescent="0.25">
      <c r="A2931" s="2">
        <v>5500030651</v>
      </c>
      <c r="B2931" t="s">
        <v>2648</v>
      </c>
      <c r="C2931" t="s">
        <v>148</v>
      </c>
      <c r="D2931" t="s">
        <v>169</v>
      </c>
      <c r="E2931" s="1">
        <v>44460</v>
      </c>
      <c r="F2931" s="1">
        <v>44483</v>
      </c>
      <c r="G2931" s="1">
        <f>Таблица1[[#This Row],[Дата регистрации ЗНИ]]+VLOOKUP(Таблица1[[#This Row],[Бизнес-решение]],'Средние сроки по БР'!$A$1:$T$203,9)</f>
        <v>44616.285714285717</v>
      </c>
      <c r="H2931" s="1">
        <f>Таблица1[[#This Row],[Плановая дата выхода из текущего статуса]]+VLOOKUP(Таблица1[[#This Row],[Бизнес-решение]],'Средние сроки по БР'!$A$1:$T$203,10)</f>
        <v>44639.285714285717</v>
      </c>
      <c r="I29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</v>
      </c>
    </row>
    <row r="2932" spans="1:9" x14ac:dyDescent="0.25">
      <c r="A2932" s="2">
        <v>5500030652</v>
      </c>
      <c r="B2932" t="s">
        <v>2649</v>
      </c>
      <c r="C2932" t="s">
        <v>99</v>
      </c>
      <c r="D2932" t="s">
        <v>132</v>
      </c>
      <c r="E2932" s="1">
        <v>44460</v>
      </c>
      <c r="F2932" s="1">
        <v>44554</v>
      </c>
      <c r="G2932" s="1">
        <f>Таблица1[[#This Row],[Дата регистрации ЗНИ]]+VLOOKUP(Таблица1[[#This Row],[Бизнес-решение]],'Средние сроки по БР'!$A$1:$T$203,15)</f>
        <v>44792.5</v>
      </c>
      <c r="H2932" s="1">
        <f>Таблица1[[#This Row],[Плановая дата выхода из текущего статуса]]+VLOOKUP(Таблица1[[#This Row],[Бизнес-решение]],'Средние сроки по БР'!$A$1:$T$203,16)</f>
        <v>44886.5</v>
      </c>
      <c r="I29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94</v>
      </c>
    </row>
    <row r="2933" spans="1:9" x14ac:dyDescent="0.25">
      <c r="A2933" s="2">
        <v>5500030653</v>
      </c>
      <c r="B2933" t="s">
        <v>2650</v>
      </c>
      <c r="C2933" t="s">
        <v>99</v>
      </c>
      <c r="D2933" t="s">
        <v>132</v>
      </c>
      <c r="E2933" s="1">
        <v>44460</v>
      </c>
      <c r="F2933" s="1">
        <v>44554</v>
      </c>
      <c r="G2933" s="1">
        <f>Таблица1[[#This Row],[Дата регистрации ЗНИ]]+VLOOKUP(Таблица1[[#This Row],[Бизнес-решение]],'Средние сроки по БР'!$A$1:$T$203,15)</f>
        <v>44792.5</v>
      </c>
      <c r="H2933" s="1">
        <f>Таблица1[[#This Row],[Плановая дата выхода из текущего статуса]]+VLOOKUP(Таблица1[[#This Row],[Бизнес-решение]],'Средние сроки по БР'!$A$1:$T$203,16)</f>
        <v>44886.5</v>
      </c>
      <c r="I29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94</v>
      </c>
    </row>
    <row r="2934" spans="1:9" x14ac:dyDescent="0.25">
      <c r="A2934" s="2">
        <v>5500030654</v>
      </c>
      <c r="B2934" t="s">
        <v>2643</v>
      </c>
      <c r="C2934" t="s">
        <v>260</v>
      </c>
      <c r="D2934" t="s">
        <v>73</v>
      </c>
      <c r="E2934" s="1">
        <v>44460</v>
      </c>
      <c r="F2934" s="1">
        <v>44558</v>
      </c>
      <c r="G2934" s="1">
        <f>Таблица1[[#This Row],[Дата регистрации ЗНИ]]+VLOOKUP(Таблица1[[#This Row],[Бизнес-решение]],'Средние сроки по БР'!$A$1:$T$203,6)</f>
        <v>44632.632258064514</v>
      </c>
      <c r="H2934" s="1">
        <f>Таблица1[[#This Row],[Плановая дата выхода из текущего статуса]]+VLOOKUP(Таблица1[[#This Row],[Бизнес-решение]],'Средние сроки по БР'!$A$1:$T$203,7)</f>
        <v>44728.632258064514</v>
      </c>
      <c r="I293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96</v>
      </c>
    </row>
    <row r="2935" spans="1:9" x14ac:dyDescent="0.25">
      <c r="A2935" s="2">
        <v>5500030655</v>
      </c>
      <c r="B2935" t="s">
        <v>2651</v>
      </c>
      <c r="C2935" t="s">
        <v>148</v>
      </c>
      <c r="D2935" t="s">
        <v>63</v>
      </c>
      <c r="E2935" s="1">
        <v>44460</v>
      </c>
      <c r="F2935" s="1">
        <v>44592</v>
      </c>
      <c r="G2935" s="1">
        <f>Таблица1[[#This Row],[Дата регистрации ЗНИ]]+VLOOKUP(Таблица1[[#This Row],[Бизнес-решение]],'Средние сроки по БР'!$A$1:$T$203,9)</f>
        <v>44610.796791443849</v>
      </c>
      <c r="H2935" s="1">
        <f>Таблица1[[#This Row],[Плановая дата выхода из текущего статуса]]+VLOOKUP(Таблица1[[#This Row],[Бизнес-решение]],'Средние сроки по БР'!$A$1:$T$203,10)</f>
        <v>44742.796791443849</v>
      </c>
      <c r="I29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132</v>
      </c>
    </row>
    <row r="2936" spans="1:9" hidden="1" x14ac:dyDescent="0.25">
      <c r="A2936" s="2">
        <v>5500030711</v>
      </c>
      <c r="B2936" t="s">
        <v>407</v>
      </c>
      <c r="C2936" t="s">
        <v>8</v>
      </c>
      <c r="D2936" t="s">
        <v>16</v>
      </c>
      <c r="E2936" s="1">
        <v>44463</v>
      </c>
      <c r="F2936" s="1" t="s">
        <v>7</v>
      </c>
      <c r="I293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37" spans="1:9" x14ac:dyDescent="0.25">
      <c r="A2937" s="2">
        <v>5500030662</v>
      </c>
      <c r="B2937" t="s">
        <v>2653</v>
      </c>
      <c r="C2937" t="s">
        <v>148</v>
      </c>
      <c r="D2937" t="s">
        <v>64</v>
      </c>
      <c r="E2937" s="1">
        <v>44461</v>
      </c>
      <c r="F2937" s="1">
        <v>44533</v>
      </c>
      <c r="G2937" s="1">
        <f>Таблица1[[#This Row],[Дата регистрации ЗНИ]]+VLOOKUP(Таблица1[[#This Row],[Бизнес-решение]],'Средние сроки по БР'!$A$1:$T$203,9)</f>
        <v>44611</v>
      </c>
      <c r="H2937" s="1">
        <f>Таблица1[[#This Row],[Плановая дата выхода из текущего статуса]]+VLOOKUP(Таблица1[[#This Row],[Бизнес-решение]],'Средние сроки по БР'!$A$1:$T$203,10)</f>
        <v>44683</v>
      </c>
      <c r="I293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72</v>
      </c>
    </row>
    <row r="2938" spans="1:9" x14ac:dyDescent="0.25">
      <c r="A2938" s="2">
        <v>5500030663</v>
      </c>
      <c r="B2938" t="s">
        <v>2654</v>
      </c>
      <c r="C2938" t="s">
        <v>148</v>
      </c>
      <c r="D2938" t="s">
        <v>64</v>
      </c>
      <c r="E2938" s="1">
        <v>44461</v>
      </c>
      <c r="F2938" s="1">
        <v>44554</v>
      </c>
      <c r="G2938" s="1">
        <f>Таблица1[[#This Row],[Дата регистрации ЗНИ]]+VLOOKUP(Таблица1[[#This Row],[Бизнес-решение]],'Средние сроки по БР'!$A$1:$T$203,9)</f>
        <v>44611</v>
      </c>
      <c r="H2938" s="1">
        <f>Таблица1[[#This Row],[Плановая дата выхода из текущего статуса]]+VLOOKUP(Таблица1[[#This Row],[Бизнес-решение]],'Средние сроки по БР'!$A$1:$T$203,10)</f>
        <v>44704</v>
      </c>
      <c r="I29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93</v>
      </c>
    </row>
    <row r="2939" spans="1:9" x14ac:dyDescent="0.25">
      <c r="A2939" s="2">
        <v>5500030664</v>
      </c>
      <c r="B2939" t="s">
        <v>2655</v>
      </c>
      <c r="C2939" t="s">
        <v>148</v>
      </c>
      <c r="D2939" t="s">
        <v>163</v>
      </c>
      <c r="E2939" s="1">
        <v>44461</v>
      </c>
      <c r="F2939" s="1">
        <v>44561</v>
      </c>
      <c r="G2939" s="1">
        <f>Таблица1[[#This Row],[Дата регистрации ЗНИ]]+VLOOKUP(Таблица1[[#This Row],[Бизнес-решение]],'Средние сроки по БР'!$A$1:$T$203,9)</f>
        <v>44609.071428571428</v>
      </c>
      <c r="H2939" s="1">
        <f>Таблица1[[#This Row],[Плановая дата выхода из текущего статуса]]+VLOOKUP(Таблица1[[#This Row],[Бизнес-решение]],'Средние сроки по БР'!$A$1:$T$203,10)</f>
        <v>44709.071428571428</v>
      </c>
      <c r="I293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100</v>
      </c>
    </row>
    <row r="2940" spans="1:9" x14ac:dyDescent="0.25">
      <c r="A2940" s="2">
        <v>5500030665</v>
      </c>
      <c r="B2940" t="s">
        <v>2656</v>
      </c>
      <c r="C2940" t="s">
        <v>148</v>
      </c>
      <c r="D2940" t="s">
        <v>42</v>
      </c>
      <c r="E2940" s="1">
        <v>44461</v>
      </c>
      <c r="F2940" s="1">
        <v>44596</v>
      </c>
      <c r="G2940" s="1">
        <f>Таблица1[[#This Row],[Дата регистрации ЗНИ]]+VLOOKUP(Таблица1[[#This Row],[Бизнес-решение]],'Средние сроки по БР'!$A$1:$T$203,9)</f>
        <v>44756</v>
      </c>
      <c r="H2940" s="1">
        <f>Таблица1[[#This Row],[Плановая дата выхода из текущего статуса]]+VLOOKUP(Таблица1[[#This Row],[Бизнес-решение]],'Средние сроки по БР'!$A$1:$T$203,10)</f>
        <v>44891</v>
      </c>
      <c r="I294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135</v>
      </c>
    </row>
    <row r="2941" spans="1:9" x14ac:dyDescent="0.25">
      <c r="A2941" s="2">
        <v>5500030667</v>
      </c>
      <c r="B2941" t="s">
        <v>2657</v>
      </c>
      <c r="C2941" t="s">
        <v>148</v>
      </c>
      <c r="D2941" t="s">
        <v>73</v>
      </c>
      <c r="E2941" s="1">
        <v>44463</v>
      </c>
      <c r="F2941" s="1">
        <v>44560</v>
      </c>
      <c r="G2941" s="1">
        <f>Таблица1[[#This Row],[Дата регистрации ЗНИ]]+VLOOKUP(Таблица1[[#This Row],[Бизнес-решение]],'Средние сроки по БР'!$A$1:$T$203,9)</f>
        <v>44629.632258064514</v>
      </c>
      <c r="H2941" s="1">
        <f>Таблица1[[#This Row],[Плановая дата выхода из текущего статуса]]+VLOOKUP(Таблица1[[#This Row],[Бизнес-решение]],'Средние сроки по БР'!$A$1:$T$203,10)</f>
        <v>44726.632258064514</v>
      </c>
      <c r="I29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97</v>
      </c>
    </row>
    <row r="2942" spans="1:9" x14ac:dyDescent="0.25">
      <c r="A2942" s="2">
        <v>5500030668</v>
      </c>
      <c r="B2942" t="s">
        <v>2658</v>
      </c>
      <c r="C2942" t="s">
        <v>148</v>
      </c>
      <c r="D2942" t="s">
        <v>323</v>
      </c>
      <c r="E2942" s="1">
        <v>44463</v>
      </c>
      <c r="F2942" s="1">
        <v>44560</v>
      </c>
      <c r="G2942" s="1">
        <f>Таблица1[[#This Row],[Дата регистрации ЗНИ]]+VLOOKUP(Таблица1[[#This Row],[Бизнес-решение]],'Средние сроки по БР'!$A$1:$T$203,9)</f>
        <v>44699.5</v>
      </c>
      <c r="H2942" s="1">
        <f>Таблица1[[#This Row],[Плановая дата выхода из текущего статуса]]+VLOOKUP(Таблица1[[#This Row],[Бизнес-решение]],'Средние сроки по БР'!$A$1:$T$203,10)</f>
        <v>44796.5</v>
      </c>
      <c r="I29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97</v>
      </c>
    </row>
    <row r="2943" spans="1:9" x14ac:dyDescent="0.25">
      <c r="A2943" s="2">
        <v>5500030669</v>
      </c>
      <c r="B2943" t="s">
        <v>2659</v>
      </c>
      <c r="C2943" t="s">
        <v>148</v>
      </c>
      <c r="D2943" t="s">
        <v>302</v>
      </c>
      <c r="E2943" s="1">
        <v>44463</v>
      </c>
      <c r="F2943" s="1">
        <v>44519</v>
      </c>
      <c r="G2943" s="1">
        <f>Таблица1[[#This Row],[Дата регистрации ЗНИ]]+VLOOKUP(Таблица1[[#This Row],[Бизнес-решение]],'Средние сроки по БР'!$A$1:$T$203,9)</f>
        <v>44611.153846153844</v>
      </c>
      <c r="H2943" s="1">
        <f>Таблица1[[#This Row],[Плановая дата выхода из текущего статуса]]+VLOOKUP(Таблица1[[#This Row],[Бизнес-решение]],'Средние сроки по БР'!$A$1:$T$203,10)</f>
        <v>44667.153846153844</v>
      </c>
      <c r="I29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56</v>
      </c>
    </row>
    <row r="2944" spans="1:9" x14ac:dyDescent="0.25">
      <c r="A2944" s="2">
        <v>5500030670</v>
      </c>
      <c r="B2944" t="s">
        <v>2660</v>
      </c>
      <c r="C2944" t="s">
        <v>228</v>
      </c>
      <c r="D2944" t="s">
        <v>158</v>
      </c>
      <c r="E2944" s="1">
        <v>44463</v>
      </c>
      <c r="F2944" s="1">
        <v>44540</v>
      </c>
      <c r="G2944" s="1">
        <f>Таблица1[[#This Row],[Дата регистрации ЗНИ]]+VLOOKUP(Таблица1[[#This Row],[Бизнес-решение]],'Средние сроки по БР'!$A$1:$T$203,9)</f>
        <v>44786.166666666664</v>
      </c>
      <c r="H2944" s="1">
        <f>Таблица1[[#This Row],[Плановая дата выхода из текущего статуса]]+VLOOKUP(Таблица1[[#This Row],[Бизнес-решение]],'Средние сроки по БР'!$A$1:$T$203,10)</f>
        <v>44863.166666666664</v>
      </c>
      <c r="I29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77</v>
      </c>
    </row>
    <row r="2945" spans="1:9" x14ac:dyDescent="0.25">
      <c r="A2945" s="2">
        <v>5500030671</v>
      </c>
      <c r="B2945" t="s">
        <v>2661</v>
      </c>
      <c r="C2945" t="s">
        <v>152</v>
      </c>
      <c r="D2945" t="s">
        <v>257</v>
      </c>
      <c r="E2945" s="1">
        <v>44461</v>
      </c>
      <c r="F2945" s="1">
        <v>44594</v>
      </c>
      <c r="G2945" s="1">
        <f>Таблица1[[#This Row],[Дата регистрации ЗНИ]]+VLOOKUP(Таблица1[[#This Row],[Бизнес-решение]],'Средние сроки по БР'!$A$1:$T$203,20,1)</f>
        <v>44556.595744680853</v>
      </c>
      <c r="H2945" s="1">
        <f>Таблица1[[#This Row],[Плановая дата выхода из текущего статуса]]</f>
        <v>44594</v>
      </c>
      <c r="I29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37.404255319146614</v>
      </c>
    </row>
    <row r="2946" spans="1:9" x14ac:dyDescent="0.25">
      <c r="A2946" s="2">
        <v>5500030672</v>
      </c>
      <c r="B2946" t="s">
        <v>2662</v>
      </c>
      <c r="C2946" t="s">
        <v>152</v>
      </c>
      <c r="D2946" t="s">
        <v>257</v>
      </c>
      <c r="E2946" s="1">
        <v>44461</v>
      </c>
      <c r="F2946" s="1">
        <v>44601</v>
      </c>
      <c r="G2946" s="1">
        <f>Таблица1[[#This Row],[Дата регистрации ЗНИ]]+VLOOKUP(Таблица1[[#This Row],[Бизнес-решение]],'Средние сроки по БР'!$A$1:$T$203,20,1)</f>
        <v>44556.595744680853</v>
      </c>
      <c r="H2946" s="1">
        <f>Таблица1[[#This Row],[Плановая дата выхода из текущего статуса]]</f>
        <v>44601</v>
      </c>
      <c r="I29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44.404255319146614</v>
      </c>
    </row>
    <row r="2947" spans="1:9" x14ac:dyDescent="0.25">
      <c r="A2947" s="2">
        <v>5500030673</v>
      </c>
      <c r="B2947" t="s">
        <v>2663</v>
      </c>
      <c r="C2947" t="s">
        <v>152</v>
      </c>
      <c r="D2947" t="s">
        <v>257</v>
      </c>
      <c r="E2947" s="1">
        <v>44461</v>
      </c>
      <c r="F2947" s="1">
        <v>44624</v>
      </c>
      <c r="G2947" s="1">
        <f>Таблица1[[#This Row],[Дата регистрации ЗНИ]]+VLOOKUP(Таблица1[[#This Row],[Бизнес-решение]],'Средние сроки по БР'!$A$1:$T$203,20,1)</f>
        <v>44556.595744680853</v>
      </c>
      <c r="H2947" s="1">
        <f>Таблица1[[#This Row],[Плановая дата выхода из текущего статуса]]</f>
        <v>44624</v>
      </c>
      <c r="I29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67.404255319146614</v>
      </c>
    </row>
    <row r="2948" spans="1:9" x14ac:dyDescent="0.25">
      <c r="A2948" s="2">
        <v>5500030674</v>
      </c>
      <c r="B2948" t="s">
        <v>2664</v>
      </c>
      <c r="C2948" t="s">
        <v>149</v>
      </c>
      <c r="D2948" t="s">
        <v>257</v>
      </c>
      <c r="E2948" s="1">
        <v>44461</v>
      </c>
      <c r="F2948" s="1">
        <v>44561</v>
      </c>
      <c r="G2948" s="1">
        <f>Таблица1[[#This Row],[Дата регистрации ЗНИ]]+VLOOKUP(Таблица1[[#This Row],[Бизнес-решение]],'Средние сроки по БР'!$A$1:$T$203,18,1)</f>
        <v>44564.595744680853</v>
      </c>
      <c r="H2948" s="1">
        <f>Таблица1[[#This Row],[Плановая дата выхода из текущего статуса]]+VLOOKUP(Таблица1[[#This Row],[Бизнес-решение]],'Средние сроки по БР'!$A$1:$T$203,19,1)</f>
        <v>44660.595744680853</v>
      </c>
      <c r="I29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96</v>
      </c>
    </row>
    <row r="2949" spans="1:9" x14ac:dyDescent="0.25">
      <c r="A2949" s="2">
        <v>5500030675</v>
      </c>
      <c r="B2949" t="s">
        <v>2665</v>
      </c>
      <c r="C2949" t="s">
        <v>152</v>
      </c>
      <c r="D2949" t="s">
        <v>257</v>
      </c>
      <c r="E2949" s="1">
        <v>44461</v>
      </c>
      <c r="F2949" s="1">
        <v>44642</v>
      </c>
      <c r="G2949" s="1">
        <f>Таблица1[[#This Row],[Дата регистрации ЗНИ]]+VLOOKUP(Таблица1[[#This Row],[Бизнес-решение]],'Средние сроки по БР'!$A$1:$T$203,20,1)</f>
        <v>44556.595744680853</v>
      </c>
      <c r="H2949" s="1">
        <f>Таблица1[[#This Row],[Плановая дата выхода из текущего статуса]]</f>
        <v>44642</v>
      </c>
      <c r="I294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85.404255319146614</v>
      </c>
    </row>
    <row r="2950" spans="1:9" hidden="1" x14ac:dyDescent="0.25">
      <c r="A2950" s="2">
        <v>5500030729</v>
      </c>
      <c r="B2950" t="s">
        <v>2613</v>
      </c>
      <c r="C2950" t="s">
        <v>8</v>
      </c>
      <c r="D2950" t="s">
        <v>13</v>
      </c>
      <c r="E2950" s="1">
        <v>44467</v>
      </c>
      <c r="F2950" s="1" t="s">
        <v>7</v>
      </c>
      <c r="I295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51" spans="1:9" hidden="1" x14ac:dyDescent="0.25">
      <c r="A2951" s="2">
        <v>5500030730</v>
      </c>
      <c r="B2951" t="s">
        <v>2612</v>
      </c>
      <c r="C2951" t="s">
        <v>8</v>
      </c>
      <c r="D2951" t="s">
        <v>335</v>
      </c>
      <c r="E2951" s="1">
        <v>44467</v>
      </c>
      <c r="F2951" s="1" t="s">
        <v>7</v>
      </c>
      <c r="I295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52" spans="1:9" x14ac:dyDescent="0.25">
      <c r="A2952" s="2">
        <v>5500030676</v>
      </c>
      <c r="B2952" t="s">
        <v>2666</v>
      </c>
      <c r="C2952" t="s">
        <v>148</v>
      </c>
      <c r="D2952" t="s">
        <v>2667</v>
      </c>
      <c r="E2952" s="1">
        <v>44461</v>
      </c>
      <c r="F2952" s="1">
        <v>44681</v>
      </c>
      <c r="G2952" s="1">
        <f>Таблица1[[#This Row],[Дата регистрации ЗНИ]]+VLOOKUP(Таблица1[[#This Row],[Бизнес-решение]],'Средние сроки по БР'!$A$1:$T$203,9)</f>
        <v>44668</v>
      </c>
      <c r="H2952" s="1">
        <f>Таблица1[[#This Row],[Плановая дата выхода из текущего статуса]]+VLOOKUP(Таблица1[[#This Row],[Бизнес-решение]],'Средние сроки по БР'!$A$1:$T$203,10)</f>
        <v>44888</v>
      </c>
      <c r="I29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220</v>
      </c>
    </row>
    <row r="2953" spans="1:9" x14ac:dyDescent="0.25">
      <c r="A2953" s="2">
        <v>5500030677</v>
      </c>
      <c r="B2953" t="s">
        <v>341</v>
      </c>
      <c r="C2953" t="s">
        <v>99</v>
      </c>
      <c r="D2953" t="s">
        <v>163</v>
      </c>
      <c r="E2953" s="1">
        <v>44461</v>
      </c>
      <c r="F2953" s="1">
        <v>44540</v>
      </c>
      <c r="G2953" s="1">
        <f>Таблица1[[#This Row],[Дата регистрации ЗНИ]]+VLOOKUP(Таблица1[[#This Row],[Бизнес-решение]],'Средние сроки по БР'!$A$1:$T$203,15)</f>
        <v>44597.071428571428</v>
      </c>
      <c r="H2953" s="1">
        <f>Таблица1[[#This Row],[Плановая дата выхода из текущего статуса]]+VLOOKUP(Таблица1[[#This Row],[Бизнес-решение]],'Средние сроки по БР'!$A$1:$T$203,16)</f>
        <v>44676.071428571428</v>
      </c>
      <c r="I29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79</v>
      </c>
    </row>
    <row r="2954" spans="1:9" x14ac:dyDescent="0.25">
      <c r="A2954" s="2">
        <v>5500030678</v>
      </c>
      <c r="B2954" t="s">
        <v>2668</v>
      </c>
      <c r="C2954" t="s">
        <v>99</v>
      </c>
      <c r="D2954" t="s">
        <v>10</v>
      </c>
      <c r="E2954" s="1">
        <v>44461</v>
      </c>
      <c r="F2954" s="1">
        <v>44655</v>
      </c>
      <c r="G2954" s="1">
        <f>Таблица1[[#This Row],[Дата регистрации ЗНИ]]+VLOOKUP(Таблица1[[#This Row],[Бизнес-решение]],'Средние сроки по БР'!$A$1:$T$203,15)</f>
        <v>44628.209790209788</v>
      </c>
      <c r="H2954" s="1">
        <f>Таблица1[[#This Row],[Плановая дата выхода из текущего статуса]]+VLOOKUP(Таблица1[[#This Row],[Бизнес-решение]],'Средние сроки по БР'!$A$1:$T$203,16)</f>
        <v>44822.209790209788</v>
      </c>
      <c r="I29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194</v>
      </c>
    </row>
    <row r="2955" spans="1:9" x14ac:dyDescent="0.25">
      <c r="A2955" s="2">
        <v>5500030679</v>
      </c>
      <c r="B2955" t="s">
        <v>2669</v>
      </c>
      <c r="C2955" t="s">
        <v>152</v>
      </c>
      <c r="D2955" t="s">
        <v>857</v>
      </c>
      <c r="E2955" s="1">
        <v>44461</v>
      </c>
      <c r="F2955" s="1">
        <v>44594</v>
      </c>
      <c r="G2955" s="1">
        <f>Таблица1[[#This Row],[Дата регистрации ЗНИ]]+VLOOKUP(Таблица1[[#This Row],[Бизнес-решение]],'Средние сроки по БР'!$A$1:$T$203,20,0)</f>
        <v>44541</v>
      </c>
      <c r="H2955" s="1">
        <f>Таблица1[[#This Row],[Плановая дата выхода из текущего статуса]]</f>
        <v>44594</v>
      </c>
      <c r="I29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53</v>
      </c>
    </row>
    <row r="2956" spans="1:9" x14ac:dyDescent="0.25">
      <c r="A2956" s="2">
        <v>5500030682</v>
      </c>
      <c r="B2956" t="s">
        <v>2671</v>
      </c>
      <c r="C2956" t="s">
        <v>148</v>
      </c>
      <c r="D2956" t="s">
        <v>16</v>
      </c>
      <c r="E2956" s="1">
        <v>44462</v>
      </c>
      <c r="F2956" s="1">
        <v>44560</v>
      </c>
      <c r="G2956" s="1">
        <f>Таблица1[[#This Row],[Дата регистрации ЗНИ]]+VLOOKUP(Таблица1[[#This Row],[Бизнес-решение]],'Средние сроки по БР'!$A$1:$T$203,9)</f>
        <v>44629.252688172041</v>
      </c>
      <c r="H2956" s="1">
        <f>Таблица1[[#This Row],[Плановая дата выхода из текущего статуса]]+VLOOKUP(Таблица1[[#This Row],[Бизнес-решение]],'Средние сроки по БР'!$A$1:$T$203,10)</f>
        <v>44727.252688172041</v>
      </c>
      <c r="I29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98</v>
      </c>
    </row>
    <row r="2957" spans="1:9" x14ac:dyDescent="0.25">
      <c r="A2957" s="2">
        <v>5500030683</v>
      </c>
      <c r="B2957" t="s">
        <v>467</v>
      </c>
      <c r="C2957" t="s">
        <v>148</v>
      </c>
      <c r="D2957" t="s">
        <v>36</v>
      </c>
      <c r="E2957" s="1">
        <v>44462</v>
      </c>
      <c r="F2957" s="1">
        <v>44620</v>
      </c>
      <c r="G2957" s="1">
        <f>Таблица1[[#This Row],[Дата регистрации ЗНИ]]+VLOOKUP(Таблица1[[#This Row],[Бизнес-решение]],'Средние сроки по БР'!$A$1:$T$203,9)</f>
        <v>44645.639344262294</v>
      </c>
      <c r="H2957" s="1">
        <f>Таблица1[[#This Row],[Плановая дата выхода из текущего статуса]]+VLOOKUP(Таблица1[[#This Row],[Бизнес-решение]],'Средние сроки по БР'!$A$1:$T$203,10)</f>
        <v>44803.639344262294</v>
      </c>
      <c r="I29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158</v>
      </c>
    </row>
    <row r="2958" spans="1:9" x14ac:dyDescent="0.25">
      <c r="A2958" s="2">
        <v>5500030684</v>
      </c>
      <c r="B2958" t="s">
        <v>2672</v>
      </c>
      <c r="C2958" t="s">
        <v>152</v>
      </c>
      <c r="D2958" t="s">
        <v>257</v>
      </c>
      <c r="E2958" s="1">
        <v>44462</v>
      </c>
      <c r="F2958" s="1">
        <v>44642</v>
      </c>
      <c r="G2958" s="1">
        <f>Таблица1[[#This Row],[Дата регистрации ЗНИ]]+VLOOKUP(Таблица1[[#This Row],[Бизнес-решение]],'Средние сроки по БР'!$A$1:$T$203,20,1)</f>
        <v>44557.595744680853</v>
      </c>
      <c r="H2958" s="1">
        <f>Таблица1[[#This Row],[Плановая дата выхода из текущего статуса]]</f>
        <v>44642</v>
      </c>
      <c r="I29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84.404255319146614</v>
      </c>
    </row>
    <row r="2959" spans="1:9" x14ac:dyDescent="0.25">
      <c r="A2959" s="2">
        <v>5500030685</v>
      </c>
      <c r="B2959" t="s">
        <v>2673</v>
      </c>
      <c r="C2959" t="s">
        <v>99</v>
      </c>
      <c r="D2959" t="s">
        <v>620</v>
      </c>
      <c r="E2959" s="1">
        <v>44462</v>
      </c>
      <c r="F2959" s="1">
        <v>44694</v>
      </c>
      <c r="G2959" s="1">
        <f>Таблица1[[#This Row],[Дата регистрации ЗНИ]]+VLOOKUP(Таблица1[[#This Row],[Бизнес-решение]],'Средние сроки по БР'!$A$1:$T$203,15)</f>
        <v>44648.214285714283</v>
      </c>
      <c r="H2959" s="1">
        <f>Таблица1[[#This Row],[Плановая дата выхода из текущего статуса]]+VLOOKUP(Таблица1[[#This Row],[Бизнес-решение]],'Средние сроки по БР'!$A$1:$T$203,16)</f>
        <v>44880.214285714283</v>
      </c>
      <c r="I295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232</v>
      </c>
    </row>
    <row r="2960" spans="1:9" x14ac:dyDescent="0.25">
      <c r="A2960" s="2">
        <v>5500030687</v>
      </c>
      <c r="B2960" t="s">
        <v>269</v>
      </c>
      <c r="C2960" t="s">
        <v>148</v>
      </c>
      <c r="D2960" t="s">
        <v>73</v>
      </c>
      <c r="E2960" s="1">
        <v>44462</v>
      </c>
      <c r="F2960" s="1">
        <v>44561</v>
      </c>
      <c r="G2960" s="1">
        <f>Таблица1[[#This Row],[Дата регистрации ЗНИ]]+VLOOKUP(Таблица1[[#This Row],[Бизнес-решение]],'Средние сроки по БР'!$A$1:$T$203,9)</f>
        <v>44628.632258064514</v>
      </c>
      <c r="H2960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9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99</v>
      </c>
    </row>
    <row r="2961" spans="1:9" x14ac:dyDescent="0.25">
      <c r="A2961" s="2">
        <v>5500030688</v>
      </c>
      <c r="B2961" t="s">
        <v>2674</v>
      </c>
      <c r="C2961" t="s">
        <v>148</v>
      </c>
      <c r="D2961" t="s">
        <v>73</v>
      </c>
      <c r="E2961" s="1">
        <v>44462</v>
      </c>
      <c r="F2961" s="1">
        <v>44681</v>
      </c>
      <c r="G2961" s="1">
        <f>Таблица1[[#This Row],[Дата регистрации ЗНИ]]+VLOOKUP(Таблица1[[#This Row],[Бизнес-решение]],'Средние сроки по БР'!$A$1:$T$203,9)</f>
        <v>44628.632258064514</v>
      </c>
      <c r="H2961" s="1">
        <f>Таблица1[[#This Row],[Плановая дата выхода из текущего статуса]]+VLOOKUP(Таблица1[[#This Row],[Бизнес-решение]],'Средние сроки по БР'!$A$1:$T$203,10)</f>
        <v>44847.632258064514</v>
      </c>
      <c r="I29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219</v>
      </c>
    </row>
    <row r="2962" spans="1:9" x14ac:dyDescent="0.25">
      <c r="A2962" s="2">
        <v>5500030689</v>
      </c>
      <c r="B2962" t="s">
        <v>2675</v>
      </c>
      <c r="C2962" t="s">
        <v>148</v>
      </c>
      <c r="D2962" t="s">
        <v>6</v>
      </c>
      <c r="E2962" s="1">
        <v>44462</v>
      </c>
      <c r="F2962" s="1">
        <v>44651</v>
      </c>
      <c r="G2962" s="1">
        <f>Таблица1[[#This Row],[Дата регистрации ЗНИ]]+VLOOKUP(Таблица1[[#This Row],[Бизнес-решение]],'Средние сроки по БР'!$A$1:$T$203,9)</f>
        <v>44678.371321454484</v>
      </c>
      <c r="H2962" s="1">
        <f>Таблица1[[#This Row],[Плановая дата выхода из текущего статуса]]+VLOOKUP(Таблица1[[#This Row],[Бизнес-решение]],'Средние сроки по БР'!$A$1:$T$203,10)</f>
        <v>44867.371321454484</v>
      </c>
      <c r="I296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189</v>
      </c>
    </row>
    <row r="2963" spans="1:9" x14ac:dyDescent="0.25">
      <c r="A2963" s="2">
        <v>5500030690</v>
      </c>
      <c r="B2963" t="s">
        <v>2675</v>
      </c>
      <c r="C2963" t="s">
        <v>114</v>
      </c>
      <c r="D2963" t="s">
        <v>10</v>
      </c>
      <c r="E2963" s="1">
        <v>44462</v>
      </c>
      <c r="F2963" s="1">
        <v>44559</v>
      </c>
      <c r="G2963" s="1">
        <f>Таблица1[[#This Row],[Дата регистрации ЗНИ]]+VLOOKUP(Таблица1[[#This Row],[Бизнес-решение]],'Средние сроки по БР'!$A$1:$T$203,11)</f>
        <v>44636.209790209788</v>
      </c>
      <c r="H2963" s="1">
        <f>Таблица1[[#This Row],[Плановая дата выхода из текущего статуса]]+VLOOKUP(Таблица1[[#This Row],[Бизнес-решение]],'Средние сроки по БР'!$A$1:$T$203,12)</f>
        <v>44731.209790209788</v>
      </c>
      <c r="I29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95</v>
      </c>
    </row>
    <row r="2964" spans="1:9" x14ac:dyDescent="0.25">
      <c r="A2964" s="2">
        <v>5500030691</v>
      </c>
      <c r="B2964" t="s">
        <v>2675</v>
      </c>
      <c r="C2964" t="s">
        <v>148</v>
      </c>
      <c r="D2964" t="s">
        <v>6</v>
      </c>
      <c r="E2964" s="1">
        <v>44462</v>
      </c>
      <c r="F2964" s="1">
        <v>44651</v>
      </c>
      <c r="G2964" s="1">
        <f>Таблица1[[#This Row],[Дата регистрации ЗНИ]]+VLOOKUP(Таблица1[[#This Row],[Бизнес-решение]],'Средние сроки по БР'!$A$1:$T$203,9)</f>
        <v>44678.371321454484</v>
      </c>
      <c r="H2964" s="1">
        <f>Таблица1[[#This Row],[Плановая дата выхода из текущего статуса]]+VLOOKUP(Таблица1[[#This Row],[Бизнес-решение]],'Средние сроки по БР'!$A$1:$T$203,10)</f>
        <v>44867.371321454484</v>
      </c>
      <c r="I29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189</v>
      </c>
    </row>
    <row r="2965" spans="1:9" x14ac:dyDescent="0.25">
      <c r="A2965" s="2">
        <v>5500030692</v>
      </c>
      <c r="B2965" t="s">
        <v>2676</v>
      </c>
      <c r="C2965" t="s">
        <v>99</v>
      </c>
      <c r="D2965" t="s">
        <v>73</v>
      </c>
      <c r="E2965" s="1">
        <v>44462</v>
      </c>
      <c r="F2965" s="1">
        <v>44582</v>
      </c>
      <c r="G2965" s="1">
        <f>Таблица1[[#This Row],[Дата регистрации ЗНИ]]+VLOOKUP(Таблица1[[#This Row],[Бизнес-решение]],'Средние сроки по БР'!$A$1:$T$203,15)</f>
        <v>44616.632258064514</v>
      </c>
      <c r="H2965" s="1">
        <f>Таблица1[[#This Row],[Плановая дата выхода из текущего статуса]]+VLOOKUP(Таблица1[[#This Row],[Бизнес-решение]],'Средние сроки по БР'!$A$1:$T$203,16)</f>
        <v>44736.632258064514</v>
      </c>
      <c r="I29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120</v>
      </c>
    </row>
    <row r="2966" spans="1:9" hidden="1" x14ac:dyDescent="0.25">
      <c r="A2966" s="2">
        <v>5500030750</v>
      </c>
      <c r="B2966" t="s">
        <v>2710</v>
      </c>
      <c r="C2966" t="s">
        <v>8</v>
      </c>
      <c r="D2966" t="s">
        <v>257</v>
      </c>
      <c r="E2966" s="1">
        <v>44468</v>
      </c>
      <c r="F2966" s="1" t="s">
        <v>7</v>
      </c>
      <c r="I296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67" spans="1:9" x14ac:dyDescent="0.25">
      <c r="A2967" s="2">
        <v>5500030694</v>
      </c>
      <c r="B2967" t="s">
        <v>232</v>
      </c>
      <c r="C2967" t="s">
        <v>114</v>
      </c>
      <c r="D2967" t="s">
        <v>33</v>
      </c>
      <c r="E2967" s="1">
        <v>44462</v>
      </c>
      <c r="F2967" s="1">
        <v>44540</v>
      </c>
      <c r="G2967" s="1">
        <f>Таблица1[[#This Row],[Дата регистрации ЗНИ]]+VLOOKUP(Таблица1[[#This Row],[Бизнес-решение]],'Средние сроки по БР'!$A$1:$T$203,11)</f>
        <v>44701.310924369747</v>
      </c>
      <c r="H2967" s="1">
        <f>Таблица1[[#This Row],[Плановая дата выхода из текущего статуса]]+VLOOKUP(Таблица1[[#This Row],[Бизнес-решение]],'Средние сроки по БР'!$A$1:$T$203,12)</f>
        <v>44777.310924369747</v>
      </c>
      <c r="I29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76</v>
      </c>
    </row>
    <row r="2968" spans="1:9" hidden="1" x14ac:dyDescent="0.25">
      <c r="A2968" s="2">
        <v>5500030752</v>
      </c>
      <c r="B2968" t="s">
        <v>2712</v>
      </c>
      <c r="C2968" t="s">
        <v>5</v>
      </c>
      <c r="D2968" t="s">
        <v>39</v>
      </c>
      <c r="E2968" s="1">
        <v>44467</v>
      </c>
      <c r="F2968" s="1" t="s">
        <v>7</v>
      </c>
      <c r="I296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69" spans="1:9" x14ac:dyDescent="0.25">
      <c r="A2969" s="2">
        <v>5500030695</v>
      </c>
      <c r="B2969" t="s">
        <v>1809</v>
      </c>
      <c r="C2969" t="s">
        <v>99</v>
      </c>
      <c r="D2969" t="s">
        <v>210</v>
      </c>
      <c r="E2969" s="1">
        <v>44462</v>
      </c>
      <c r="F2969" s="1">
        <v>44592</v>
      </c>
      <c r="G2969" s="1">
        <f>Таблица1[[#This Row],[Дата регистрации ЗНИ]]+VLOOKUP(Таблица1[[#This Row],[Бизнес-решение]],'Средние сроки по БР'!$A$1:$T$203,15)</f>
        <v>44794.5</v>
      </c>
      <c r="H2969" s="1">
        <f>Таблица1[[#This Row],[Плановая дата выхода из текущего статуса]]+VLOOKUP(Таблица1[[#This Row],[Бизнес-решение]],'Средние сроки по БР'!$A$1:$T$203,16)</f>
        <v>44924.5</v>
      </c>
      <c r="I29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130</v>
      </c>
    </row>
    <row r="2970" spans="1:9" x14ac:dyDescent="0.25">
      <c r="A2970" s="2">
        <v>5500030696</v>
      </c>
      <c r="B2970" t="s">
        <v>2677</v>
      </c>
      <c r="C2970" t="s">
        <v>99</v>
      </c>
      <c r="D2970" t="s">
        <v>73</v>
      </c>
      <c r="E2970" s="1">
        <v>44462</v>
      </c>
      <c r="F2970" s="1">
        <v>44620</v>
      </c>
      <c r="G2970" s="1">
        <f>Таблица1[[#This Row],[Дата регистрации ЗНИ]]+VLOOKUP(Таблица1[[#This Row],[Бизнес-решение]],'Средние сроки по БР'!$A$1:$T$203,15)</f>
        <v>44616.632258064514</v>
      </c>
      <c r="H2970" s="1">
        <f>Таблица1[[#This Row],[Плановая дата выхода из текущего статуса]]+VLOOKUP(Таблица1[[#This Row],[Бизнес-решение]],'Средние сроки по БР'!$A$1:$T$203,16)</f>
        <v>44774.632258064514</v>
      </c>
      <c r="I29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158</v>
      </c>
    </row>
    <row r="2971" spans="1:9" x14ac:dyDescent="0.25">
      <c r="A2971" s="2">
        <v>5500030700</v>
      </c>
      <c r="B2971" t="s">
        <v>2680</v>
      </c>
      <c r="C2971" t="s">
        <v>149</v>
      </c>
      <c r="D2971" t="s">
        <v>10</v>
      </c>
      <c r="E2971" s="1">
        <v>44462</v>
      </c>
      <c r="F2971" s="1">
        <v>44558</v>
      </c>
      <c r="G2971" s="1">
        <f>Таблица1[[#This Row],[Дата регистрации ЗНИ]]+VLOOKUP(Таблица1[[#This Row],[Бизнес-решение]],'Средние сроки по БР'!$A$1:$T$203,18,1)</f>
        <v>44625.209790209788</v>
      </c>
      <c r="H2971" s="1">
        <f>Таблица1[[#This Row],[Плановая дата выхода из текущего статуса]]+VLOOKUP(Таблица1[[#This Row],[Бизнес-решение]],'Средние сроки по БР'!$A$1:$T$203,19,1)</f>
        <v>44717.209790209788</v>
      </c>
      <c r="I29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92</v>
      </c>
    </row>
    <row r="2972" spans="1:9" x14ac:dyDescent="0.25">
      <c r="A2972" s="2">
        <v>5500030702</v>
      </c>
      <c r="B2972" t="s">
        <v>2682</v>
      </c>
      <c r="C2972" t="s">
        <v>297</v>
      </c>
      <c r="D2972" t="s">
        <v>45</v>
      </c>
      <c r="E2972" s="1">
        <v>44463</v>
      </c>
      <c r="F2972" s="1">
        <v>44560</v>
      </c>
      <c r="G2972" s="1">
        <f>Таблица1[[#This Row],[Дата регистрации ЗНИ]]+VLOOKUP(Таблица1[[#This Row],[Бизнес-решение]],'Средние сроки по БР'!$A$1:$T$203,13)</f>
        <v>44617.714285714283</v>
      </c>
      <c r="H2972" s="1">
        <f>Таблица1[[#This Row],[Плановая дата выхода из текущего статуса]]+VLOOKUP(Таблица1[[#This Row],[Бизнес-решение]],'Средние сроки по БР'!$A$1:$T$203,14)</f>
        <v>44712.714285714283</v>
      </c>
      <c r="I29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95</v>
      </c>
    </row>
    <row r="2973" spans="1:9" x14ac:dyDescent="0.25">
      <c r="A2973" s="2">
        <v>5500030703</v>
      </c>
      <c r="B2973" t="s">
        <v>2682</v>
      </c>
      <c r="C2973" t="s">
        <v>152</v>
      </c>
      <c r="D2973" t="s">
        <v>45</v>
      </c>
      <c r="E2973" s="1">
        <v>44463</v>
      </c>
      <c r="F2973" s="1">
        <v>44649</v>
      </c>
      <c r="G2973" s="1">
        <f>Таблица1[[#This Row],[Дата регистрации ЗНИ]]+VLOOKUP(Таблица1[[#This Row],[Бизнес-решение]],'Средние сроки по БР'!$A$1:$T$203,20,1)</f>
        <v>44602.714285714283</v>
      </c>
      <c r="H2973" s="1">
        <f>Таблица1[[#This Row],[Плановая дата выхода из текущего статуса]]</f>
        <v>44649</v>
      </c>
      <c r="I29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46.285714285717404</v>
      </c>
    </row>
    <row r="2974" spans="1:9" x14ac:dyDescent="0.25">
      <c r="A2974" s="2">
        <v>5500030704</v>
      </c>
      <c r="B2974" t="s">
        <v>2682</v>
      </c>
      <c r="C2974" t="s">
        <v>152</v>
      </c>
      <c r="D2974" t="s">
        <v>45</v>
      </c>
      <c r="E2974" s="1">
        <v>44463</v>
      </c>
      <c r="F2974" s="1">
        <v>44649</v>
      </c>
      <c r="G2974" s="1">
        <f>Таблица1[[#This Row],[Дата регистрации ЗНИ]]+VLOOKUP(Таблица1[[#This Row],[Бизнес-решение]],'Средние сроки по БР'!$A$1:$T$203,20,1)</f>
        <v>44602.714285714283</v>
      </c>
      <c r="H2974" s="1">
        <f>Таблица1[[#This Row],[Плановая дата выхода из текущего статуса]]</f>
        <v>44649</v>
      </c>
      <c r="I29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46.285714285717404</v>
      </c>
    </row>
    <row r="2975" spans="1:9" x14ac:dyDescent="0.25">
      <c r="A2975" s="2">
        <v>5500030705</v>
      </c>
      <c r="B2975" t="s">
        <v>2683</v>
      </c>
      <c r="C2975" t="s">
        <v>152</v>
      </c>
      <c r="D2975" t="s">
        <v>45</v>
      </c>
      <c r="E2975" s="1">
        <v>44463</v>
      </c>
      <c r="F2975" s="1">
        <v>44649</v>
      </c>
      <c r="G2975" s="1">
        <f>Таблица1[[#This Row],[Дата регистрации ЗНИ]]+VLOOKUP(Таблица1[[#This Row],[Бизнес-решение]],'Средние сроки по БР'!$A$1:$T$203,20,1)</f>
        <v>44602.714285714283</v>
      </c>
      <c r="H2975" s="1">
        <f>Таблица1[[#This Row],[Плановая дата выхода из текущего статуса]]</f>
        <v>44649</v>
      </c>
      <c r="I29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46.285714285717404</v>
      </c>
    </row>
    <row r="2976" spans="1:9" hidden="1" x14ac:dyDescent="0.25">
      <c r="A2976" s="2">
        <v>5500030760</v>
      </c>
      <c r="B2976" t="s">
        <v>2720</v>
      </c>
      <c r="C2976" t="s">
        <v>8</v>
      </c>
      <c r="D2976" t="s">
        <v>215</v>
      </c>
      <c r="E2976" s="1">
        <v>44468</v>
      </c>
      <c r="F2976" s="1" t="s">
        <v>7</v>
      </c>
      <c r="I297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77" spans="1:9" x14ac:dyDescent="0.25">
      <c r="A2977" s="2">
        <v>5500030706</v>
      </c>
      <c r="B2977" t="s">
        <v>2684</v>
      </c>
      <c r="C2977" t="s">
        <v>152</v>
      </c>
      <c r="D2977" t="s">
        <v>45</v>
      </c>
      <c r="E2977" s="1">
        <v>44463</v>
      </c>
      <c r="F2977" s="1">
        <v>44650</v>
      </c>
      <c r="G2977" s="1">
        <f>Таблица1[[#This Row],[Дата регистрации ЗНИ]]+VLOOKUP(Таблица1[[#This Row],[Бизнес-решение]],'Средние сроки по БР'!$A$1:$T$203,20,1)</f>
        <v>44602.714285714283</v>
      </c>
      <c r="H2977" s="1">
        <f>Таблица1[[#This Row],[Плановая дата выхода из текущего статуса]]</f>
        <v>44650</v>
      </c>
      <c r="I29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47.285714285717404</v>
      </c>
    </row>
    <row r="2978" spans="1:9" x14ac:dyDescent="0.25">
      <c r="A2978" s="2">
        <v>5500030708</v>
      </c>
      <c r="B2978" t="s">
        <v>2685</v>
      </c>
      <c r="C2978" t="s">
        <v>297</v>
      </c>
      <c r="D2978" t="s">
        <v>45</v>
      </c>
      <c r="E2978" s="1">
        <v>44463</v>
      </c>
      <c r="F2978" s="1">
        <v>44559</v>
      </c>
      <c r="G2978" s="1">
        <f>Таблица1[[#This Row],[Дата регистрации ЗНИ]]+VLOOKUP(Таблица1[[#This Row],[Бизнес-решение]],'Средние сроки по БР'!$A$1:$T$203,13)</f>
        <v>44617.714285714283</v>
      </c>
      <c r="H2978" s="1">
        <f>Таблица1[[#This Row],[Плановая дата выхода из текущего статуса]]+VLOOKUP(Таблица1[[#This Row],[Бизнес-решение]],'Средние сроки по БР'!$A$1:$T$203,14)</f>
        <v>44711.714285714283</v>
      </c>
      <c r="I29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94</v>
      </c>
    </row>
    <row r="2979" spans="1:9" x14ac:dyDescent="0.25">
      <c r="A2979" s="2">
        <v>5500030709</v>
      </c>
      <c r="B2979" t="s">
        <v>2686</v>
      </c>
      <c r="C2979" t="s">
        <v>152</v>
      </c>
      <c r="D2979" t="s">
        <v>45</v>
      </c>
      <c r="E2979" s="1">
        <v>44463</v>
      </c>
      <c r="F2979" s="1">
        <v>44649</v>
      </c>
      <c r="G2979" s="1">
        <f>Таблица1[[#This Row],[Дата регистрации ЗНИ]]+VLOOKUP(Таблица1[[#This Row],[Бизнес-решение]],'Средние сроки по БР'!$A$1:$T$203,20,1)</f>
        <v>44602.714285714283</v>
      </c>
      <c r="H2979" s="1">
        <f>Таблица1[[#This Row],[Плановая дата выхода из текущего статуса]]</f>
        <v>44649</v>
      </c>
      <c r="I29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46.285714285717404</v>
      </c>
    </row>
    <row r="2980" spans="1:9" x14ac:dyDescent="0.25">
      <c r="A2980" s="2">
        <v>5500030710</v>
      </c>
      <c r="B2980" t="s">
        <v>2687</v>
      </c>
      <c r="C2980" t="s">
        <v>152</v>
      </c>
      <c r="D2980" t="s">
        <v>45</v>
      </c>
      <c r="E2980" s="1">
        <v>44463</v>
      </c>
      <c r="F2980" s="1">
        <v>44649</v>
      </c>
      <c r="G2980" s="1">
        <f>Таблица1[[#This Row],[Дата регистрации ЗНИ]]+VLOOKUP(Таблица1[[#This Row],[Бизнес-решение]],'Средние сроки по БР'!$A$1:$T$203,20,1)</f>
        <v>44602.714285714283</v>
      </c>
      <c r="H2980" s="1">
        <f>Таблица1[[#This Row],[Плановая дата выхода из текущего статуса]]</f>
        <v>44649</v>
      </c>
      <c r="I29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46.285714285717404</v>
      </c>
    </row>
    <row r="2981" spans="1:9" x14ac:dyDescent="0.25">
      <c r="A2981" s="2">
        <v>5500030712</v>
      </c>
      <c r="B2981" t="s">
        <v>2688</v>
      </c>
      <c r="C2981" t="s">
        <v>148</v>
      </c>
      <c r="D2981" t="s">
        <v>400</v>
      </c>
      <c r="E2981" s="1">
        <v>44463</v>
      </c>
      <c r="F2981" s="1">
        <v>44617</v>
      </c>
      <c r="G2981" s="1">
        <f>Таблица1[[#This Row],[Дата регистрации ЗНИ]]+VLOOKUP(Таблица1[[#This Row],[Бизнес-решение]],'Средние сроки по БР'!$A$1:$T$203,9)</f>
        <v>44661.214285714283</v>
      </c>
      <c r="H2981" s="1">
        <f>Таблица1[[#This Row],[Плановая дата выхода из текущего статуса]]+VLOOKUP(Таблица1[[#This Row],[Бизнес-решение]],'Средние сроки по БР'!$A$1:$T$203,10)</f>
        <v>44815.214285714283</v>
      </c>
      <c r="I298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154</v>
      </c>
    </row>
    <row r="2982" spans="1:9" hidden="1" x14ac:dyDescent="0.25">
      <c r="A2982" s="2">
        <v>5500030767</v>
      </c>
      <c r="B2982" t="s">
        <v>2724</v>
      </c>
      <c r="C2982" t="s">
        <v>8</v>
      </c>
      <c r="D2982" t="s">
        <v>857</v>
      </c>
      <c r="E2982" s="1">
        <v>44470</v>
      </c>
      <c r="F2982" s="1" t="s">
        <v>7</v>
      </c>
      <c r="I298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83" spans="1:9" x14ac:dyDescent="0.25">
      <c r="A2983" s="2">
        <v>5500030713</v>
      </c>
      <c r="B2983" t="s">
        <v>424</v>
      </c>
      <c r="C2983" t="s">
        <v>148</v>
      </c>
      <c r="D2983" t="s">
        <v>73</v>
      </c>
      <c r="E2983" s="1">
        <v>44463</v>
      </c>
      <c r="F2983" s="1">
        <v>44925</v>
      </c>
      <c r="G2983" s="1">
        <f>Таблица1[[#This Row],[Дата регистрации ЗНИ]]+VLOOKUP(Таблица1[[#This Row],[Бизнес-решение]],'Средние сроки по БР'!$A$1:$T$203,9)</f>
        <v>44629.632258064514</v>
      </c>
      <c r="H2983" s="1">
        <f>Таблица1[[#This Row],[Плановая дата выхода из текущего статуса]]+VLOOKUP(Таблица1[[#This Row],[Бизнес-решение]],'Средние сроки по БР'!$A$1:$T$203,10)</f>
        <v>45091.632258064514</v>
      </c>
      <c r="I29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462</v>
      </c>
    </row>
    <row r="2984" spans="1:9" x14ac:dyDescent="0.25">
      <c r="A2984" s="2">
        <v>5500030714</v>
      </c>
      <c r="B2984" t="s">
        <v>2689</v>
      </c>
      <c r="C2984" t="s">
        <v>361</v>
      </c>
      <c r="D2984" t="s">
        <v>10</v>
      </c>
      <c r="E2984" s="1">
        <v>44463</v>
      </c>
      <c r="F2984" s="1">
        <v>44560</v>
      </c>
      <c r="G2984" s="1">
        <f>Таблица1[[#This Row],[Дата регистрации ЗНИ]]+VLOOKUP(Таблица1[[#This Row],[Бизнес-решение]],'Средние сроки по БР'!$A$1:$T$203,9)</f>
        <v>44642.209790209788</v>
      </c>
      <c r="H2984" s="1">
        <f>Таблица1[[#This Row],[Плановая дата выхода из текущего статуса]]+VLOOKUP(Таблица1[[#This Row],[Бизнес-решение]],'Средние сроки по БР'!$A$1:$T$203,10)</f>
        <v>44739.209790209788</v>
      </c>
      <c r="I298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97</v>
      </c>
    </row>
    <row r="2985" spans="1:9" hidden="1" x14ac:dyDescent="0.25">
      <c r="A2985" s="2">
        <v>5500030770</v>
      </c>
      <c r="B2985" t="s">
        <v>2727</v>
      </c>
      <c r="C2985" t="s">
        <v>5</v>
      </c>
      <c r="D2985" t="s">
        <v>63</v>
      </c>
      <c r="E2985" s="1">
        <v>44470</v>
      </c>
      <c r="F2985" s="1" t="s">
        <v>7</v>
      </c>
      <c r="I298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86" spans="1:9" x14ac:dyDescent="0.25">
      <c r="A2986" s="2">
        <v>5500030715</v>
      </c>
      <c r="B2986" t="s">
        <v>2690</v>
      </c>
      <c r="C2986" t="s">
        <v>99</v>
      </c>
      <c r="D2986" t="s">
        <v>10</v>
      </c>
      <c r="E2986" s="1">
        <v>44463</v>
      </c>
      <c r="F2986" s="1">
        <v>44579</v>
      </c>
      <c r="G2986" s="1">
        <f>Таблица1[[#This Row],[Дата регистрации ЗНИ]]+VLOOKUP(Таблица1[[#This Row],[Бизнес-решение]],'Средние сроки по БР'!$A$1:$T$203,15)</f>
        <v>44630.209790209788</v>
      </c>
      <c r="H2986" s="1">
        <f>Таблица1[[#This Row],[Плановая дата выхода из текущего статуса]]+VLOOKUP(Таблица1[[#This Row],[Бизнес-решение]],'Средние сроки по БР'!$A$1:$T$203,16)</f>
        <v>44746.209790209788</v>
      </c>
      <c r="I298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116</v>
      </c>
    </row>
    <row r="2987" spans="1:9" x14ac:dyDescent="0.25">
      <c r="A2987" s="2">
        <v>5500030717</v>
      </c>
      <c r="B2987" t="s">
        <v>2691</v>
      </c>
      <c r="C2987" t="s">
        <v>148</v>
      </c>
      <c r="D2987" t="s">
        <v>13</v>
      </c>
      <c r="E2987" s="1">
        <v>44463</v>
      </c>
      <c r="F2987" s="1">
        <v>44581</v>
      </c>
      <c r="G2987" s="1">
        <f>Таблица1[[#This Row],[Дата регистрации ЗНИ]]+VLOOKUP(Таблица1[[#This Row],[Бизнес-решение]],'Средние сроки по БР'!$A$1:$T$203,9)</f>
        <v>44693.88</v>
      </c>
      <c r="H2987" s="1">
        <f>Таблица1[[#This Row],[Плановая дата выхода из текущего статуса]]+VLOOKUP(Таблица1[[#This Row],[Бизнес-решение]],'Средние сроки по БР'!$A$1:$T$203,10)</f>
        <v>44811.88</v>
      </c>
      <c r="I29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118</v>
      </c>
    </row>
    <row r="2988" spans="1:9" x14ac:dyDescent="0.25">
      <c r="A2988" s="2">
        <v>5500030719</v>
      </c>
      <c r="B2988" t="s">
        <v>384</v>
      </c>
      <c r="C2988" t="s">
        <v>99</v>
      </c>
      <c r="D2988" t="s">
        <v>73</v>
      </c>
      <c r="E2988" s="1">
        <v>44463</v>
      </c>
      <c r="F2988" s="1">
        <v>44607</v>
      </c>
      <c r="G2988" s="1">
        <f>Таблица1[[#This Row],[Дата регистрации ЗНИ]]+VLOOKUP(Таблица1[[#This Row],[Бизнес-решение]],'Средние сроки по БР'!$A$1:$T$203,15)</f>
        <v>44617.632258064514</v>
      </c>
      <c r="H2988" s="1">
        <f>Таблица1[[#This Row],[Плановая дата выхода из текущего статуса]]+VLOOKUP(Таблица1[[#This Row],[Бизнес-решение]],'Средние сроки по БР'!$A$1:$T$203,16)</f>
        <v>44761.632258064514</v>
      </c>
      <c r="I29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144</v>
      </c>
    </row>
    <row r="2989" spans="1:9" hidden="1" x14ac:dyDescent="0.25">
      <c r="A2989" s="2">
        <v>5500030774</v>
      </c>
      <c r="B2989" t="s">
        <v>2731</v>
      </c>
      <c r="C2989" t="s">
        <v>5</v>
      </c>
      <c r="D2989" t="s">
        <v>10</v>
      </c>
      <c r="E2989" s="1">
        <v>44469</v>
      </c>
      <c r="F2989" s="1" t="s">
        <v>7</v>
      </c>
      <c r="I298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90" spans="1:9" x14ac:dyDescent="0.25">
      <c r="A2990" s="2">
        <v>5500030720</v>
      </c>
      <c r="B2990" t="s">
        <v>2692</v>
      </c>
      <c r="C2990" t="s">
        <v>148</v>
      </c>
      <c r="D2990" t="s">
        <v>10</v>
      </c>
      <c r="E2990" s="1">
        <v>44463</v>
      </c>
      <c r="F2990" s="1">
        <v>44561</v>
      </c>
      <c r="G2990" s="1">
        <f>Таблица1[[#This Row],[Дата регистрации ЗНИ]]+VLOOKUP(Таблица1[[#This Row],[Бизнес-решение]],'Средние сроки по БР'!$A$1:$T$203,9)</f>
        <v>44642.209790209788</v>
      </c>
      <c r="H2990" s="1">
        <f>Таблица1[[#This Row],[Плановая дата выхода из текущего статуса]]+VLOOKUP(Таблица1[[#This Row],[Бизнес-решение]],'Средние сроки по БР'!$A$1:$T$203,10)</f>
        <v>44740.209790209788</v>
      </c>
      <c r="I29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98</v>
      </c>
    </row>
    <row r="2991" spans="1:9" hidden="1" x14ac:dyDescent="0.25">
      <c r="A2991" s="2">
        <v>5500030776</v>
      </c>
      <c r="B2991" t="s">
        <v>2733</v>
      </c>
      <c r="C2991" t="s">
        <v>5</v>
      </c>
      <c r="D2991" t="s">
        <v>10</v>
      </c>
      <c r="E2991" s="1">
        <v>44469</v>
      </c>
      <c r="F2991" s="1" t="s">
        <v>7</v>
      </c>
      <c r="I299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92" spans="1:9" hidden="1" x14ac:dyDescent="0.25">
      <c r="A2992" s="2">
        <v>5500030777</v>
      </c>
      <c r="B2992" t="s">
        <v>2734</v>
      </c>
      <c r="C2992" t="s">
        <v>5</v>
      </c>
      <c r="D2992" t="s">
        <v>10</v>
      </c>
      <c r="E2992" s="1">
        <v>44469</v>
      </c>
      <c r="F2992" s="1" t="s">
        <v>7</v>
      </c>
      <c r="I299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93" spans="1:9" x14ac:dyDescent="0.25">
      <c r="A2993" s="2">
        <v>5500030721</v>
      </c>
      <c r="B2993" t="s">
        <v>2693</v>
      </c>
      <c r="C2993" t="s">
        <v>99</v>
      </c>
      <c r="D2993" t="s">
        <v>39</v>
      </c>
      <c r="E2993" s="1">
        <v>44463</v>
      </c>
      <c r="F2993" s="1">
        <v>44560</v>
      </c>
      <c r="G2993" s="1">
        <f>Таблица1[[#This Row],[Дата регистрации ЗНИ]]+VLOOKUP(Таблица1[[#This Row],[Бизнес-решение]],'Средние сроки по БР'!$A$1:$T$203,15)</f>
        <v>44697.274391873827</v>
      </c>
      <c r="H2993" s="1">
        <f>Таблица1[[#This Row],[Плановая дата выхода из текущего статуса]]+VLOOKUP(Таблица1[[#This Row],[Бизнес-решение]],'Средние сроки по БР'!$A$1:$T$203,16)</f>
        <v>44794.274391873827</v>
      </c>
      <c r="I29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97</v>
      </c>
    </row>
    <row r="2994" spans="1:9" hidden="1" x14ac:dyDescent="0.25">
      <c r="A2994" s="2">
        <v>5500030779</v>
      </c>
      <c r="B2994" t="s">
        <v>2668</v>
      </c>
      <c r="C2994" t="s">
        <v>8</v>
      </c>
      <c r="D2994" t="s">
        <v>10</v>
      </c>
      <c r="E2994" s="1">
        <v>44469</v>
      </c>
      <c r="F2994" s="1" t="s">
        <v>7</v>
      </c>
      <c r="I299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2995" spans="1:9" x14ac:dyDescent="0.25">
      <c r="A2995" s="2">
        <v>5500030722</v>
      </c>
      <c r="B2995" t="s">
        <v>2694</v>
      </c>
      <c r="C2995" t="s">
        <v>152</v>
      </c>
      <c r="D2995" t="s">
        <v>257</v>
      </c>
      <c r="E2995" s="1">
        <v>44463</v>
      </c>
      <c r="F2995" s="1">
        <v>44642</v>
      </c>
      <c r="G2995" s="1">
        <f>Таблица1[[#This Row],[Дата регистрации ЗНИ]]+VLOOKUP(Таблица1[[#This Row],[Бизнес-решение]],'Средние сроки по БР'!$A$1:$T$203,20,1)</f>
        <v>44558.595744680853</v>
      </c>
      <c r="H2995" s="1">
        <f>Таблица1[[#This Row],[Плановая дата выхода из текущего статуса]]</f>
        <v>44642</v>
      </c>
      <c r="I29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83.404255319146614</v>
      </c>
    </row>
    <row r="2996" spans="1:9" x14ac:dyDescent="0.25">
      <c r="A2996" s="2">
        <v>5500030724</v>
      </c>
      <c r="B2996" t="s">
        <v>2695</v>
      </c>
      <c r="C2996" t="s">
        <v>148</v>
      </c>
      <c r="D2996" t="s">
        <v>73</v>
      </c>
      <c r="E2996" s="1">
        <v>44466</v>
      </c>
      <c r="F2996" s="1">
        <v>44561</v>
      </c>
      <c r="G2996" s="1">
        <f>Таблица1[[#This Row],[Дата регистрации ЗНИ]]+VLOOKUP(Таблица1[[#This Row],[Бизнес-решение]],'Средние сроки по БР'!$A$1:$T$203,9)</f>
        <v>44632.632258064514</v>
      </c>
      <c r="H2996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29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95</v>
      </c>
    </row>
    <row r="2997" spans="1:9" x14ac:dyDescent="0.25">
      <c r="A2997" s="2">
        <v>5500030725</v>
      </c>
      <c r="B2997" t="s">
        <v>2696</v>
      </c>
      <c r="C2997" t="s">
        <v>152</v>
      </c>
      <c r="D2997" t="s">
        <v>257</v>
      </c>
      <c r="E2997" s="1">
        <v>44466</v>
      </c>
      <c r="F2997" s="1">
        <v>44629</v>
      </c>
      <c r="G2997" s="1">
        <f>Таблица1[[#This Row],[Дата регистрации ЗНИ]]+VLOOKUP(Таблица1[[#This Row],[Бизнес-решение]],'Средние сроки по БР'!$A$1:$T$203,20,1)</f>
        <v>44561.595744680853</v>
      </c>
      <c r="H2997" s="1">
        <f>Таблица1[[#This Row],[Плановая дата выхода из текущего статуса]]</f>
        <v>44629</v>
      </c>
      <c r="I29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67.404255319146614</v>
      </c>
    </row>
    <row r="2998" spans="1:9" x14ac:dyDescent="0.25">
      <c r="A2998" s="2">
        <v>5500030728</v>
      </c>
      <c r="B2998" t="s">
        <v>2698</v>
      </c>
      <c r="C2998" t="s">
        <v>99</v>
      </c>
      <c r="D2998" t="s">
        <v>257</v>
      </c>
      <c r="E2998" s="1">
        <v>44467</v>
      </c>
      <c r="F2998" s="1">
        <v>44591</v>
      </c>
      <c r="G2998" s="1">
        <f>Таблица1[[#This Row],[Дата регистрации ЗНИ]]+VLOOKUP(Таблица1[[#This Row],[Бизнес-решение]],'Средние сроки по БР'!$A$1:$T$203,15)</f>
        <v>44574.595744680853</v>
      </c>
      <c r="H2998" s="1">
        <f>Таблица1[[#This Row],[Плановая дата выхода из текущего статуса]]+VLOOKUP(Таблица1[[#This Row],[Бизнес-решение]],'Средние сроки по БР'!$A$1:$T$203,16)</f>
        <v>44698.595744680853</v>
      </c>
      <c r="I29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124</v>
      </c>
    </row>
    <row r="2999" spans="1:9" x14ac:dyDescent="0.25">
      <c r="A2999" s="2">
        <v>5500030731</v>
      </c>
      <c r="B2999" t="s">
        <v>2699</v>
      </c>
      <c r="C2999" t="s">
        <v>148</v>
      </c>
      <c r="D2999" t="s">
        <v>400</v>
      </c>
      <c r="E2999" s="1">
        <v>44466</v>
      </c>
      <c r="F2999" s="1">
        <v>44659</v>
      </c>
      <c r="G2999" s="1">
        <f>Таблица1[[#This Row],[Дата регистрации ЗНИ]]+VLOOKUP(Таблица1[[#This Row],[Бизнес-решение]],'Средние сроки по БР'!$A$1:$T$203,9)</f>
        <v>44664.214285714283</v>
      </c>
      <c r="H2999" s="1">
        <f>Таблица1[[#This Row],[Плановая дата выхода из текущего статуса]]+VLOOKUP(Таблица1[[#This Row],[Бизнес-решение]],'Средние сроки по БР'!$A$1:$T$203,10)</f>
        <v>44857.214285714283</v>
      </c>
      <c r="I29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193</v>
      </c>
    </row>
    <row r="3000" spans="1:9" x14ac:dyDescent="0.25">
      <c r="A3000" s="2">
        <v>5500030732</v>
      </c>
      <c r="B3000" t="s">
        <v>2700</v>
      </c>
      <c r="C3000" t="s">
        <v>148</v>
      </c>
      <c r="D3000" t="s">
        <v>73</v>
      </c>
      <c r="E3000" s="1">
        <v>44466</v>
      </c>
      <c r="F3000" s="1">
        <v>44561</v>
      </c>
      <c r="G3000" s="1">
        <f>Таблица1[[#This Row],[Дата регистрации ЗНИ]]+VLOOKUP(Таблица1[[#This Row],[Бизнес-решение]],'Средние сроки по БР'!$A$1:$T$203,9)</f>
        <v>44632.632258064514</v>
      </c>
      <c r="H3000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0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95</v>
      </c>
    </row>
    <row r="3001" spans="1:9" x14ac:dyDescent="0.25">
      <c r="A3001" s="2">
        <v>5500030734</v>
      </c>
      <c r="B3001" t="s">
        <v>2701</v>
      </c>
      <c r="C3001" t="s">
        <v>260</v>
      </c>
      <c r="D3001" t="s">
        <v>73</v>
      </c>
      <c r="E3001" s="1">
        <v>44466</v>
      </c>
      <c r="F3001" s="1">
        <v>44480</v>
      </c>
      <c r="G3001" s="1">
        <f>Таблица1[[#This Row],[Дата регистрации ЗНИ]]+VLOOKUP(Таблица1[[#This Row],[Бизнес-решение]],'Средние сроки по БР'!$A$1:$T$203,6)</f>
        <v>44638.632258064514</v>
      </c>
      <c r="H3001" s="1">
        <f>Таблица1[[#This Row],[Плановая дата выхода из текущего статуса]]+VLOOKUP(Таблица1[[#This Row],[Бизнес-решение]],'Средние сроки по БР'!$A$1:$T$203,7)</f>
        <v>44650.632258064514</v>
      </c>
      <c r="I30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</v>
      </c>
    </row>
    <row r="3002" spans="1:9" x14ac:dyDescent="0.25">
      <c r="A3002" s="2">
        <v>5500030737</v>
      </c>
      <c r="B3002" t="s">
        <v>2702</v>
      </c>
      <c r="C3002" t="s">
        <v>99</v>
      </c>
      <c r="D3002" t="s">
        <v>73</v>
      </c>
      <c r="E3002" s="1">
        <v>44466</v>
      </c>
      <c r="F3002" s="1">
        <v>44596</v>
      </c>
      <c r="G3002" s="1">
        <f>Таблица1[[#This Row],[Дата регистрации ЗНИ]]+VLOOKUP(Таблица1[[#This Row],[Бизнес-решение]],'Средние сроки по БР'!$A$1:$T$203,15)</f>
        <v>44620.632258064514</v>
      </c>
      <c r="H3002" s="1">
        <f>Таблица1[[#This Row],[Плановая дата выхода из текущего статуса]]+VLOOKUP(Таблица1[[#This Row],[Бизнес-решение]],'Средние сроки по БР'!$A$1:$T$203,16)</f>
        <v>44750.632258064514</v>
      </c>
      <c r="I30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130</v>
      </c>
    </row>
    <row r="3003" spans="1:9" hidden="1" x14ac:dyDescent="0.25">
      <c r="A3003" s="2">
        <v>5500030788</v>
      </c>
      <c r="B3003" t="s">
        <v>2741</v>
      </c>
      <c r="C3003" t="s">
        <v>5</v>
      </c>
      <c r="D3003" t="s">
        <v>64</v>
      </c>
      <c r="E3003" s="1">
        <v>44469</v>
      </c>
      <c r="F3003" s="1" t="s">
        <v>7</v>
      </c>
      <c r="I300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04" spans="1:9" hidden="1" x14ac:dyDescent="0.25">
      <c r="A3004" s="2">
        <v>5500030789</v>
      </c>
      <c r="B3004" t="s">
        <v>2742</v>
      </c>
      <c r="C3004" t="s">
        <v>8</v>
      </c>
      <c r="D3004" t="s">
        <v>223</v>
      </c>
      <c r="E3004" s="1">
        <v>44469</v>
      </c>
      <c r="F3004" s="1" t="s">
        <v>7</v>
      </c>
      <c r="I300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05" spans="1:9" x14ac:dyDescent="0.25">
      <c r="A3005" s="2">
        <v>5500030738</v>
      </c>
      <c r="B3005" t="s">
        <v>2690</v>
      </c>
      <c r="C3005" t="s">
        <v>99</v>
      </c>
      <c r="D3005" t="s">
        <v>33</v>
      </c>
      <c r="E3005" s="1">
        <v>44466</v>
      </c>
      <c r="F3005" s="1">
        <v>44579</v>
      </c>
      <c r="G3005" s="1">
        <f>Таблица1[[#This Row],[Дата регистрации ЗНИ]]+VLOOKUP(Таблица1[[#This Row],[Бизнес-решение]],'Средние сроки по БР'!$A$1:$T$203,15)</f>
        <v>44698.310924369747</v>
      </c>
      <c r="H3005" s="1">
        <f>Таблица1[[#This Row],[Плановая дата выхода из текущего статуса]]+VLOOKUP(Таблица1[[#This Row],[Бизнес-решение]],'Средние сроки по БР'!$A$1:$T$203,16)</f>
        <v>44811.310924369747</v>
      </c>
      <c r="I30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113</v>
      </c>
    </row>
    <row r="3006" spans="1:9" x14ac:dyDescent="0.25">
      <c r="A3006" s="2">
        <v>5500030741</v>
      </c>
      <c r="B3006" t="s">
        <v>2703</v>
      </c>
      <c r="C3006" t="s">
        <v>148</v>
      </c>
      <c r="D3006" t="s">
        <v>6</v>
      </c>
      <c r="E3006" s="1">
        <v>44467</v>
      </c>
      <c r="F3006" s="1">
        <v>44771</v>
      </c>
      <c r="G3006" s="1">
        <f>Таблица1[[#This Row],[Дата регистрации ЗНИ]]+VLOOKUP(Таблица1[[#This Row],[Бизнес-решение]],'Средние сроки по БР'!$A$1:$T$203,9)</f>
        <v>44683.371321454484</v>
      </c>
      <c r="H3006" s="1">
        <f>Таблица1[[#This Row],[Плановая дата выхода из текущего статуса]]+VLOOKUP(Таблица1[[#This Row],[Бизнес-решение]],'Средние сроки по БР'!$A$1:$T$203,10)</f>
        <v>44987.371321454484</v>
      </c>
      <c r="I30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304</v>
      </c>
    </row>
    <row r="3007" spans="1:9" x14ac:dyDescent="0.25">
      <c r="A3007" s="2">
        <v>5500030742</v>
      </c>
      <c r="B3007" t="s">
        <v>2704</v>
      </c>
      <c r="C3007" t="s">
        <v>241</v>
      </c>
      <c r="D3007" t="s">
        <v>540</v>
      </c>
      <c r="E3007" s="1">
        <v>44467</v>
      </c>
      <c r="F3007" s="1">
        <v>44560</v>
      </c>
      <c r="G3007" s="1">
        <f>Таблица1[[#This Row],[Дата регистрации ЗНИ]]+VLOOKUP(Таблица1[[#This Row],[Бизнес-решение]],'Средние сроки по БР'!$A$1:$T$203,9)</f>
        <v>44674</v>
      </c>
      <c r="H3007" s="1">
        <f>Таблица1[[#This Row],[Плановая дата выхода из текущего статуса]]+VLOOKUP(Таблица1[[#This Row],[Бизнес-решение]],'Средние сроки по БР'!$A$1:$T$203,10)</f>
        <v>44767</v>
      </c>
      <c r="I30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93</v>
      </c>
    </row>
    <row r="3008" spans="1:9" hidden="1" x14ac:dyDescent="0.25">
      <c r="A3008" s="2">
        <v>5500030795</v>
      </c>
      <c r="B3008" t="s">
        <v>2746</v>
      </c>
      <c r="C3008" t="s">
        <v>5</v>
      </c>
      <c r="D3008" t="s">
        <v>16</v>
      </c>
      <c r="E3008" s="1">
        <v>44470</v>
      </c>
      <c r="F3008" s="1" t="s">
        <v>7</v>
      </c>
      <c r="I300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09" spans="1:9" x14ac:dyDescent="0.25">
      <c r="A3009" s="2">
        <v>5500030743</v>
      </c>
      <c r="B3009" t="s">
        <v>2688</v>
      </c>
      <c r="C3009" t="s">
        <v>148</v>
      </c>
      <c r="D3009" t="s">
        <v>33</v>
      </c>
      <c r="E3009" s="1">
        <v>44467</v>
      </c>
      <c r="F3009" s="1">
        <v>44651</v>
      </c>
      <c r="G3009" s="1">
        <f>Таблица1[[#This Row],[Дата регистрации ЗНИ]]+VLOOKUP(Таблица1[[#This Row],[Бизнес-решение]],'Средние сроки по БР'!$A$1:$T$203,9)</f>
        <v>44711.310924369747</v>
      </c>
      <c r="H3009" s="1">
        <f>Таблица1[[#This Row],[Плановая дата выхода из текущего статуса]]+VLOOKUP(Таблица1[[#This Row],[Бизнес-решение]],'Средние сроки по БР'!$A$1:$T$203,10)</f>
        <v>44895.310924369747</v>
      </c>
      <c r="I30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184</v>
      </c>
    </row>
    <row r="3010" spans="1:9" x14ac:dyDescent="0.25">
      <c r="A3010" s="2">
        <v>5500030744</v>
      </c>
      <c r="B3010" t="s">
        <v>2705</v>
      </c>
      <c r="C3010" t="s">
        <v>99</v>
      </c>
      <c r="D3010" t="s">
        <v>257</v>
      </c>
      <c r="E3010" s="1">
        <v>44467</v>
      </c>
      <c r="F3010" s="1">
        <v>44560</v>
      </c>
      <c r="G3010" s="1">
        <f>Таблица1[[#This Row],[Дата регистрации ЗНИ]]+VLOOKUP(Таблица1[[#This Row],[Бизнес-решение]],'Средние сроки по БР'!$A$1:$T$203,15)</f>
        <v>44574.595744680853</v>
      </c>
      <c r="H3010" s="1">
        <f>Таблица1[[#This Row],[Плановая дата выхода из текущего статуса]]+VLOOKUP(Таблица1[[#This Row],[Бизнес-решение]],'Средние сроки по БР'!$A$1:$T$203,16)</f>
        <v>44667.595744680853</v>
      </c>
      <c r="I30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93</v>
      </c>
    </row>
    <row r="3011" spans="1:9" x14ac:dyDescent="0.25">
      <c r="A3011" s="2">
        <v>5500030745</v>
      </c>
      <c r="B3011" t="s">
        <v>2706</v>
      </c>
      <c r="C3011" t="s">
        <v>148</v>
      </c>
      <c r="D3011" t="s">
        <v>11</v>
      </c>
      <c r="E3011" s="1">
        <v>44467</v>
      </c>
      <c r="F3011" s="1">
        <v>44638</v>
      </c>
      <c r="G3011" s="1">
        <f>Таблица1[[#This Row],[Дата регистрации ЗНИ]]+VLOOKUP(Таблица1[[#This Row],[Бизнес-решение]],'Средние сроки по БР'!$A$1:$T$203,9)</f>
        <v>44718.260563380281</v>
      </c>
      <c r="H3011" s="1">
        <f>Таблица1[[#This Row],[Плановая дата выхода из текущего статуса]]+VLOOKUP(Таблица1[[#This Row],[Бизнес-решение]],'Средние сроки по БР'!$A$1:$T$203,10)</f>
        <v>44889.260563380281</v>
      </c>
      <c r="I30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171</v>
      </c>
    </row>
    <row r="3012" spans="1:9" hidden="1" x14ac:dyDescent="0.25">
      <c r="A3012" s="2">
        <v>5500030800</v>
      </c>
      <c r="B3012" t="s">
        <v>2750</v>
      </c>
      <c r="C3012" t="s">
        <v>8</v>
      </c>
      <c r="D3012" t="s">
        <v>11</v>
      </c>
      <c r="E3012" s="1">
        <v>44473</v>
      </c>
      <c r="F3012" s="1" t="s">
        <v>7</v>
      </c>
      <c r="I301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13" spans="1:9" x14ac:dyDescent="0.25">
      <c r="A3013" s="2">
        <v>5500030746</v>
      </c>
      <c r="B3013" t="s">
        <v>2707</v>
      </c>
      <c r="C3013" t="s">
        <v>99</v>
      </c>
      <c r="D3013" t="s">
        <v>10</v>
      </c>
      <c r="E3013" s="1">
        <v>44467</v>
      </c>
      <c r="F3013" s="1">
        <v>44592</v>
      </c>
      <c r="G3013" s="1">
        <f>Таблица1[[#This Row],[Дата регистрации ЗНИ]]+VLOOKUP(Таблица1[[#This Row],[Бизнес-решение]],'Средние сроки по БР'!$A$1:$T$203,15)</f>
        <v>44634.209790209788</v>
      </c>
      <c r="H3013" s="1">
        <f>Таблица1[[#This Row],[Плановая дата выхода из текущего статуса]]+VLOOKUP(Таблица1[[#This Row],[Бизнес-решение]],'Средние сроки по БР'!$A$1:$T$203,16)</f>
        <v>44759.209790209788</v>
      </c>
      <c r="I301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125</v>
      </c>
    </row>
    <row r="3014" spans="1:9" hidden="1" x14ac:dyDescent="0.25">
      <c r="A3014" s="2">
        <v>5500030802</v>
      </c>
      <c r="B3014" t="s">
        <v>2694</v>
      </c>
      <c r="C3014" t="s">
        <v>8</v>
      </c>
      <c r="D3014" t="s">
        <v>257</v>
      </c>
      <c r="E3014" s="1">
        <v>44470</v>
      </c>
      <c r="F3014" s="1" t="s">
        <v>7</v>
      </c>
      <c r="I301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15" spans="1:9" x14ac:dyDescent="0.25">
      <c r="A3015" s="2">
        <v>5500030747</v>
      </c>
      <c r="B3015" t="s">
        <v>2708</v>
      </c>
      <c r="C3015" t="s">
        <v>99</v>
      </c>
      <c r="D3015" t="s">
        <v>39</v>
      </c>
      <c r="E3015" s="1">
        <v>44468</v>
      </c>
      <c r="F3015" s="1">
        <v>44621</v>
      </c>
      <c r="G3015" s="1">
        <f>Таблица1[[#This Row],[Дата регистрации ЗНИ]]+VLOOKUP(Таблица1[[#This Row],[Бизнес-решение]],'Средние сроки по БР'!$A$1:$T$203,15)</f>
        <v>44702.274391873827</v>
      </c>
      <c r="H3015" s="1">
        <f>Таблица1[[#This Row],[Плановая дата выхода из текущего статуса]]+VLOOKUP(Таблица1[[#This Row],[Бизнес-решение]],'Средние сроки по БР'!$A$1:$T$203,16)</f>
        <v>44855.274391873827</v>
      </c>
      <c r="I30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153</v>
      </c>
    </row>
    <row r="3016" spans="1:9" x14ac:dyDescent="0.25">
      <c r="A3016" s="2">
        <v>5500030748</v>
      </c>
      <c r="B3016" t="s">
        <v>183</v>
      </c>
      <c r="C3016" t="s">
        <v>148</v>
      </c>
      <c r="D3016" t="s">
        <v>116</v>
      </c>
      <c r="E3016" s="1">
        <v>44468</v>
      </c>
      <c r="F3016" s="1">
        <v>44512</v>
      </c>
      <c r="G3016" s="1">
        <f>Таблица1[[#This Row],[Дата регистрации ЗНИ]]+VLOOKUP(Таблица1[[#This Row],[Бизнес-решение]],'Средние сроки по БР'!$A$1:$T$203,9)</f>
        <v>44660.5</v>
      </c>
      <c r="H3016" s="1">
        <f>Таблица1[[#This Row],[Плановая дата выхода из текущего статуса]]+VLOOKUP(Таблица1[[#This Row],[Бизнес-решение]],'Средние сроки по БР'!$A$1:$T$203,10)</f>
        <v>44704.5</v>
      </c>
      <c r="I30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44</v>
      </c>
    </row>
    <row r="3017" spans="1:9" x14ac:dyDescent="0.25">
      <c r="A3017" s="2">
        <v>5500030749</v>
      </c>
      <c r="B3017" t="s">
        <v>2709</v>
      </c>
      <c r="C3017" t="s">
        <v>148</v>
      </c>
      <c r="D3017" t="s">
        <v>400</v>
      </c>
      <c r="E3017" s="1">
        <v>44468</v>
      </c>
      <c r="F3017" s="1">
        <v>44652</v>
      </c>
      <c r="G3017" s="1">
        <f>Таблица1[[#This Row],[Дата регистрации ЗНИ]]+VLOOKUP(Таблица1[[#This Row],[Бизнес-решение]],'Средние сроки по БР'!$A$1:$T$203,9)</f>
        <v>44666.214285714283</v>
      </c>
      <c r="H3017" s="1">
        <f>Таблица1[[#This Row],[Плановая дата выхода из текущего статуса]]+VLOOKUP(Таблица1[[#This Row],[Бизнес-решение]],'Средние сроки по БР'!$A$1:$T$203,10)</f>
        <v>44850.214285714283</v>
      </c>
      <c r="I30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184</v>
      </c>
    </row>
    <row r="3018" spans="1:9" x14ac:dyDescent="0.25">
      <c r="A3018" s="2">
        <v>5500030751</v>
      </c>
      <c r="B3018" t="s">
        <v>2711</v>
      </c>
      <c r="C3018" t="s">
        <v>149</v>
      </c>
      <c r="D3018" t="s">
        <v>257</v>
      </c>
      <c r="E3018" s="1">
        <v>44467</v>
      </c>
      <c r="F3018" s="1">
        <v>44559</v>
      </c>
      <c r="G3018" s="1">
        <f>Таблица1[[#This Row],[Дата регистрации ЗНИ]]+VLOOKUP(Таблица1[[#This Row],[Бизнес-решение]],'Средние сроки по БР'!$A$1:$T$203,18,1)</f>
        <v>44570.595744680853</v>
      </c>
      <c r="H3018" s="1">
        <f>Таблица1[[#This Row],[Плановая дата выхода из текущего статуса]]+VLOOKUP(Таблица1[[#This Row],[Бизнес-решение]],'Средние сроки по БР'!$A$1:$T$203,19,1)</f>
        <v>44658.595744680853</v>
      </c>
      <c r="I30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88</v>
      </c>
    </row>
    <row r="3019" spans="1:9" x14ac:dyDescent="0.25">
      <c r="A3019" s="2">
        <v>5500030753</v>
      </c>
      <c r="B3019" t="s">
        <v>2713</v>
      </c>
      <c r="C3019" t="s">
        <v>328</v>
      </c>
      <c r="D3019" t="s">
        <v>16</v>
      </c>
      <c r="E3019" s="1">
        <v>44467</v>
      </c>
      <c r="F3019" s="1">
        <v>44473</v>
      </c>
      <c r="G3019" s="1">
        <f>Таблица1[[#This Row],[Дата регистрации ЗНИ]]+VLOOKUP(Таблица1[[#This Row],[Бизнес-решение]],'Средние сроки по БР'!$A$1:$U$203,7,1)</f>
        <v>44638.252688172041</v>
      </c>
      <c r="H3019" s="1">
        <f>Таблица1[[#This Row],[Плановая дата выхода из текущего статуса]]+VLOOKUP(Таблица1[[#This Row],[Бизнес-решение]],'Средние сроки по БР'!$A$1:$T$203,8)</f>
        <v>44642.252688172041</v>
      </c>
      <c r="I30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020" spans="1:9" x14ac:dyDescent="0.25">
      <c r="A3020" s="2">
        <v>5500030754</v>
      </c>
      <c r="B3020" t="s">
        <v>2714</v>
      </c>
      <c r="C3020" t="s">
        <v>99</v>
      </c>
      <c r="D3020" t="s">
        <v>132</v>
      </c>
      <c r="E3020" s="1">
        <v>44467</v>
      </c>
      <c r="F3020" s="1">
        <v>44554</v>
      </c>
      <c r="G3020" s="1">
        <f>Таблица1[[#This Row],[Дата регистрации ЗНИ]]+VLOOKUP(Таблица1[[#This Row],[Бизнес-решение]],'Средние сроки по БР'!$A$1:$T$203,15)</f>
        <v>44799.5</v>
      </c>
      <c r="H3020" s="1">
        <f>Таблица1[[#This Row],[Плановая дата выхода из текущего статуса]]+VLOOKUP(Таблица1[[#This Row],[Бизнес-решение]],'Средние сроки по БР'!$A$1:$T$203,16)</f>
        <v>44886.5</v>
      </c>
      <c r="I30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87</v>
      </c>
    </row>
    <row r="3021" spans="1:9" x14ac:dyDescent="0.25">
      <c r="A3021" s="2">
        <v>5500030755</v>
      </c>
      <c r="B3021" t="s">
        <v>2715</v>
      </c>
      <c r="C3021" t="s">
        <v>99</v>
      </c>
      <c r="D3021" t="s">
        <v>132</v>
      </c>
      <c r="E3021" s="1">
        <v>44467</v>
      </c>
      <c r="F3021" s="1">
        <v>44554</v>
      </c>
      <c r="G3021" s="1">
        <f>Таблица1[[#This Row],[Дата регистрации ЗНИ]]+VLOOKUP(Таблица1[[#This Row],[Бизнес-решение]],'Средние сроки по БР'!$A$1:$T$203,15)</f>
        <v>44799.5</v>
      </c>
      <c r="H3021" s="1">
        <f>Таблица1[[#This Row],[Плановая дата выхода из текущего статуса]]+VLOOKUP(Таблица1[[#This Row],[Бизнес-решение]],'Средние сроки по БР'!$A$1:$T$203,16)</f>
        <v>44886.5</v>
      </c>
      <c r="I302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87</v>
      </c>
    </row>
    <row r="3022" spans="1:9" x14ac:dyDescent="0.25">
      <c r="A3022" s="2">
        <v>5500030756</v>
      </c>
      <c r="B3022" t="s">
        <v>2716</v>
      </c>
      <c r="C3022" t="s">
        <v>99</v>
      </c>
      <c r="D3022" t="s">
        <v>132</v>
      </c>
      <c r="E3022" s="1">
        <v>44467</v>
      </c>
      <c r="F3022" s="1">
        <v>44558</v>
      </c>
      <c r="G3022" s="1">
        <f>Таблица1[[#This Row],[Дата регистрации ЗНИ]]+VLOOKUP(Таблица1[[#This Row],[Бизнес-решение]],'Средние сроки по БР'!$A$1:$T$203,15)</f>
        <v>44799.5</v>
      </c>
      <c r="H3022" s="1">
        <f>Таблица1[[#This Row],[Плановая дата выхода из текущего статуса]]+VLOOKUP(Таблица1[[#This Row],[Бизнес-решение]],'Средние сроки по БР'!$A$1:$T$203,16)</f>
        <v>44890.5</v>
      </c>
      <c r="I30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91</v>
      </c>
    </row>
    <row r="3023" spans="1:9" x14ac:dyDescent="0.25">
      <c r="A3023" s="2">
        <v>5500030757</v>
      </c>
      <c r="B3023" t="s">
        <v>2717</v>
      </c>
      <c r="C3023" t="s">
        <v>99</v>
      </c>
      <c r="D3023" t="s">
        <v>132</v>
      </c>
      <c r="E3023" s="1">
        <v>44467</v>
      </c>
      <c r="F3023" s="1">
        <v>44554</v>
      </c>
      <c r="G3023" s="1">
        <f>Таблица1[[#This Row],[Дата регистрации ЗНИ]]+VLOOKUP(Таблица1[[#This Row],[Бизнес-решение]],'Средние сроки по БР'!$A$1:$T$203,15)</f>
        <v>44799.5</v>
      </c>
      <c r="H3023" s="1">
        <f>Таблица1[[#This Row],[Плановая дата выхода из текущего статуса]]+VLOOKUP(Таблица1[[#This Row],[Бизнес-решение]],'Средние сроки по БР'!$A$1:$T$203,16)</f>
        <v>44886.5</v>
      </c>
      <c r="I30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87</v>
      </c>
    </row>
    <row r="3024" spans="1:9" x14ac:dyDescent="0.25">
      <c r="A3024" s="2">
        <v>5500030758</v>
      </c>
      <c r="B3024" t="s">
        <v>2718</v>
      </c>
      <c r="C3024" t="s">
        <v>148</v>
      </c>
      <c r="D3024" t="s">
        <v>16</v>
      </c>
      <c r="E3024" s="1">
        <v>44467</v>
      </c>
      <c r="F3024" s="1">
        <v>44581</v>
      </c>
      <c r="G3024" s="1">
        <f>Таблица1[[#This Row],[Дата регистрации ЗНИ]]+VLOOKUP(Таблица1[[#This Row],[Бизнес-решение]],'Средние сроки по БР'!$A$1:$T$203,9)</f>
        <v>44634.252688172041</v>
      </c>
      <c r="H3024" s="1">
        <f>Таблица1[[#This Row],[Плановая дата выхода из текущего статуса]]+VLOOKUP(Таблица1[[#This Row],[Бизнес-решение]],'Средние сроки по БР'!$A$1:$T$203,10)</f>
        <v>44748.252688172041</v>
      </c>
      <c r="I30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114</v>
      </c>
    </row>
    <row r="3025" spans="1:9" x14ac:dyDescent="0.25">
      <c r="A3025" s="2">
        <v>5500030759</v>
      </c>
      <c r="B3025" t="s">
        <v>2719</v>
      </c>
      <c r="C3025" t="s">
        <v>148</v>
      </c>
      <c r="D3025" t="s">
        <v>94</v>
      </c>
      <c r="E3025" s="1">
        <v>44468</v>
      </c>
      <c r="F3025" s="1">
        <v>44593</v>
      </c>
      <c r="G3025" s="1">
        <f>Таблица1[[#This Row],[Дата регистрации ЗНИ]]+VLOOKUP(Таблица1[[#This Row],[Бизнес-решение]],'Средние сроки по БР'!$A$1:$T$203,9)</f>
        <v>44620.567567567567</v>
      </c>
      <c r="H3025" s="1">
        <f>Таблица1[[#This Row],[Плановая дата выхода из текущего статуса]]+VLOOKUP(Таблица1[[#This Row],[Бизнес-решение]],'Средние сроки по БР'!$A$1:$T$203,10)</f>
        <v>44745.567567567567</v>
      </c>
      <c r="I30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125</v>
      </c>
    </row>
    <row r="3026" spans="1:9" x14ac:dyDescent="0.25">
      <c r="A3026" s="2">
        <v>5500030761</v>
      </c>
      <c r="B3026" t="s">
        <v>2721</v>
      </c>
      <c r="C3026" t="s">
        <v>152</v>
      </c>
      <c r="D3026" t="s">
        <v>16</v>
      </c>
      <c r="E3026" s="1">
        <v>44468</v>
      </c>
      <c r="F3026" s="1">
        <v>44645</v>
      </c>
      <c r="G3026" s="1">
        <f>Таблица1[[#This Row],[Дата регистрации ЗНИ]]+VLOOKUP(Таблица1[[#This Row],[Бизнес-решение]],'Средние сроки по БР'!$A$1:$T$203,20,1)</f>
        <v>44611.252688172041</v>
      </c>
      <c r="H3026" s="1">
        <f>Таблица1[[#This Row],[Плановая дата выхода из текущего статуса]]</f>
        <v>44645</v>
      </c>
      <c r="I302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33.747311827959493</v>
      </c>
    </row>
    <row r="3027" spans="1:9" x14ac:dyDescent="0.25">
      <c r="A3027" s="2">
        <v>5500030762</v>
      </c>
      <c r="B3027" t="s">
        <v>2722</v>
      </c>
      <c r="C3027" t="s">
        <v>260</v>
      </c>
      <c r="D3027" t="s">
        <v>857</v>
      </c>
      <c r="E3027" s="1">
        <v>44468</v>
      </c>
      <c r="F3027" s="1">
        <v>44531</v>
      </c>
      <c r="G3027" s="1">
        <f>Таблица1[[#This Row],[Дата регистрации ЗНИ]]+VLOOKUP(Таблица1[[#This Row],[Бизнес-решение]],'Средние сроки по БР'!$A$1:$T$203,6,0)</f>
        <v>44578</v>
      </c>
      <c r="H3027" s="1">
        <f>Таблица1[[#This Row],[Плановая дата выхода из текущего статуса]]+VLOOKUP(Таблица1[[#This Row],[Бизнес-решение]],'Средние сроки по БР'!$A$1:$T$203,7,0)</f>
        <v>44639</v>
      </c>
      <c r="I30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61</v>
      </c>
    </row>
    <row r="3028" spans="1:9" x14ac:dyDescent="0.25">
      <c r="A3028" s="2">
        <v>5500030763</v>
      </c>
      <c r="B3028" t="s">
        <v>213</v>
      </c>
      <c r="C3028" t="s">
        <v>152</v>
      </c>
      <c r="D3028" t="s">
        <v>73</v>
      </c>
      <c r="E3028" s="1">
        <v>44468</v>
      </c>
      <c r="F3028" s="1">
        <v>44650</v>
      </c>
      <c r="G3028" s="1">
        <f>Таблица1[[#This Row],[Дата регистрации ЗНИ]]+VLOOKUP(Таблица1[[#This Row],[Бизнес-решение]],'Средние сроки по БР'!$A$1:$T$203,20,1)</f>
        <v>44610.632258064514</v>
      </c>
      <c r="H3028" s="1">
        <f>Таблица1[[#This Row],[Плановая дата выхода из текущего статуса]]</f>
        <v>44650</v>
      </c>
      <c r="I302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39.367741935486265</v>
      </c>
    </row>
    <row r="3029" spans="1:9" x14ac:dyDescent="0.25">
      <c r="A3029" s="2">
        <v>5500030764</v>
      </c>
      <c r="B3029" t="s">
        <v>409</v>
      </c>
      <c r="C3029" t="s">
        <v>148</v>
      </c>
      <c r="D3029" t="s">
        <v>33</v>
      </c>
      <c r="E3029" s="1">
        <v>44468</v>
      </c>
      <c r="F3029" s="1">
        <v>44637</v>
      </c>
      <c r="G3029" s="1">
        <f>Таблица1[[#This Row],[Дата регистрации ЗНИ]]+VLOOKUP(Таблица1[[#This Row],[Бизнес-решение]],'Средние сроки по БР'!$A$1:$T$203,9)</f>
        <v>44712.310924369747</v>
      </c>
      <c r="H3029" s="1">
        <f>Таблица1[[#This Row],[Плановая дата выхода из текущего статуса]]+VLOOKUP(Таблица1[[#This Row],[Бизнес-решение]],'Средние сроки по БР'!$A$1:$T$203,10)</f>
        <v>44881.310924369747</v>
      </c>
      <c r="I30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169</v>
      </c>
    </row>
    <row r="3030" spans="1:9" hidden="1" x14ac:dyDescent="0.25">
      <c r="A3030" s="2">
        <v>5500030819</v>
      </c>
      <c r="B3030" t="s">
        <v>2761</v>
      </c>
      <c r="C3030" t="s">
        <v>8</v>
      </c>
      <c r="D3030" t="s">
        <v>16</v>
      </c>
      <c r="E3030" s="1">
        <v>44474</v>
      </c>
      <c r="F3030" s="1" t="s">
        <v>7</v>
      </c>
      <c r="I303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31" spans="1:9" x14ac:dyDescent="0.25">
      <c r="A3031" s="2">
        <v>5500030766</v>
      </c>
      <c r="B3031" t="s">
        <v>2723</v>
      </c>
      <c r="C3031" t="s">
        <v>148</v>
      </c>
      <c r="D3031" t="s">
        <v>372</v>
      </c>
      <c r="E3031" s="1">
        <v>44469</v>
      </c>
      <c r="F3031" s="1">
        <v>44592</v>
      </c>
      <c r="G3031" s="1">
        <f>Таблица1[[#This Row],[Дата регистрации ЗНИ]]+VLOOKUP(Таблица1[[#This Row],[Бизнес-решение]],'Средние сроки по БР'!$A$1:$T$203,9)</f>
        <v>44652.639344262294</v>
      </c>
      <c r="H3031" s="1">
        <f>Таблица1[[#This Row],[Плановая дата выхода из текущего статуса]]+VLOOKUP(Таблица1[[#This Row],[Бизнес-решение]],'Средние сроки по БР'!$A$1:$T$203,10)</f>
        <v>44775.639344262294</v>
      </c>
      <c r="I30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123</v>
      </c>
    </row>
    <row r="3032" spans="1:9" x14ac:dyDescent="0.25">
      <c r="A3032" s="2">
        <v>5500030768</v>
      </c>
      <c r="B3032" t="s">
        <v>2725</v>
      </c>
      <c r="C3032" t="s">
        <v>152</v>
      </c>
      <c r="D3032" t="s">
        <v>63</v>
      </c>
      <c r="E3032" s="1">
        <v>44470</v>
      </c>
      <c r="F3032" s="1">
        <v>44630</v>
      </c>
      <c r="G3032" s="1">
        <f>Таблица1[[#This Row],[Дата регистрации ЗНИ]]+VLOOKUP(Таблица1[[#This Row],[Бизнес-решение]],'Средние сроки по БР'!$A$1:$T$203,20,1)</f>
        <v>44596.796791443849</v>
      </c>
      <c r="H3032" s="1">
        <f>Таблица1[[#This Row],[Плановая дата выхода из текущего статуса]]</f>
        <v>44630</v>
      </c>
      <c r="I30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33.203208556151367</v>
      </c>
    </row>
    <row r="3033" spans="1:9" x14ac:dyDescent="0.25">
      <c r="A3033" s="2">
        <v>5500030769</v>
      </c>
      <c r="B3033" t="s">
        <v>2726</v>
      </c>
      <c r="C3033" t="s">
        <v>152</v>
      </c>
      <c r="D3033" t="s">
        <v>63</v>
      </c>
      <c r="E3033" s="1">
        <v>44470</v>
      </c>
      <c r="F3033" s="1">
        <v>44630</v>
      </c>
      <c r="G3033" s="1">
        <f>Таблица1[[#This Row],[Дата регистрации ЗНИ]]+VLOOKUP(Таблица1[[#This Row],[Бизнес-решение]],'Средние сроки по БР'!$A$1:$T$203,20,1)</f>
        <v>44596.796791443849</v>
      </c>
      <c r="H3033" s="1">
        <f>Таблица1[[#This Row],[Плановая дата выхода из текущего статуса]]</f>
        <v>44630</v>
      </c>
      <c r="I30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33.203208556151367</v>
      </c>
    </row>
    <row r="3034" spans="1:9" x14ac:dyDescent="0.25">
      <c r="A3034" s="2">
        <v>5500030771</v>
      </c>
      <c r="B3034" t="s">
        <v>2728</v>
      </c>
      <c r="C3034" t="s">
        <v>99</v>
      </c>
      <c r="D3034" t="s">
        <v>73</v>
      </c>
      <c r="E3034" s="1">
        <v>44468</v>
      </c>
      <c r="F3034" s="1">
        <v>44555</v>
      </c>
      <c r="G3034" s="1">
        <f>Таблица1[[#This Row],[Дата регистрации ЗНИ]]+VLOOKUP(Таблица1[[#This Row],[Бизнес-решение]],'Средние сроки по БР'!$A$1:$T$203,15)</f>
        <v>44622.632258064514</v>
      </c>
      <c r="H3034" s="1">
        <f>Таблица1[[#This Row],[Плановая дата выхода из текущего статуса]]+VLOOKUP(Таблица1[[#This Row],[Бизнес-решение]],'Средние сроки по БР'!$A$1:$T$203,16)</f>
        <v>44709.632258064514</v>
      </c>
      <c r="I303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87</v>
      </c>
    </row>
    <row r="3035" spans="1:9" hidden="1" x14ac:dyDescent="0.25">
      <c r="A3035" s="2">
        <v>5500030824</v>
      </c>
      <c r="B3035" t="s">
        <v>2228</v>
      </c>
      <c r="C3035" t="s">
        <v>8</v>
      </c>
      <c r="D3035" t="s">
        <v>10</v>
      </c>
      <c r="E3035" s="1">
        <v>44474</v>
      </c>
      <c r="F3035" s="1" t="s">
        <v>7</v>
      </c>
      <c r="I303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36" spans="1:9" x14ac:dyDescent="0.25">
      <c r="A3036" s="2">
        <v>5500030772</v>
      </c>
      <c r="B3036" t="s">
        <v>2729</v>
      </c>
      <c r="C3036" t="s">
        <v>148</v>
      </c>
      <c r="D3036" t="s">
        <v>73</v>
      </c>
      <c r="E3036" s="1">
        <v>44468</v>
      </c>
      <c r="F3036" s="1">
        <v>44592</v>
      </c>
      <c r="G3036" s="1">
        <f>Таблица1[[#This Row],[Дата регистрации ЗНИ]]+VLOOKUP(Таблица1[[#This Row],[Бизнес-решение]],'Средние сроки по БР'!$A$1:$T$203,9)</f>
        <v>44634.632258064514</v>
      </c>
      <c r="H3036" s="1">
        <f>Таблица1[[#This Row],[Плановая дата выхода из текущего статуса]]+VLOOKUP(Таблица1[[#This Row],[Бизнес-решение]],'Средние сроки по БР'!$A$1:$T$203,10)</f>
        <v>44758.632258064514</v>
      </c>
      <c r="I30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124</v>
      </c>
    </row>
    <row r="3037" spans="1:9" x14ac:dyDescent="0.25">
      <c r="A3037" s="2">
        <v>5500030773</v>
      </c>
      <c r="B3037" t="s">
        <v>2730</v>
      </c>
      <c r="C3037" t="s">
        <v>152</v>
      </c>
      <c r="D3037" t="s">
        <v>10</v>
      </c>
      <c r="E3037" s="1">
        <v>44469</v>
      </c>
      <c r="F3037" s="1">
        <v>44636</v>
      </c>
      <c r="G3037" s="1">
        <f>Таблица1[[#This Row],[Дата регистрации ЗНИ]]+VLOOKUP(Таблица1[[#This Row],[Бизнес-решение]],'Средние сроки по БР'!$A$1:$T$203,20,1)</f>
        <v>44624.209790209788</v>
      </c>
      <c r="H3037" s="1">
        <f>Таблица1[[#This Row],[Плановая дата выхода из текущего статуса]]</f>
        <v>44636</v>
      </c>
      <c r="I303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11.79020979021152</v>
      </c>
    </row>
    <row r="3038" spans="1:9" hidden="1" x14ac:dyDescent="0.25">
      <c r="A3038" s="2">
        <v>5500030827</v>
      </c>
      <c r="B3038" t="s">
        <v>2765</v>
      </c>
      <c r="C3038" t="s">
        <v>5</v>
      </c>
      <c r="D3038" t="s">
        <v>10</v>
      </c>
      <c r="E3038" s="1">
        <v>44474</v>
      </c>
      <c r="F3038" s="1" t="s">
        <v>7</v>
      </c>
      <c r="I303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39" spans="1:9" x14ac:dyDescent="0.25">
      <c r="A3039" s="2">
        <v>5500030775</v>
      </c>
      <c r="B3039" t="s">
        <v>2732</v>
      </c>
      <c r="C3039" t="s">
        <v>149</v>
      </c>
      <c r="D3039" t="s">
        <v>10</v>
      </c>
      <c r="E3039" s="1">
        <v>44469</v>
      </c>
      <c r="F3039" s="1">
        <v>44561</v>
      </c>
      <c r="G3039" s="1">
        <f>Таблица1[[#This Row],[Дата регистрации ЗНИ]]+VLOOKUP(Таблица1[[#This Row],[Бизнес-решение]],'Средние сроки по БР'!$A$1:$T$203,18,1)</f>
        <v>44632.209790209788</v>
      </c>
      <c r="H3039" s="1">
        <f>Таблица1[[#This Row],[Плановая дата выхода из текущего статуса]]+VLOOKUP(Таблица1[[#This Row],[Бизнес-решение]],'Средние сроки по БР'!$A$1:$T$203,19,1)</f>
        <v>44720.209790209788</v>
      </c>
      <c r="I303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88</v>
      </c>
    </row>
    <row r="3040" spans="1:9" x14ac:dyDescent="0.25">
      <c r="A3040" s="2">
        <v>5500030778</v>
      </c>
      <c r="B3040" t="s">
        <v>2735</v>
      </c>
      <c r="C3040" t="s">
        <v>99</v>
      </c>
      <c r="D3040" t="s">
        <v>10</v>
      </c>
      <c r="E3040" s="1">
        <v>44469</v>
      </c>
      <c r="F3040" s="1">
        <v>44560</v>
      </c>
      <c r="G3040" s="1">
        <f>Таблица1[[#This Row],[Дата регистрации ЗНИ]]+VLOOKUP(Таблица1[[#This Row],[Бизнес-решение]],'Средние сроки по БР'!$A$1:$T$203,15)</f>
        <v>44636.209790209788</v>
      </c>
      <c r="H3040" s="1">
        <f>Таблица1[[#This Row],[Плановая дата выхода из текущего статуса]]+VLOOKUP(Таблица1[[#This Row],[Бизнес-решение]],'Средние сроки по БР'!$A$1:$T$203,16)</f>
        <v>44727.209790209788</v>
      </c>
      <c r="I304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91</v>
      </c>
    </row>
    <row r="3041" spans="1:9" x14ac:dyDescent="0.25">
      <c r="A3041" s="2">
        <v>5500030780</v>
      </c>
      <c r="B3041" t="s">
        <v>2736</v>
      </c>
      <c r="C3041" t="s">
        <v>149</v>
      </c>
      <c r="D3041" t="s">
        <v>10</v>
      </c>
      <c r="E3041" s="1">
        <v>44469</v>
      </c>
      <c r="F3041" s="1">
        <v>44560</v>
      </c>
      <c r="G3041" s="1">
        <f>Таблица1[[#This Row],[Дата регистрации ЗНИ]]+VLOOKUP(Таблица1[[#This Row],[Бизнес-решение]],'Средние сроки по БР'!$A$1:$T$203,18,1)</f>
        <v>44632.209790209788</v>
      </c>
      <c r="H3041" s="1">
        <f>Таблица1[[#This Row],[Плановая дата выхода из текущего статуса]]+VLOOKUP(Таблица1[[#This Row],[Бизнес-решение]],'Средние сроки по БР'!$A$1:$T$203,19,1)</f>
        <v>44719.209790209788</v>
      </c>
      <c r="I30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87</v>
      </c>
    </row>
    <row r="3042" spans="1:9" hidden="1" x14ac:dyDescent="0.25">
      <c r="A3042" s="2">
        <v>5500030832</v>
      </c>
      <c r="B3042" t="s">
        <v>2229</v>
      </c>
      <c r="C3042" t="s">
        <v>8</v>
      </c>
      <c r="D3042" t="s">
        <v>6</v>
      </c>
      <c r="E3042" s="1">
        <v>44474</v>
      </c>
      <c r="F3042" s="1" t="s">
        <v>7</v>
      </c>
      <c r="I304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43" spans="1:9" hidden="1" x14ac:dyDescent="0.25">
      <c r="A3043" s="2">
        <v>5500030833</v>
      </c>
      <c r="B3043" t="s">
        <v>2229</v>
      </c>
      <c r="C3043" t="s">
        <v>8</v>
      </c>
      <c r="D3043" t="s">
        <v>10</v>
      </c>
      <c r="E3043" s="1">
        <v>44474</v>
      </c>
      <c r="F3043" s="1" t="s">
        <v>7</v>
      </c>
      <c r="I304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44" spans="1:9" hidden="1" x14ac:dyDescent="0.25">
      <c r="A3044" s="2">
        <v>5500030834</v>
      </c>
      <c r="B3044" t="s">
        <v>2229</v>
      </c>
      <c r="C3044" t="s">
        <v>8</v>
      </c>
      <c r="D3044" t="s">
        <v>33</v>
      </c>
      <c r="E3044" s="1">
        <v>44474</v>
      </c>
      <c r="F3044" s="1" t="s">
        <v>7</v>
      </c>
      <c r="I304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45" spans="1:9" x14ac:dyDescent="0.25">
      <c r="A3045" s="2">
        <v>5500030781</v>
      </c>
      <c r="B3045" t="s">
        <v>2737</v>
      </c>
      <c r="C3045" t="s">
        <v>149</v>
      </c>
      <c r="D3045" t="s">
        <v>10</v>
      </c>
      <c r="E3045" s="1">
        <v>44469</v>
      </c>
      <c r="F3045" s="1">
        <v>44560</v>
      </c>
      <c r="G3045" s="1">
        <f>Таблица1[[#This Row],[Дата регистрации ЗНИ]]+VLOOKUP(Таблица1[[#This Row],[Бизнес-решение]],'Средние сроки по БР'!$A$1:$T$203,18,1)</f>
        <v>44632.209790209788</v>
      </c>
      <c r="H3045" s="1">
        <f>Таблица1[[#This Row],[Плановая дата выхода из текущего статуса]]+VLOOKUP(Таблица1[[#This Row],[Бизнес-решение]],'Средние сроки по БР'!$A$1:$T$203,19,1)</f>
        <v>44719.209790209788</v>
      </c>
      <c r="I30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87</v>
      </c>
    </row>
    <row r="3046" spans="1:9" hidden="1" x14ac:dyDescent="0.25">
      <c r="A3046" s="2">
        <v>5500030836</v>
      </c>
      <c r="B3046" t="s">
        <v>2769</v>
      </c>
      <c r="C3046" t="s">
        <v>5</v>
      </c>
      <c r="D3046" t="s">
        <v>39</v>
      </c>
      <c r="E3046" s="1">
        <v>44474</v>
      </c>
      <c r="F3046" s="1" t="s">
        <v>7</v>
      </c>
      <c r="I304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47" spans="1:9" x14ac:dyDescent="0.25">
      <c r="A3047" s="2">
        <v>5500030782</v>
      </c>
      <c r="B3047" t="s">
        <v>2738</v>
      </c>
      <c r="C3047" t="s">
        <v>148</v>
      </c>
      <c r="D3047" t="s">
        <v>16</v>
      </c>
      <c r="E3047" s="1">
        <v>44469</v>
      </c>
      <c r="F3047" s="1">
        <v>44561</v>
      </c>
      <c r="G3047" s="1">
        <f>Таблица1[[#This Row],[Дата регистрации ЗНИ]]+VLOOKUP(Таблица1[[#This Row],[Бизнес-решение]],'Средние сроки по БР'!$A$1:$T$203,9)</f>
        <v>44636.252688172041</v>
      </c>
      <c r="H3047" s="1">
        <f>Таблица1[[#This Row],[Плановая дата выхода из текущего статуса]]+VLOOKUP(Таблица1[[#This Row],[Бизнес-решение]],'Средние сроки по БР'!$A$1:$T$203,10)</f>
        <v>44728.252688172041</v>
      </c>
      <c r="I30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92</v>
      </c>
    </row>
    <row r="3048" spans="1:9" x14ac:dyDescent="0.25">
      <c r="A3048" s="2">
        <v>5500030783</v>
      </c>
      <c r="B3048" t="s">
        <v>2739</v>
      </c>
      <c r="C3048" t="s">
        <v>184</v>
      </c>
      <c r="D3048" t="s">
        <v>73</v>
      </c>
      <c r="E3048" s="1">
        <v>44469</v>
      </c>
      <c r="F3048" s="1">
        <v>44571</v>
      </c>
      <c r="G3048" s="1">
        <f>Таблица1[[#This Row],[Дата регистрации ЗНИ]]+VLOOKUP(Таблица1[[#This Row],[Бизнес-решение]],'Средние сроки по БР'!$A$1:$T$203,10)</f>
        <v>44635.632258064514</v>
      </c>
      <c r="H3048" s="1">
        <f>Таблица1[[#This Row],[Плановая дата выхода из текущего статуса]]+VLOOKUP(Таблица1[[#This Row],[Бизнес-решение]],'Средние сроки по БР'!$A$1:$T$203,11)</f>
        <v>44732.632258064514</v>
      </c>
      <c r="I30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97</v>
      </c>
    </row>
    <row r="3049" spans="1:9" x14ac:dyDescent="0.25">
      <c r="A3049" s="2">
        <v>5500030784</v>
      </c>
      <c r="B3049" t="s">
        <v>2740</v>
      </c>
      <c r="C3049" t="s">
        <v>99</v>
      </c>
      <c r="D3049" t="s">
        <v>131</v>
      </c>
      <c r="E3049" s="1">
        <v>44469</v>
      </c>
      <c r="F3049" s="1">
        <v>44523</v>
      </c>
      <c r="G3049" s="1">
        <f>Таблица1[[#This Row],[Дата регистрации ЗНИ]]+VLOOKUP(Таблица1[[#This Row],[Бизнес-решение]],'Средние сроки по БР'!$A$1:$T$203,15)</f>
        <v>44626.400000000001</v>
      </c>
      <c r="H3049" s="1">
        <f>Таблица1[[#This Row],[Плановая дата выхода из текущего статуса]]+VLOOKUP(Таблица1[[#This Row],[Бизнес-решение]],'Средние сроки по БР'!$A$1:$T$203,16)</f>
        <v>44680.4</v>
      </c>
      <c r="I304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54</v>
      </c>
    </row>
    <row r="3050" spans="1:9" x14ac:dyDescent="0.25">
      <c r="A3050" s="2">
        <v>5500030785</v>
      </c>
      <c r="B3050" t="s">
        <v>1905</v>
      </c>
      <c r="C3050" t="s">
        <v>325</v>
      </c>
      <c r="D3050" t="s">
        <v>16</v>
      </c>
      <c r="E3050" s="1">
        <v>44469</v>
      </c>
      <c r="F3050" s="1">
        <v>44540</v>
      </c>
      <c r="G3050" s="1">
        <f>Таблица1[[#This Row],[Дата регистрации ЗНИ]]+VLOOKUP(Таблица1[[#This Row],[Бизнес-решение]],'Средние сроки по БР'!$A$1:$T$203,13)</f>
        <v>44627.252688172041</v>
      </c>
      <c r="H3050" s="1">
        <f>Таблица1[[#This Row],[Плановая дата выхода из текущего статуса]]+VLOOKUP(Таблица1[[#This Row],[Бизнес-решение]],'Средние сроки по БР'!$A$1:$T$203,14)</f>
        <v>44696.252688172041</v>
      </c>
      <c r="I305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69</v>
      </c>
    </row>
    <row r="3051" spans="1:9" x14ac:dyDescent="0.25">
      <c r="A3051" s="2">
        <v>5500030786</v>
      </c>
      <c r="B3051" t="s">
        <v>354</v>
      </c>
      <c r="C3051" t="s">
        <v>148</v>
      </c>
      <c r="D3051" t="s">
        <v>33</v>
      </c>
      <c r="E3051" s="1">
        <v>44469</v>
      </c>
      <c r="F3051" s="1">
        <v>44651</v>
      </c>
      <c r="G3051" s="1">
        <f>Таблица1[[#This Row],[Дата регистрации ЗНИ]]+VLOOKUP(Таблица1[[#This Row],[Бизнес-решение]],'Средние сроки по БР'!$A$1:$T$203,9)</f>
        <v>44713.310924369747</v>
      </c>
      <c r="H3051" s="1">
        <f>Таблица1[[#This Row],[Плановая дата выхода из текущего статуса]]+VLOOKUP(Таблица1[[#This Row],[Бизнес-решение]],'Средние сроки по БР'!$A$1:$T$203,10)</f>
        <v>44895.310924369747</v>
      </c>
      <c r="I30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182</v>
      </c>
    </row>
    <row r="3052" spans="1:9" x14ac:dyDescent="0.25">
      <c r="A3052" s="2">
        <v>5500030787</v>
      </c>
      <c r="B3052" t="s">
        <v>354</v>
      </c>
      <c r="C3052" t="s">
        <v>448</v>
      </c>
      <c r="D3052" t="s">
        <v>1992</v>
      </c>
      <c r="E3052" s="1">
        <v>44469</v>
      </c>
      <c r="F3052" s="1">
        <v>44475</v>
      </c>
      <c r="G3052" s="1">
        <f>Таблица1[[#This Row],[Дата регистрации ЗНИ]]+VLOOKUP(Таблица1[[#This Row],[Бизнес-решение]],'Средние сроки по БР'!$A$1:$U$203,7,1)</f>
        <v>44674.375</v>
      </c>
      <c r="H3052" s="1">
        <f>Таблица1[[#This Row],[Плановая дата выхода из текущего статуса]]+VLOOKUP(Таблица1[[#This Row],[Бизнес-решение]],'Средние сроки по БР'!$A$1:$T$203,8)</f>
        <v>44678.375</v>
      </c>
      <c r="I30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053" spans="1:9" x14ac:dyDescent="0.25">
      <c r="A3053" s="2">
        <v>5500030790</v>
      </c>
      <c r="B3053" t="s">
        <v>2743</v>
      </c>
      <c r="C3053" t="s">
        <v>152</v>
      </c>
      <c r="D3053" t="s">
        <v>63</v>
      </c>
      <c r="E3053" s="1">
        <v>44469</v>
      </c>
      <c r="F3053" s="1">
        <v>44637</v>
      </c>
      <c r="G3053" s="1">
        <f>Таблица1[[#This Row],[Дата регистрации ЗНИ]]+VLOOKUP(Таблица1[[#This Row],[Бизнес-решение]],'Средние сроки по БР'!$A$1:$T$203,20,1)</f>
        <v>44595.796791443849</v>
      </c>
      <c r="H3053" s="1">
        <f>Таблица1[[#This Row],[Плановая дата выхода из текущего статуса]]</f>
        <v>44637</v>
      </c>
      <c r="I30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41.203208556151367</v>
      </c>
    </row>
    <row r="3054" spans="1:9" x14ac:dyDescent="0.25">
      <c r="A3054" s="2">
        <v>5500030792</v>
      </c>
      <c r="B3054" t="s">
        <v>2744</v>
      </c>
      <c r="C3054" t="s">
        <v>152</v>
      </c>
      <c r="D3054" t="s">
        <v>63</v>
      </c>
      <c r="E3054" s="1">
        <v>44469</v>
      </c>
      <c r="F3054" s="1">
        <v>44637</v>
      </c>
      <c r="G3054" s="1">
        <f>Таблица1[[#This Row],[Дата регистрации ЗНИ]]+VLOOKUP(Таблица1[[#This Row],[Бизнес-решение]],'Средние сроки по БР'!$A$1:$T$203,20,1)</f>
        <v>44595.796791443849</v>
      </c>
      <c r="H3054" s="1">
        <f>Таблица1[[#This Row],[Плановая дата выхода из текущего статуса]]</f>
        <v>44637</v>
      </c>
      <c r="I30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41.203208556151367</v>
      </c>
    </row>
    <row r="3055" spans="1:9" hidden="1" x14ac:dyDescent="0.25">
      <c r="A3055" s="2">
        <v>5500030845</v>
      </c>
      <c r="B3055" t="s">
        <v>2776</v>
      </c>
      <c r="C3055" t="s">
        <v>5</v>
      </c>
      <c r="D3055" t="s">
        <v>6</v>
      </c>
      <c r="E3055" s="1">
        <v>44475</v>
      </c>
      <c r="F3055" s="1" t="s">
        <v>7</v>
      </c>
      <c r="I305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56" spans="1:9" x14ac:dyDescent="0.25">
      <c r="A3056" s="2">
        <v>5500030794</v>
      </c>
      <c r="B3056" t="s">
        <v>2745</v>
      </c>
      <c r="C3056" t="s">
        <v>99</v>
      </c>
      <c r="D3056" t="s">
        <v>73</v>
      </c>
      <c r="E3056" s="1">
        <v>44470</v>
      </c>
      <c r="F3056" s="1">
        <v>44588</v>
      </c>
      <c r="G3056" s="1">
        <f>Таблица1[[#This Row],[Дата регистрации ЗНИ]]+VLOOKUP(Таблица1[[#This Row],[Бизнес-решение]],'Средние сроки по БР'!$A$1:$T$203,15)</f>
        <v>44624.632258064514</v>
      </c>
      <c r="H3056" s="1">
        <f>Таблица1[[#This Row],[Плановая дата выхода из текущего статуса]]+VLOOKUP(Таблица1[[#This Row],[Бизнес-решение]],'Средние сроки по БР'!$A$1:$T$203,16)</f>
        <v>44742.632258064514</v>
      </c>
      <c r="I30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118</v>
      </c>
    </row>
    <row r="3057" spans="1:9" x14ac:dyDescent="0.25">
      <c r="A3057" s="2">
        <v>5500030796</v>
      </c>
      <c r="B3057" t="s">
        <v>2747</v>
      </c>
      <c r="C3057" t="s">
        <v>99</v>
      </c>
      <c r="D3057" t="s">
        <v>10</v>
      </c>
      <c r="E3057" s="1">
        <v>44470</v>
      </c>
      <c r="F3057" s="1">
        <v>44582</v>
      </c>
      <c r="G3057" s="1">
        <f>Таблица1[[#This Row],[Дата регистрации ЗНИ]]+VLOOKUP(Таблица1[[#This Row],[Бизнес-решение]],'Средние сроки по БР'!$A$1:$T$203,15)</f>
        <v>44637.209790209788</v>
      </c>
      <c r="H3057" s="1">
        <f>Таблица1[[#This Row],[Плановая дата выхода из текущего статуса]]+VLOOKUP(Таблица1[[#This Row],[Бизнес-решение]],'Средние сроки по БР'!$A$1:$T$203,16)</f>
        <v>44749.209790209788</v>
      </c>
      <c r="I30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112</v>
      </c>
    </row>
    <row r="3058" spans="1:9" x14ac:dyDescent="0.25">
      <c r="A3058" s="2">
        <v>5500030798</v>
      </c>
      <c r="B3058" t="s">
        <v>2748</v>
      </c>
      <c r="C3058" t="s">
        <v>328</v>
      </c>
      <c r="D3058" t="s">
        <v>73</v>
      </c>
      <c r="E3058" s="1">
        <v>44473</v>
      </c>
      <c r="F3058" s="1">
        <v>44515</v>
      </c>
      <c r="G3058" s="1">
        <f>Таблица1[[#This Row],[Дата регистрации ЗНИ]]+VLOOKUP(Таблица1[[#This Row],[Бизнес-решение]],'Средние сроки по БР'!$A$1:$U$203,7,1)</f>
        <v>44643.632258064514</v>
      </c>
      <c r="H3058" s="1">
        <f>Таблица1[[#This Row],[Плановая дата выхода из текущего статуса]]+VLOOKUP(Таблица1[[#This Row],[Бизнес-решение]],'Средние сроки по БР'!$A$1:$T$203,8)</f>
        <v>44683.632258064514</v>
      </c>
      <c r="I30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40</v>
      </c>
    </row>
    <row r="3059" spans="1:9" x14ac:dyDescent="0.25">
      <c r="A3059" s="2">
        <v>5500030799</v>
      </c>
      <c r="B3059" t="s">
        <v>2749</v>
      </c>
      <c r="C3059" t="s">
        <v>148</v>
      </c>
      <c r="D3059" t="s">
        <v>73</v>
      </c>
      <c r="E3059" s="1">
        <v>44473</v>
      </c>
      <c r="F3059" s="1">
        <v>44561</v>
      </c>
      <c r="G3059" s="1">
        <f>Таблица1[[#This Row],[Дата регистрации ЗНИ]]+VLOOKUP(Таблица1[[#This Row],[Бизнес-решение]],'Средние сроки по БР'!$A$1:$T$203,9)</f>
        <v>44639.632258064514</v>
      </c>
      <c r="H3059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05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88</v>
      </c>
    </row>
    <row r="3060" spans="1:9" x14ac:dyDescent="0.25">
      <c r="A3060" s="2">
        <v>5500030801</v>
      </c>
      <c r="B3060" t="s">
        <v>2751</v>
      </c>
      <c r="C3060" t="s">
        <v>99</v>
      </c>
      <c r="D3060" t="s">
        <v>210</v>
      </c>
      <c r="E3060" s="1">
        <v>44470</v>
      </c>
      <c r="F3060" s="1">
        <v>44559</v>
      </c>
      <c r="G3060" s="1">
        <f>Таблица1[[#This Row],[Дата регистрации ЗНИ]]+VLOOKUP(Таблица1[[#This Row],[Бизнес-решение]],'Средние сроки по БР'!$A$1:$T$203,15)</f>
        <v>44802.5</v>
      </c>
      <c r="H3060" s="1">
        <f>Таблица1[[#This Row],[Плановая дата выхода из текущего статуса]]+VLOOKUP(Таблица1[[#This Row],[Бизнес-решение]],'Средние сроки по БР'!$A$1:$T$203,16)</f>
        <v>44891.5</v>
      </c>
      <c r="I30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89</v>
      </c>
    </row>
    <row r="3061" spans="1:9" x14ac:dyDescent="0.25">
      <c r="A3061" s="2">
        <v>5500030803</v>
      </c>
      <c r="B3061" t="s">
        <v>2752</v>
      </c>
      <c r="C3061" t="s">
        <v>148</v>
      </c>
      <c r="D3061" t="s">
        <v>91</v>
      </c>
      <c r="E3061" s="1">
        <v>44470</v>
      </c>
      <c r="F3061" s="1">
        <v>44631</v>
      </c>
      <c r="G3061" s="1">
        <f>Таблица1[[#This Row],[Дата регистрации ЗНИ]]+VLOOKUP(Таблица1[[#This Row],[Бизнес-решение]],'Средние сроки по БР'!$A$1:$T$203,9)</f>
        <v>44683.333333333336</v>
      </c>
      <c r="H3061" s="1">
        <f>Таблица1[[#This Row],[Плановая дата выхода из текущего статуса]]+VLOOKUP(Таблица1[[#This Row],[Бизнес-решение]],'Средние сроки по БР'!$A$1:$T$203,10)</f>
        <v>44844.333333333336</v>
      </c>
      <c r="I30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161</v>
      </c>
    </row>
    <row r="3062" spans="1:9" x14ac:dyDescent="0.25">
      <c r="A3062" s="2">
        <v>5500030804</v>
      </c>
      <c r="B3062" t="s">
        <v>2753</v>
      </c>
      <c r="C3062" t="s">
        <v>228</v>
      </c>
      <c r="D3062" t="s">
        <v>89</v>
      </c>
      <c r="E3062" s="1">
        <v>44470</v>
      </c>
      <c r="F3062" s="1">
        <v>44538</v>
      </c>
      <c r="G3062" s="1">
        <f>Таблица1[[#This Row],[Дата регистрации ЗНИ]]+VLOOKUP(Таблица1[[#This Row],[Бизнес-решение]],'Средние сроки по БР'!$A$1:$T$203,9)</f>
        <v>44704.68</v>
      </c>
      <c r="H3062" s="1">
        <f>Таблица1[[#This Row],[Плановая дата выхода из текущего статуса]]+VLOOKUP(Таблица1[[#This Row],[Бизнес-решение]],'Средние сроки по БР'!$A$1:$T$203,10)</f>
        <v>44772.68</v>
      </c>
      <c r="I306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68</v>
      </c>
    </row>
    <row r="3063" spans="1:9" x14ac:dyDescent="0.25">
      <c r="A3063" s="2">
        <v>5500030805</v>
      </c>
      <c r="B3063" t="s">
        <v>2754</v>
      </c>
      <c r="C3063" t="s">
        <v>448</v>
      </c>
      <c r="D3063" t="s">
        <v>227</v>
      </c>
      <c r="E3063" s="1">
        <v>44470</v>
      </c>
      <c r="F3063" s="1">
        <v>44480</v>
      </c>
      <c r="G3063" s="1">
        <f>Таблица1[[#This Row],[Дата регистрации ЗНИ]]+VLOOKUP(Таблица1[[#This Row],[Бизнес-решение]],'Средние сроки по БР'!$A$1:$U$203,7,1)</f>
        <v>44614.666666666664</v>
      </c>
      <c r="H3063" s="1">
        <f>Таблица1[[#This Row],[Плановая дата выхода из текущего статуса]]+VLOOKUP(Таблица1[[#This Row],[Бизнес-решение]],'Средние сроки по БР'!$A$1:$T$203,8)</f>
        <v>44622.666666666664</v>
      </c>
      <c r="I30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</v>
      </c>
    </row>
    <row r="3064" spans="1:9" x14ac:dyDescent="0.25">
      <c r="A3064" s="2">
        <v>5500030806</v>
      </c>
      <c r="B3064" t="s">
        <v>2755</v>
      </c>
      <c r="C3064" t="s">
        <v>152</v>
      </c>
      <c r="D3064" t="s">
        <v>257</v>
      </c>
      <c r="E3064" s="1">
        <v>44473</v>
      </c>
      <c r="F3064" s="1">
        <v>44631</v>
      </c>
      <c r="G3064" s="1">
        <f>Таблица1[[#This Row],[Дата регистрации ЗНИ]]+VLOOKUP(Таблица1[[#This Row],[Бизнес-решение]],'Средние сроки по БР'!$A$1:$T$203,20,1)</f>
        <v>44568.595744680853</v>
      </c>
      <c r="H3064" s="1">
        <f>Таблица1[[#This Row],[Плановая дата выхода из текущего статуса]]</f>
        <v>44631</v>
      </c>
      <c r="I30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62.404255319146614</v>
      </c>
    </row>
    <row r="3065" spans="1:9" x14ac:dyDescent="0.25">
      <c r="A3065" s="2">
        <v>5500030807</v>
      </c>
      <c r="B3065" t="s">
        <v>2756</v>
      </c>
      <c r="C3065" t="s">
        <v>148</v>
      </c>
      <c r="D3065" t="s">
        <v>89</v>
      </c>
      <c r="E3065" s="1">
        <v>44473</v>
      </c>
      <c r="F3065" s="1">
        <v>44561</v>
      </c>
      <c r="G3065" s="1">
        <f>Таблица1[[#This Row],[Дата регистрации ЗНИ]]+VLOOKUP(Таблица1[[#This Row],[Бизнес-решение]],'Средние сроки по БР'!$A$1:$T$203,9)</f>
        <v>44707.68</v>
      </c>
      <c r="H3065" s="1">
        <f>Таблица1[[#This Row],[Плановая дата выхода из текущего статуса]]+VLOOKUP(Таблица1[[#This Row],[Бизнес-решение]],'Средние сроки по БР'!$A$1:$T$203,10)</f>
        <v>44795.68</v>
      </c>
      <c r="I30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88</v>
      </c>
    </row>
    <row r="3066" spans="1:9" x14ac:dyDescent="0.25">
      <c r="A3066" s="2">
        <v>5500030808</v>
      </c>
      <c r="B3066" t="s">
        <v>2346</v>
      </c>
      <c r="C3066" t="s">
        <v>148</v>
      </c>
      <c r="D3066" t="s">
        <v>33</v>
      </c>
      <c r="E3066" s="1">
        <v>44473</v>
      </c>
      <c r="F3066" s="1">
        <v>44665</v>
      </c>
      <c r="G3066" s="1">
        <f>Таблица1[[#This Row],[Дата регистрации ЗНИ]]+VLOOKUP(Таблица1[[#This Row],[Бизнес-решение]],'Средние сроки по БР'!$A$1:$T$203,9)</f>
        <v>44717.310924369747</v>
      </c>
      <c r="H3066" s="1">
        <f>Таблица1[[#This Row],[Плановая дата выхода из текущего статуса]]+VLOOKUP(Таблица1[[#This Row],[Бизнес-решение]],'Средние сроки по БР'!$A$1:$T$203,10)</f>
        <v>44909.310924369747</v>
      </c>
      <c r="I306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192</v>
      </c>
    </row>
    <row r="3067" spans="1:9" x14ac:dyDescent="0.25">
      <c r="A3067" s="2">
        <v>5500030809</v>
      </c>
      <c r="B3067" t="s">
        <v>467</v>
      </c>
      <c r="C3067" t="s">
        <v>148</v>
      </c>
      <c r="D3067" t="s">
        <v>33</v>
      </c>
      <c r="E3067" s="1">
        <v>44473</v>
      </c>
      <c r="F3067" s="1">
        <v>44648</v>
      </c>
      <c r="G3067" s="1">
        <f>Таблица1[[#This Row],[Дата регистрации ЗНИ]]+VLOOKUP(Таблица1[[#This Row],[Бизнес-решение]],'Средние сроки по БР'!$A$1:$T$203,9)</f>
        <v>44717.310924369747</v>
      </c>
      <c r="H3067" s="1">
        <f>Таблица1[[#This Row],[Плановая дата выхода из текущего статуса]]+VLOOKUP(Таблица1[[#This Row],[Бизнес-решение]],'Средние сроки по БР'!$A$1:$T$203,10)</f>
        <v>44892.310924369747</v>
      </c>
      <c r="I30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175</v>
      </c>
    </row>
    <row r="3068" spans="1:9" x14ac:dyDescent="0.25">
      <c r="A3068" s="2">
        <v>5500030810</v>
      </c>
      <c r="B3068" t="s">
        <v>467</v>
      </c>
      <c r="C3068" t="s">
        <v>148</v>
      </c>
      <c r="D3068" t="s">
        <v>257</v>
      </c>
      <c r="E3068" s="1">
        <v>44473</v>
      </c>
      <c r="F3068" s="1">
        <v>44620</v>
      </c>
      <c r="G3068" s="1">
        <f>Таблица1[[#This Row],[Дата регистрации ЗНИ]]+VLOOKUP(Таблица1[[#This Row],[Бизнес-решение]],'Средние сроки по БР'!$A$1:$T$203,9)</f>
        <v>44592.595744680853</v>
      </c>
      <c r="H3068" s="1">
        <f>Таблица1[[#This Row],[Плановая дата выхода из текущего статуса]]+VLOOKUP(Таблица1[[#This Row],[Бизнес-решение]],'Средние сроки по БР'!$A$1:$T$203,10)</f>
        <v>44739.595744680853</v>
      </c>
      <c r="I30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147</v>
      </c>
    </row>
    <row r="3069" spans="1:9" x14ac:dyDescent="0.25">
      <c r="A3069" s="2">
        <v>5500030811</v>
      </c>
      <c r="B3069" t="s">
        <v>467</v>
      </c>
      <c r="C3069" t="s">
        <v>148</v>
      </c>
      <c r="D3069" t="s">
        <v>40</v>
      </c>
      <c r="E3069" s="1">
        <v>44473</v>
      </c>
      <c r="F3069" s="1">
        <v>44617</v>
      </c>
      <c r="G3069" s="1">
        <f>Таблица1[[#This Row],[Дата регистрации ЗНИ]]+VLOOKUP(Таблица1[[#This Row],[Бизнес-решение]],'Средние сроки по БР'!$A$1:$T$203,9)</f>
        <v>44599</v>
      </c>
      <c r="H3069" s="1">
        <f>Таблица1[[#This Row],[Плановая дата выхода из текущего статуса]]+VLOOKUP(Таблица1[[#This Row],[Бизнес-решение]],'Средние сроки по БР'!$A$1:$T$203,10)</f>
        <v>44743</v>
      </c>
      <c r="I30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144</v>
      </c>
    </row>
    <row r="3070" spans="1:9" x14ac:dyDescent="0.25">
      <c r="A3070" s="2">
        <v>5500030812</v>
      </c>
      <c r="B3070" t="s">
        <v>467</v>
      </c>
      <c r="C3070" t="s">
        <v>148</v>
      </c>
      <c r="D3070" t="s">
        <v>24</v>
      </c>
      <c r="E3070" s="1">
        <v>44473</v>
      </c>
      <c r="F3070" s="1">
        <v>44620</v>
      </c>
      <c r="G3070" s="1">
        <f>Таблица1[[#This Row],[Дата регистрации ЗНИ]]+VLOOKUP(Таблица1[[#This Row],[Бизнес-решение]],'Средние сроки по БР'!$A$1:$T$203,9)</f>
        <v>44637.599999999999</v>
      </c>
      <c r="H3070" s="1">
        <f>Таблица1[[#This Row],[Плановая дата выхода из текущего статуса]]+VLOOKUP(Таблица1[[#This Row],[Бизнес-решение]],'Средние сроки по БР'!$A$1:$T$203,10)</f>
        <v>44784.6</v>
      </c>
      <c r="I30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147</v>
      </c>
    </row>
    <row r="3071" spans="1:9" x14ac:dyDescent="0.25">
      <c r="A3071" s="2">
        <v>5500030813</v>
      </c>
      <c r="B3071" t="s">
        <v>467</v>
      </c>
      <c r="C3071" t="s">
        <v>148</v>
      </c>
      <c r="D3071" t="s">
        <v>13</v>
      </c>
      <c r="E3071" s="1">
        <v>44473</v>
      </c>
      <c r="F3071" s="1">
        <v>44620</v>
      </c>
      <c r="G3071" s="1">
        <f>Таблица1[[#This Row],[Дата регистрации ЗНИ]]+VLOOKUP(Таблица1[[#This Row],[Бизнес-решение]],'Средние сроки по БР'!$A$1:$T$203,9)</f>
        <v>44703.88</v>
      </c>
      <c r="H3071" s="1">
        <f>Таблица1[[#This Row],[Плановая дата выхода из текущего статуса]]+VLOOKUP(Таблица1[[#This Row],[Бизнес-решение]],'Средние сроки по БР'!$A$1:$T$203,10)</f>
        <v>44850.879999999997</v>
      </c>
      <c r="I30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147</v>
      </c>
    </row>
    <row r="3072" spans="1:9" x14ac:dyDescent="0.25">
      <c r="A3072" s="2">
        <v>5500030814</v>
      </c>
      <c r="B3072" t="s">
        <v>2757</v>
      </c>
      <c r="C3072" t="s">
        <v>325</v>
      </c>
      <c r="D3072" t="s">
        <v>139</v>
      </c>
      <c r="E3072" s="1">
        <v>44473</v>
      </c>
      <c r="F3072" s="1">
        <v>44476</v>
      </c>
      <c r="G3072" s="1">
        <f>Таблица1[[#This Row],[Дата регистрации ЗНИ]]+VLOOKUP(Таблица1[[#This Row],[Бизнес-решение]],'Средние сроки по БР'!$A$1:$T$203,13)</f>
        <v>44672.25</v>
      </c>
      <c r="H3072" s="1">
        <f>Таблица1[[#This Row],[Плановая дата выхода из текущего статуса]]+VLOOKUP(Таблица1[[#This Row],[Бизнес-решение]],'Средние сроки по БР'!$A$1:$T$203,14)</f>
        <v>44673.25</v>
      </c>
      <c r="I30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3073" spans="1:9" x14ac:dyDescent="0.25">
      <c r="A3073" s="2">
        <v>5500030815</v>
      </c>
      <c r="B3073" t="s">
        <v>2758</v>
      </c>
      <c r="C3073" t="s">
        <v>99</v>
      </c>
      <c r="D3073" t="s">
        <v>400</v>
      </c>
      <c r="E3073" s="1">
        <v>44473</v>
      </c>
      <c r="F3073" s="1">
        <v>44512</v>
      </c>
      <c r="G3073" s="1">
        <f>Таблица1[[#This Row],[Дата регистрации ЗНИ]]+VLOOKUP(Таблица1[[#This Row],[Бизнес-решение]],'Средние сроки по БР'!$A$1:$T$203,15)</f>
        <v>44659.214285714283</v>
      </c>
      <c r="H3073" s="1">
        <f>Таблица1[[#This Row],[Плановая дата выхода из текущего статуса]]+VLOOKUP(Таблица1[[#This Row],[Бизнес-решение]],'Средние сроки по БР'!$A$1:$T$203,16)</f>
        <v>44698.214285714283</v>
      </c>
      <c r="I30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39</v>
      </c>
    </row>
    <row r="3074" spans="1:9" x14ac:dyDescent="0.25">
      <c r="A3074" s="2">
        <v>5500030816</v>
      </c>
      <c r="B3074" t="s">
        <v>2759</v>
      </c>
      <c r="C3074" t="s">
        <v>1414</v>
      </c>
      <c r="D3074" t="s">
        <v>540</v>
      </c>
      <c r="E3074" s="1">
        <v>44473</v>
      </c>
      <c r="F3074" s="1">
        <v>44571</v>
      </c>
      <c r="G3074" s="1">
        <f>Таблица1[[#This Row],[Дата регистрации ЗНИ]]+VLOOKUP(Таблица1[[#This Row],[Бизнес-решение]],'Средние сроки по БР'!$A$1:$T$203,9)</f>
        <v>44680</v>
      </c>
      <c r="H3074" s="1">
        <f>Таблица1[[#This Row],[Плановая дата выхода из текущего статуса]]+VLOOKUP(Таблица1[[#This Row],[Бизнес-решение]],'Средние сроки по БР'!$A$1:$T$203,10)</f>
        <v>44778</v>
      </c>
      <c r="I30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98</v>
      </c>
    </row>
    <row r="3075" spans="1:9" x14ac:dyDescent="0.25">
      <c r="A3075" s="2">
        <v>5500030817</v>
      </c>
      <c r="B3075" t="s">
        <v>2760</v>
      </c>
      <c r="C3075" t="s">
        <v>149</v>
      </c>
      <c r="D3075" t="s">
        <v>163</v>
      </c>
      <c r="E3075" s="1">
        <v>44473</v>
      </c>
      <c r="F3075" s="1">
        <v>44561</v>
      </c>
      <c r="G3075" s="1">
        <f>Таблица1[[#This Row],[Дата регистрации ЗНИ]]+VLOOKUP(Таблица1[[#This Row],[Бизнес-решение]],'Средние сроки по БР'!$A$1:$T$203,18,1)</f>
        <v>44605.071428571428</v>
      </c>
      <c r="H3075" s="1">
        <f>Таблица1[[#This Row],[Плановая дата выхода из текущего статуса]]+VLOOKUP(Таблица1[[#This Row],[Бизнес-решение]],'Средние сроки по БР'!$A$1:$T$203,19,1)</f>
        <v>44689.071428571428</v>
      </c>
      <c r="I30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84</v>
      </c>
    </row>
    <row r="3076" spans="1:9" x14ac:dyDescent="0.25">
      <c r="A3076" s="2">
        <v>5500030820</v>
      </c>
      <c r="B3076" t="s">
        <v>2762</v>
      </c>
      <c r="C3076" t="s">
        <v>99</v>
      </c>
      <c r="D3076" t="s">
        <v>39</v>
      </c>
      <c r="E3076" s="1">
        <v>44474</v>
      </c>
      <c r="F3076" s="1">
        <v>44610</v>
      </c>
      <c r="G3076" s="1">
        <f>Таблица1[[#This Row],[Дата регистрации ЗНИ]]+VLOOKUP(Таблица1[[#This Row],[Бизнес-решение]],'Средние сроки по БР'!$A$1:$T$203,15)</f>
        <v>44708.274391873827</v>
      </c>
      <c r="H3076" s="1">
        <f>Таблица1[[#This Row],[Плановая дата выхода из текущего статуса]]+VLOOKUP(Таблица1[[#This Row],[Бизнес-решение]],'Средние сроки по БР'!$A$1:$T$203,16)</f>
        <v>44844.274391873827</v>
      </c>
      <c r="I30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136</v>
      </c>
    </row>
    <row r="3077" spans="1:9" x14ac:dyDescent="0.25">
      <c r="A3077" s="2">
        <v>5500030821</v>
      </c>
      <c r="B3077" t="s">
        <v>467</v>
      </c>
      <c r="C3077" t="s">
        <v>148</v>
      </c>
      <c r="D3077" t="s">
        <v>36</v>
      </c>
      <c r="E3077" s="1">
        <v>44474</v>
      </c>
      <c r="F3077" s="1">
        <v>44675</v>
      </c>
      <c r="G3077" s="1">
        <f>Таблица1[[#This Row],[Дата регистрации ЗНИ]]+VLOOKUP(Таблица1[[#This Row],[Бизнес-решение]],'Средние сроки по БР'!$A$1:$T$203,9)</f>
        <v>44657.639344262294</v>
      </c>
      <c r="H3077" s="1">
        <f>Таблица1[[#This Row],[Плановая дата выхода из текущего статуса]]+VLOOKUP(Таблица1[[#This Row],[Бизнес-решение]],'Средние сроки по БР'!$A$1:$T$203,10)</f>
        <v>44858.639344262294</v>
      </c>
      <c r="I30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201</v>
      </c>
    </row>
    <row r="3078" spans="1:9" hidden="1" x14ac:dyDescent="0.25">
      <c r="A3078" s="2">
        <v>5500030868</v>
      </c>
      <c r="B3078" t="s">
        <v>2788</v>
      </c>
      <c r="C3078" t="s">
        <v>8</v>
      </c>
      <c r="D3078" t="s">
        <v>73</v>
      </c>
      <c r="E3078" s="1">
        <v>44475</v>
      </c>
      <c r="F3078" s="1" t="s">
        <v>7</v>
      </c>
      <c r="I307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79" spans="1:9" x14ac:dyDescent="0.25">
      <c r="A3079" s="2">
        <v>5500030822</v>
      </c>
      <c r="B3079" t="s">
        <v>2763</v>
      </c>
      <c r="C3079" t="s">
        <v>149</v>
      </c>
      <c r="D3079" t="s">
        <v>257</v>
      </c>
      <c r="E3079" s="1">
        <v>44474</v>
      </c>
      <c r="F3079" s="1">
        <v>44559</v>
      </c>
      <c r="G3079" s="1">
        <f>Таблица1[[#This Row],[Дата регистрации ЗНИ]]+VLOOKUP(Таблица1[[#This Row],[Бизнес-решение]],'Средние сроки по БР'!$A$1:$T$203,18,1)</f>
        <v>44577.595744680853</v>
      </c>
      <c r="H3079" s="1">
        <f>Таблица1[[#This Row],[Плановая дата выхода из текущего статуса]]+VLOOKUP(Таблица1[[#This Row],[Бизнес-решение]],'Средние сроки по БР'!$A$1:$T$203,19,1)</f>
        <v>44658.595744680853</v>
      </c>
      <c r="I30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81</v>
      </c>
    </row>
    <row r="3080" spans="1:9" x14ac:dyDescent="0.25">
      <c r="A3080" s="2">
        <v>5500030823</v>
      </c>
      <c r="B3080" t="s">
        <v>2228</v>
      </c>
      <c r="C3080" t="s">
        <v>260</v>
      </c>
      <c r="D3080" t="s">
        <v>6</v>
      </c>
      <c r="E3080" s="1">
        <v>44474</v>
      </c>
      <c r="F3080" s="1">
        <v>44487</v>
      </c>
      <c r="G3080" s="1">
        <f>Таблица1[[#This Row],[Дата регистрации ЗНИ]]+VLOOKUP(Таблица1[[#This Row],[Бизнес-решение]],'Средние сроки по БР'!$A$1:$T$203,6)</f>
        <v>44696.371321454484</v>
      </c>
      <c r="H3080" s="1">
        <f>Таблица1[[#This Row],[Плановая дата выхода из текущего статуса]]+VLOOKUP(Таблица1[[#This Row],[Бизнес-решение]],'Средние сроки по БР'!$A$1:$T$203,7)</f>
        <v>44707.371321454484</v>
      </c>
      <c r="I30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</v>
      </c>
    </row>
    <row r="3081" spans="1:9" x14ac:dyDescent="0.25">
      <c r="A3081" s="2">
        <v>5500030825</v>
      </c>
      <c r="B3081" t="s">
        <v>2228</v>
      </c>
      <c r="C3081" t="s">
        <v>148</v>
      </c>
      <c r="D3081" t="s">
        <v>33</v>
      </c>
      <c r="E3081" s="1">
        <v>44474</v>
      </c>
      <c r="F3081" s="1">
        <v>44637</v>
      </c>
      <c r="G3081" s="1">
        <f>Таблица1[[#This Row],[Дата регистрации ЗНИ]]+VLOOKUP(Таблица1[[#This Row],[Бизнес-решение]],'Средние сроки по БР'!$A$1:$T$203,9)</f>
        <v>44718.310924369747</v>
      </c>
      <c r="H3081" s="1">
        <f>Таблица1[[#This Row],[Плановая дата выхода из текущего статуса]]+VLOOKUP(Таблица1[[#This Row],[Бизнес-решение]],'Средние сроки по БР'!$A$1:$T$203,10)</f>
        <v>44881.310924369747</v>
      </c>
      <c r="I308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163</v>
      </c>
    </row>
    <row r="3082" spans="1:9" x14ac:dyDescent="0.25">
      <c r="A3082" s="2">
        <v>5500030826</v>
      </c>
      <c r="B3082" t="s">
        <v>2764</v>
      </c>
      <c r="C3082" t="s">
        <v>148</v>
      </c>
      <c r="D3082" t="s">
        <v>73</v>
      </c>
      <c r="E3082" s="1">
        <v>44474</v>
      </c>
      <c r="F3082" s="1">
        <v>44559</v>
      </c>
      <c r="G3082" s="1">
        <f>Таблица1[[#This Row],[Дата регистрации ЗНИ]]+VLOOKUP(Таблица1[[#This Row],[Бизнес-решение]],'Средние сроки по БР'!$A$1:$T$203,9)</f>
        <v>44640.632258064514</v>
      </c>
      <c r="H3082" s="1">
        <f>Таблица1[[#This Row],[Плановая дата выхода из текущего статуса]]+VLOOKUP(Таблица1[[#This Row],[Бизнес-решение]],'Средние сроки по БР'!$A$1:$T$203,10)</f>
        <v>44725.632258064514</v>
      </c>
      <c r="I308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85</v>
      </c>
    </row>
    <row r="3083" spans="1:9" hidden="1" x14ac:dyDescent="0.25">
      <c r="A3083" s="2">
        <v>5500030873</v>
      </c>
      <c r="B3083" t="s">
        <v>2682</v>
      </c>
      <c r="C3083" t="s">
        <v>8</v>
      </c>
      <c r="D3083" t="s">
        <v>45</v>
      </c>
      <c r="E3083" s="1">
        <v>44476</v>
      </c>
      <c r="F3083" s="1" t="s">
        <v>7</v>
      </c>
      <c r="I308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84" spans="1:9" hidden="1" x14ac:dyDescent="0.25">
      <c r="A3084" s="2">
        <v>5500030874</v>
      </c>
      <c r="B3084" t="s">
        <v>2682</v>
      </c>
      <c r="C3084" t="s">
        <v>8</v>
      </c>
      <c r="D3084" t="s">
        <v>45</v>
      </c>
      <c r="E3084" s="1">
        <v>44476</v>
      </c>
      <c r="F3084" s="1" t="s">
        <v>7</v>
      </c>
      <c r="I308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85" spans="1:9" hidden="1" x14ac:dyDescent="0.25">
      <c r="A3085" s="2">
        <v>5500030875</v>
      </c>
      <c r="B3085" t="s">
        <v>2682</v>
      </c>
      <c r="C3085" t="s">
        <v>8</v>
      </c>
      <c r="D3085" t="s">
        <v>45</v>
      </c>
      <c r="E3085" s="1">
        <v>44476</v>
      </c>
      <c r="F3085" s="1" t="s">
        <v>7</v>
      </c>
      <c r="I308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86" spans="1:9" hidden="1" x14ac:dyDescent="0.25">
      <c r="A3086" s="2">
        <v>5500030876</v>
      </c>
      <c r="B3086" t="s">
        <v>2683</v>
      </c>
      <c r="C3086" t="s">
        <v>8</v>
      </c>
      <c r="D3086" t="s">
        <v>45</v>
      </c>
      <c r="E3086" s="1">
        <v>44476</v>
      </c>
      <c r="F3086" s="1" t="s">
        <v>7</v>
      </c>
      <c r="I308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87" spans="1:9" hidden="1" x14ac:dyDescent="0.25">
      <c r="A3087" s="2">
        <v>5500030877</v>
      </c>
      <c r="B3087" t="s">
        <v>2684</v>
      </c>
      <c r="C3087" t="s">
        <v>8</v>
      </c>
      <c r="D3087" t="s">
        <v>45</v>
      </c>
      <c r="E3087" s="1">
        <v>44476</v>
      </c>
      <c r="F3087" s="1" t="s">
        <v>7</v>
      </c>
      <c r="I308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88" spans="1:9" hidden="1" x14ac:dyDescent="0.25">
      <c r="A3088" s="2">
        <v>5500030878</v>
      </c>
      <c r="B3088" t="s">
        <v>2685</v>
      </c>
      <c r="C3088" t="s">
        <v>8</v>
      </c>
      <c r="D3088" t="s">
        <v>45</v>
      </c>
      <c r="E3088" s="1">
        <v>44476</v>
      </c>
      <c r="F3088" s="1" t="s">
        <v>7</v>
      </c>
      <c r="I308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89" spans="1:9" hidden="1" x14ac:dyDescent="0.25">
      <c r="A3089" s="2">
        <v>5500030879</v>
      </c>
      <c r="B3089" t="s">
        <v>2686</v>
      </c>
      <c r="C3089" t="s">
        <v>8</v>
      </c>
      <c r="D3089" t="s">
        <v>45</v>
      </c>
      <c r="E3089" s="1">
        <v>44476</v>
      </c>
      <c r="F3089" s="1" t="s">
        <v>7</v>
      </c>
      <c r="I308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90" spans="1:9" hidden="1" x14ac:dyDescent="0.25">
      <c r="A3090" s="2">
        <v>5500030880</v>
      </c>
      <c r="B3090" t="s">
        <v>2687</v>
      </c>
      <c r="C3090" t="s">
        <v>8</v>
      </c>
      <c r="D3090" t="s">
        <v>45</v>
      </c>
      <c r="E3090" s="1">
        <v>44476</v>
      </c>
      <c r="F3090" s="1" t="s">
        <v>7</v>
      </c>
      <c r="I309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91" spans="1:9" x14ac:dyDescent="0.25">
      <c r="A3091" s="2">
        <v>5500030828</v>
      </c>
      <c r="B3091" t="s">
        <v>2766</v>
      </c>
      <c r="C3091" t="s">
        <v>99</v>
      </c>
      <c r="D3091" t="s">
        <v>10</v>
      </c>
      <c r="E3091" s="1">
        <v>44474</v>
      </c>
      <c r="F3091" s="1">
        <v>44560</v>
      </c>
      <c r="G3091" s="1">
        <f>Таблица1[[#This Row],[Дата регистрации ЗНИ]]+VLOOKUP(Таблица1[[#This Row],[Бизнес-решение]],'Средние сроки по БР'!$A$1:$T$203,15)</f>
        <v>44641.209790209788</v>
      </c>
      <c r="H3091" s="1">
        <f>Таблица1[[#This Row],[Плановая дата выхода из текущего статуса]]+VLOOKUP(Таблица1[[#This Row],[Бизнес-решение]],'Средние сроки по БР'!$A$1:$T$203,16)</f>
        <v>44727.209790209788</v>
      </c>
      <c r="I30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86</v>
      </c>
    </row>
    <row r="3092" spans="1:9" hidden="1" x14ac:dyDescent="0.25">
      <c r="A3092" s="2">
        <v>5500030882</v>
      </c>
      <c r="B3092" t="s">
        <v>2792</v>
      </c>
      <c r="C3092" t="s">
        <v>8</v>
      </c>
      <c r="D3092" t="s">
        <v>45</v>
      </c>
      <c r="E3092" s="1">
        <v>44476</v>
      </c>
      <c r="F3092" s="1" t="s">
        <v>7</v>
      </c>
      <c r="I309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93" spans="1:9" hidden="1" x14ac:dyDescent="0.25">
      <c r="A3093" s="2">
        <v>5500030883</v>
      </c>
      <c r="B3093" t="s">
        <v>2769</v>
      </c>
      <c r="C3093" t="s">
        <v>8</v>
      </c>
      <c r="D3093" t="s">
        <v>9</v>
      </c>
      <c r="E3093" s="1">
        <v>44476</v>
      </c>
      <c r="F3093" s="1" t="s">
        <v>7</v>
      </c>
      <c r="I309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94" spans="1:9" hidden="1" x14ac:dyDescent="0.25">
      <c r="A3094" s="2">
        <v>5500030884</v>
      </c>
      <c r="B3094" t="s">
        <v>2793</v>
      </c>
      <c r="C3094" t="s">
        <v>8</v>
      </c>
      <c r="D3094" t="s">
        <v>323</v>
      </c>
      <c r="E3094" s="1">
        <v>44476</v>
      </c>
      <c r="F3094" s="1" t="s">
        <v>7</v>
      </c>
      <c r="I309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095" spans="1:9" x14ac:dyDescent="0.25">
      <c r="A3095" s="2">
        <v>5500030829</v>
      </c>
      <c r="B3095" t="s">
        <v>2748</v>
      </c>
      <c r="C3095" t="s">
        <v>149</v>
      </c>
      <c r="D3095" t="s">
        <v>73</v>
      </c>
      <c r="E3095" s="1">
        <v>44474</v>
      </c>
      <c r="F3095" s="1">
        <v>44571</v>
      </c>
      <c r="G3095" s="1">
        <f>Таблица1[[#This Row],[Дата регистрации ЗНИ]]+VLOOKUP(Таблица1[[#This Row],[Бизнес-решение]],'Средние сроки по БР'!$A$1:$T$203,18,1)</f>
        <v>44624.632258064514</v>
      </c>
      <c r="H3095" s="1">
        <f>Таблица1[[#This Row],[Плановая дата выхода из текущего статуса]]+VLOOKUP(Таблица1[[#This Row],[Бизнес-решение]],'Средние сроки по БР'!$A$1:$T$203,19,1)</f>
        <v>44717.632258064514</v>
      </c>
      <c r="I30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93</v>
      </c>
    </row>
    <row r="3096" spans="1:9" x14ac:dyDescent="0.25">
      <c r="A3096" s="2">
        <v>5500030831</v>
      </c>
      <c r="B3096" t="s">
        <v>2767</v>
      </c>
      <c r="C3096" t="s">
        <v>148</v>
      </c>
      <c r="D3096" t="s">
        <v>54</v>
      </c>
      <c r="E3096" s="1">
        <v>44474</v>
      </c>
      <c r="F3096" s="1">
        <v>44575</v>
      </c>
      <c r="G3096" s="1">
        <f>Таблица1[[#This Row],[Дата регистрации ЗНИ]]+VLOOKUP(Таблица1[[#This Row],[Бизнес-решение]],'Средние сроки по БР'!$A$1:$T$203,9)</f>
        <v>44665.423076923078</v>
      </c>
      <c r="H3096" s="1">
        <f>Таблица1[[#This Row],[Плановая дата выхода из текущего статуса]]+VLOOKUP(Таблица1[[#This Row],[Бизнес-решение]],'Средние сроки по БР'!$A$1:$T$203,10)</f>
        <v>44766.423076923078</v>
      </c>
      <c r="I30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101</v>
      </c>
    </row>
    <row r="3097" spans="1:9" x14ac:dyDescent="0.25">
      <c r="A3097" s="2">
        <v>5500030835</v>
      </c>
      <c r="B3097" t="s">
        <v>2768</v>
      </c>
      <c r="C3097" t="s">
        <v>149</v>
      </c>
      <c r="D3097" t="s">
        <v>16</v>
      </c>
      <c r="E3097" s="1">
        <v>44474</v>
      </c>
      <c r="F3097" s="1">
        <v>44561</v>
      </c>
      <c r="G3097" s="1">
        <f>Таблица1[[#This Row],[Дата регистрации ЗНИ]]+VLOOKUP(Таблица1[[#This Row],[Бизнес-решение]],'Средние сроки по БР'!$A$1:$T$203,18,1)</f>
        <v>44625.252688172041</v>
      </c>
      <c r="H3097" s="1">
        <f>Таблица1[[#This Row],[Плановая дата выхода из текущего статуса]]+VLOOKUP(Таблица1[[#This Row],[Бизнес-решение]],'Средние сроки по БР'!$A$1:$T$203,19,1)</f>
        <v>44708.252688172041</v>
      </c>
      <c r="I30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83</v>
      </c>
    </row>
    <row r="3098" spans="1:9" x14ac:dyDescent="0.25">
      <c r="A3098" s="2">
        <v>5500030837</v>
      </c>
      <c r="B3098" t="s">
        <v>2770</v>
      </c>
      <c r="C3098" t="s">
        <v>148</v>
      </c>
      <c r="D3098" t="s">
        <v>163</v>
      </c>
      <c r="E3098" s="1">
        <v>44474</v>
      </c>
      <c r="F3098" s="1">
        <v>44575</v>
      </c>
      <c r="G3098" s="1">
        <f>Таблица1[[#This Row],[Дата регистрации ЗНИ]]+VLOOKUP(Таблица1[[#This Row],[Бизнес-решение]],'Средние сроки по БР'!$A$1:$T$203,9)</f>
        <v>44622.071428571428</v>
      </c>
      <c r="H3098" s="1">
        <f>Таблица1[[#This Row],[Плановая дата выхода из текущего статуса]]+VLOOKUP(Таблица1[[#This Row],[Бизнес-решение]],'Средние сроки по БР'!$A$1:$T$203,10)</f>
        <v>44723.071428571428</v>
      </c>
      <c r="I30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101</v>
      </c>
    </row>
    <row r="3099" spans="1:9" x14ac:dyDescent="0.25">
      <c r="A3099" s="2">
        <v>5500030838</v>
      </c>
      <c r="B3099" t="s">
        <v>1345</v>
      </c>
      <c r="C3099" t="s">
        <v>148</v>
      </c>
      <c r="D3099" t="s">
        <v>11</v>
      </c>
      <c r="E3099" s="1">
        <v>44474</v>
      </c>
      <c r="F3099" s="1">
        <v>44589</v>
      </c>
      <c r="G3099" s="1">
        <f>Таблица1[[#This Row],[Дата регистрации ЗНИ]]+VLOOKUP(Таблица1[[#This Row],[Бизнес-решение]],'Средние сроки по БР'!$A$1:$T$203,9)</f>
        <v>44725.260563380281</v>
      </c>
      <c r="H3099" s="1">
        <f>Таблица1[[#This Row],[Плановая дата выхода из текущего статуса]]+VLOOKUP(Таблица1[[#This Row],[Бизнес-решение]],'Средние сроки по БР'!$A$1:$T$203,10)</f>
        <v>44840.260563380281</v>
      </c>
      <c r="I30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115</v>
      </c>
    </row>
    <row r="3100" spans="1:9" x14ac:dyDescent="0.25">
      <c r="A3100" s="2">
        <v>5500030839</v>
      </c>
      <c r="B3100" t="s">
        <v>2771</v>
      </c>
      <c r="C3100" t="s">
        <v>152</v>
      </c>
      <c r="D3100" t="s">
        <v>257</v>
      </c>
      <c r="E3100" s="1">
        <v>44474</v>
      </c>
      <c r="F3100" s="1">
        <v>44609</v>
      </c>
      <c r="G3100" s="1">
        <f>Таблица1[[#This Row],[Дата регистрации ЗНИ]]+VLOOKUP(Таблица1[[#This Row],[Бизнес-решение]],'Средние сроки по БР'!$A$1:$T$203,20,1)</f>
        <v>44569.595744680853</v>
      </c>
      <c r="H3100" s="1">
        <f>Таблица1[[#This Row],[Плановая дата выхода из текущего статуса]]</f>
        <v>44609</v>
      </c>
      <c r="I31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39.404255319146614</v>
      </c>
    </row>
    <row r="3101" spans="1:9" x14ac:dyDescent="0.25">
      <c r="A3101" s="2">
        <v>5500030840</v>
      </c>
      <c r="B3101" t="s">
        <v>2772</v>
      </c>
      <c r="C3101" t="s">
        <v>152</v>
      </c>
      <c r="D3101" t="s">
        <v>257</v>
      </c>
      <c r="E3101" s="1">
        <v>44474</v>
      </c>
      <c r="F3101" s="1">
        <v>44624</v>
      </c>
      <c r="G3101" s="1">
        <f>Таблица1[[#This Row],[Дата регистрации ЗНИ]]+VLOOKUP(Таблица1[[#This Row],[Бизнес-решение]],'Средние сроки по БР'!$A$1:$T$203,20,1)</f>
        <v>44569.595744680853</v>
      </c>
      <c r="H3101" s="1">
        <f>Таблица1[[#This Row],[Плановая дата выхода из текущего статуса]]</f>
        <v>44624</v>
      </c>
      <c r="I31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54.404255319146614</v>
      </c>
    </row>
    <row r="3102" spans="1:9" x14ac:dyDescent="0.25">
      <c r="A3102" s="2">
        <v>5500030841</v>
      </c>
      <c r="B3102" t="s">
        <v>2773</v>
      </c>
      <c r="C3102" t="s">
        <v>361</v>
      </c>
      <c r="D3102" t="s">
        <v>140</v>
      </c>
      <c r="E3102" s="1">
        <v>44474</v>
      </c>
      <c r="F3102" s="1">
        <v>44561</v>
      </c>
      <c r="G3102" s="1">
        <f>Таблица1[[#This Row],[Дата регистрации ЗНИ]]+VLOOKUP(Таблица1[[#This Row],[Бизнес-решение]],'Средние сроки по БР'!$A$1:$T$203,9)</f>
        <v>44718.928571428572</v>
      </c>
      <c r="H3102" s="1">
        <f>Таблица1[[#This Row],[Плановая дата выхода из текущего статуса]]+VLOOKUP(Таблица1[[#This Row],[Бизнес-решение]],'Средние сроки по БР'!$A$1:$T$203,10)</f>
        <v>44805.928571428572</v>
      </c>
      <c r="I31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87</v>
      </c>
    </row>
    <row r="3103" spans="1:9" x14ac:dyDescent="0.25">
      <c r="A3103" s="2">
        <v>5500030842</v>
      </c>
      <c r="B3103" t="s">
        <v>2774</v>
      </c>
      <c r="C3103" t="s">
        <v>325</v>
      </c>
      <c r="D3103" t="s">
        <v>140</v>
      </c>
      <c r="E3103" s="1">
        <v>44475</v>
      </c>
      <c r="F3103" s="1">
        <v>44515</v>
      </c>
      <c r="G3103" s="1">
        <f>Таблица1[[#This Row],[Дата регистрации ЗНИ]]+VLOOKUP(Таблица1[[#This Row],[Бизнес-решение]],'Средние сроки по БР'!$A$1:$T$203,13)</f>
        <v>44710.928571428572</v>
      </c>
      <c r="H3103" s="1">
        <f>Таблица1[[#This Row],[Плановая дата выхода из текущего статуса]]+VLOOKUP(Таблица1[[#This Row],[Бизнес-решение]],'Средние сроки по БР'!$A$1:$T$203,14)</f>
        <v>44748.928571428572</v>
      </c>
      <c r="I310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38</v>
      </c>
    </row>
    <row r="3104" spans="1:9" x14ac:dyDescent="0.25">
      <c r="A3104" s="2">
        <v>5500030843</v>
      </c>
      <c r="B3104" t="s">
        <v>248</v>
      </c>
      <c r="C3104" t="s">
        <v>148</v>
      </c>
      <c r="D3104" t="s">
        <v>73</v>
      </c>
      <c r="E3104" s="1">
        <v>44475</v>
      </c>
      <c r="F3104" s="1">
        <v>44554</v>
      </c>
      <c r="G3104" s="1">
        <f>Таблица1[[#This Row],[Дата регистрации ЗНИ]]+VLOOKUP(Таблица1[[#This Row],[Бизнес-решение]],'Средние сроки по БР'!$A$1:$T$203,9)</f>
        <v>44641.632258064514</v>
      </c>
      <c r="H3104" s="1">
        <f>Таблица1[[#This Row],[Плановая дата выхода из текущего статуса]]+VLOOKUP(Таблица1[[#This Row],[Бизнес-решение]],'Средние сроки по БР'!$A$1:$T$203,10)</f>
        <v>44720.632258064514</v>
      </c>
      <c r="I310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79</v>
      </c>
    </row>
    <row r="3105" spans="1:9" hidden="1" x14ac:dyDescent="0.25">
      <c r="A3105" s="2">
        <v>5500030895</v>
      </c>
      <c r="B3105" t="s">
        <v>2803</v>
      </c>
      <c r="C3105" t="s">
        <v>8</v>
      </c>
      <c r="D3105" t="s">
        <v>62</v>
      </c>
      <c r="E3105" s="1">
        <v>44476</v>
      </c>
      <c r="F3105" s="1" t="s">
        <v>7</v>
      </c>
      <c r="I310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106" spans="1:9" x14ac:dyDescent="0.25">
      <c r="A3106" s="2">
        <v>5500030844</v>
      </c>
      <c r="B3106" t="s">
        <v>2775</v>
      </c>
      <c r="C3106" t="s">
        <v>99</v>
      </c>
      <c r="D3106" t="s">
        <v>140</v>
      </c>
      <c r="E3106" s="1">
        <v>44475</v>
      </c>
      <c r="F3106" s="1">
        <v>44558</v>
      </c>
      <c r="G3106" s="1">
        <f>Таблица1[[#This Row],[Дата регистрации ЗНИ]]+VLOOKUP(Таблица1[[#This Row],[Бизнес-решение]],'Средние сроки по БР'!$A$1:$T$203,15)</f>
        <v>44707.928571428572</v>
      </c>
      <c r="H3106" s="1">
        <f>Таблица1[[#This Row],[Плановая дата выхода из текущего статуса]]+VLOOKUP(Таблица1[[#This Row],[Бизнес-решение]],'Средние сроки по БР'!$A$1:$T$203,16)</f>
        <v>44790.928571428572</v>
      </c>
      <c r="I31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83</v>
      </c>
    </row>
    <row r="3107" spans="1:9" x14ac:dyDescent="0.25">
      <c r="A3107" s="2">
        <v>5500030846</v>
      </c>
      <c r="B3107" t="s">
        <v>2777</v>
      </c>
      <c r="C3107" t="s">
        <v>149</v>
      </c>
      <c r="D3107" t="s">
        <v>6</v>
      </c>
      <c r="E3107" s="1">
        <v>44475</v>
      </c>
      <c r="F3107" s="1">
        <v>44559</v>
      </c>
      <c r="G3107" s="1">
        <f>Таблица1[[#This Row],[Дата регистрации ЗНИ]]+VLOOKUP(Таблица1[[#This Row],[Бизнес-решение]],'Средние сроки по БР'!$A$1:$T$203,18,1)</f>
        <v>44675.371321454484</v>
      </c>
      <c r="H3107" s="1">
        <f>Таблица1[[#This Row],[Плановая дата выхода из текущего статуса]]+VLOOKUP(Таблица1[[#This Row],[Бизнес-решение]],'Средние сроки по БР'!$A$1:$T$203,19,1)</f>
        <v>44755.371321454484</v>
      </c>
      <c r="I31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80</v>
      </c>
    </row>
    <row r="3108" spans="1:9" hidden="1" x14ac:dyDescent="0.25">
      <c r="A3108" s="2">
        <v>5500030898</v>
      </c>
      <c r="B3108" t="s">
        <v>2766</v>
      </c>
      <c r="C3108" t="s">
        <v>8</v>
      </c>
      <c r="D3108" t="s">
        <v>10</v>
      </c>
      <c r="E3108" s="1">
        <v>44477</v>
      </c>
      <c r="F3108" s="1" t="s">
        <v>7</v>
      </c>
      <c r="I310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109" spans="1:9" x14ac:dyDescent="0.25">
      <c r="A3109" s="2">
        <v>5500030847</v>
      </c>
      <c r="B3109" t="s">
        <v>2778</v>
      </c>
      <c r="C3109" t="s">
        <v>99</v>
      </c>
      <c r="D3109" t="s">
        <v>6</v>
      </c>
      <c r="E3109" s="1">
        <v>44475</v>
      </c>
      <c r="F3109" s="1">
        <v>44606</v>
      </c>
      <c r="G3109" s="1">
        <f>Таблица1[[#This Row],[Дата регистрации ЗНИ]]+VLOOKUP(Таблица1[[#This Row],[Бизнес-решение]],'Средние сроки по БР'!$A$1:$T$203,15)</f>
        <v>44679.371321454484</v>
      </c>
      <c r="H3109" s="1">
        <f>Таблица1[[#This Row],[Плановая дата выхода из текущего статуса]]+VLOOKUP(Таблица1[[#This Row],[Бизнес-решение]],'Средние сроки по БР'!$A$1:$T$203,16)</f>
        <v>44810.371321454484</v>
      </c>
      <c r="I31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131</v>
      </c>
    </row>
    <row r="3110" spans="1:9" hidden="1" x14ac:dyDescent="0.25">
      <c r="A3110" s="2">
        <v>5500030900</v>
      </c>
      <c r="B3110" t="s">
        <v>2807</v>
      </c>
      <c r="C3110" t="s">
        <v>5</v>
      </c>
      <c r="D3110" t="s">
        <v>10</v>
      </c>
      <c r="E3110" s="1">
        <v>44477</v>
      </c>
      <c r="F3110" s="1" t="s">
        <v>7</v>
      </c>
      <c r="I311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111" spans="1:9" x14ac:dyDescent="0.25">
      <c r="A3111" s="2">
        <v>5500030848</v>
      </c>
      <c r="B3111" t="s">
        <v>2720</v>
      </c>
      <c r="C3111" t="s">
        <v>241</v>
      </c>
      <c r="D3111" t="s">
        <v>215</v>
      </c>
      <c r="E3111" s="1">
        <v>44475</v>
      </c>
      <c r="F3111" s="1">
        <v>44561</v>
      </c>
      <c r="G3111" s="1">
        <f>Таблица1[[#This Row],[Дата регистрации ЗНИ]]+VLOOKUP(Таблица1[[#This Row],[Бизнес-решение]],'Средние сроки по БР'!$A$1:$T$203,9)</f>
        <v>44647</v>
      </c>
      <c r="H3111" s="1">
        <f>Таблица1[[#This Row],[Плановая дата выхода из текущего статуса]]+VLOOKUP(Таблица1[[#This Row],[Бизнес-решение]],'Средние сроки по БР'!$A$1:$T$203,10)</f>
        <v>44733</v>
      </c>
      <c r="I31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86</v>
      </c>
    </row>
    <row r="3112" spans="1:9" x14ac:dyDescent="0.25">
      <c r="A3112" s="2">
        <v>5500030849</v>
      </c>
      <c r="B3112" t="s">
        <v>2613</v>
      </c>
      <c r="C3112" t="s">
        <v>399</v>
      </c>
      <c r="D3112" t="s">
        <v>13</v>
      </c>
      <c r="E3112" s="1">
        <v>44475</v>
      </c>
      <c r="F3112" s="1">
        <v>44558</v>
      </c>
      <c r="G3112" s="1">
        <f>Таблица1[[#This Row],[Дата регистрации ЗНИ]]+VLOOKUP(Таблица1[[#This Row],[Бизнес-решение]],'Средние сроки по БР'!$A$1:$T$203,9)</f>
        <v>44705.88</v>
      </c>
      <c r="H3112" s="1">
        <f>Таблица1[[#This Row],[Плановая дата выхода из текущего статуса]]+VLOOKUP(Таблица1[[#This Row],[Бизнес-решение]],'Средние сроки по БР'!$A$1:$T$203,10)</f>
        <v>44788.88</v>
      </c>
      <c r="I311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83</v>
      </c>
    </row>
    <row r="3113" spans="1:9" x14ac:dyDescent="0.25">
      <c r="A3113" s="2">
        <v>5500030850</v>
      </c>
      <c r="B3113" t="s">
        <v>2779</v>
      </c>
      <c r="C3113" t="s">
        <v>2780</v>
      </c>
      <c r="D3113" t="s">
        <v>335</v>
      </c>
      <c r="E3113" s="1">
        <v>44475</v>
      </c>
      <c r="F3113" s="1">
        <v>44547</v>
      </c>
      <c r="G3113" s="1">
        <f>Таблица1[[#This Row],[Дата регистрации ЗНИ]]+VLOOKUP(Таблица1[[#This Row],[Бизнес-решение]],'Средние сроки по БР'!$A$1:$T$203,9)</f>
        <v>44647</v>
      </c>
      <c r="H3113" s="1">
        <f>Таблица1[[#This Row],[Плановая дата выхода из текущего статуса]]+VLOOKUP(Таблица1[[#This Row],[Бизнес-решение]],'Средние сроки по БР'!$A$1:$T$203,10)</f>
        <v>44719</v>
      </c>
      <c r="I311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72</v>
      </c>
    </row>
    <row r="3114" spans="1:9" hidden="1" x14ac:dyDescent="0.25">
      <c r="A3114" s="2">
        <v>5500030904</v>
      </c>
      <c r="B3114" t="s">
        <v>2813</v>
      </c>
      <c r="C3114" t="s">
        <v>8</v>
      </c>
      <c r="D3114" t="s">
        <v>2667</v>
      </c>
      <c r="E3114" s="1">
        <v>44480</v>
      </c>
      <c r="F3114" s="1" t="s">
        <v>7</v>
      </c>
      <c r="I311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115" spans="1:9" x14ac:dyDescent="0.25">
      <c r="A3115" s="2">
        <v>5500030851</v>
      </c>
      <c r="B3115" t="s">
        <v>2373</v>
      </c>
      <c r="C3115" t="s">
        <v>148</v>
      </c>
      <c r="D3115" t="s">
        <v>33</v>
      </c>
      <c r="E3115" s="1">
        <v>44475</v>
      </c>
      <c r="F3115" s="1">
        <v>44665</v>
      </c>
      <c r="G3115" s="1">
        <f>Таблица1[[#This Row],[Дата регистрации ЗНИ]]+VLOOKUP(Таблица1[[#This Row],[Бизнес-решение]],'Средние сроки по БР'!$A$1:$T$203,9)</f>
        <v>44719.310924369747</v>
      </c>
      <c r="H3115" s="1">
        <f>Таблица1[[#This Row],[Плановая дата выхода из текущего статуса]]+VLOOKUP(Таблица1[[#This Row],[Бизнес-решение]],'Средние сроки по БР'!$A$1:$T$203,10)</f>
        <v>44909.310924369747</v>
      </c>
      <c r="I31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190</v>
      </c>
    </row>
    <row r="3116" spans="1:9" x14ac:dyDescent="0.25">
      <c r="A3116" s="2">
        <v>5500030852</v>
      </c>
      <c r="B3116" t="s">
        <v>2373</v>
      </c>
      <c r="C3116" t="s">
        <v>448</v>
      </c>
      <c r="D3116" t="s">
        <v>323</v>
      </c>
      <c r="E3116" s="1">
        <v>44475</v>
      </c>
      <c r="F3116" s="1">
        <v>44481</v>
      </c>
      <c r="G3116" s="1">
        <f>Таблица1[[#This Row],[Дата регистрации ЗНИ]]+VLOOKUP(Таблица1[[#This Row],[Бизнес-решение]],'Средние сроки по БР'!$A$1:$U$203,7,1)</f>
        <v>44715.5</v>
      </c>
      <c r="H3116" s="1">
        <f>Таблица1[[#This Row],[Плановая дата выхода из текущего статуса]]+VLOOKUP(Таблица1[[#This Row],[Бизнес-решение]],'Средние сроки по БР'!$A$1:$T$203,8)</f>
        <v>44719.5</v>
      </c>
      <c r="I31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117" spans="1:9" hidden="1" x14ac:dyDescent="0.25">
      <c r="A3117" s="2">
        <v>5500030908</v>
      </c>
      <c r="B3117" t="s">
        <v>2816</v>
      </c>
      <c r="C3117" t="s">
        <v>8</v>
      </c>
      <c r="D3117" t="s">
        <v>257</v>
      </c>
      <c r="E3117" s="1">
        <v>44480</v>
      </c>
      <c r="F3117" s="1" t="s">
        <v>7</v>
      </c>
      <c r="I311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118" spans="1:9" hidden="1" x14ac:dyDescent="0.25">
      <c r="A3118" s="2">
        <v>5500030909</v>
      </c>
      <c r="B3118" t="s">
        <v>2817</v>
      </c>
      <c r="C3118" t="s">
        <v>8</v>
      </c>
      <c r="D3118" t="s">
        <v>9</v>
      </c>
      <c r="E3118" s="1">
        <v>44480</v>
      </c>
      <c r="F3118" s="1" t="s">
        <v>7</v>
      </c>
      <c r="I311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119" spans="1:9" x14ac:dyDescent="0.25">
      <c r="A3119" s="2">
        <v>5500030853</v>
      </c>
      <c r="B3119" t="s">
        <v>467</v>
      </c>
      <c r="C3119" t="s">
        <v>148</v>
      </c>
      <c r="D3119" t="s">
        <v>33</v>
      </c>
      <c r="E3119" s="1">
        <v>44475</v>
      </c>
      <c r="F3119" s="1">
        <v>44655</v>
      </c>
      <c r="G3119" s="1">
        <f>Таблица1[[#This Row],[Дата регистрации ЗНИ]]+VLOOKUP(Таблица1[[#This Row],[Бизнес-решение]],'Средние сроки по БР'!$A$1:$T$203,9)</f>
        <v>44719.310924369747</v>
      </c>
      <c r="H3119" s="1">
        <f>Таблица1[[#This Row],[Плановая дата выхода из текущего статуса]]+VLOOKUP(Таблица1[[#This Row],[Бизнес-решение]],'Средние сроки по БР'!$A$1:$T$203,10)</f>
        <v>44899.310924369747</v>
      </c>
      <c r="I31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180</v>
      </c>
    </row>
    <row r="3120" spans="1:9" x14ac:dyDescent="0.25">
      <c r="A3120" s="2">
        <v>5500030854</v>
      </c>
      <c r="B3120" t="s">
        <v>467</v>
      </c>
      <c r="C3120" t="s">
        <v>148</v>
      </c>
      <c r="D3120" t="s">
        <v>257</v>
      </c>
      <c r="E3120" s="1">
        <v>44475</v>
      </c>
      <c r="F3120" s="1">
        <v>44561</v>
      </c>
      <c r="G3120" s="1">
        <f>Таблица1[[#This Row],[Дата регистрации ЗНИ]]+VLOOKUP(Таблица1[[#This Row],[Бизнес-решение]],'Средние сроки по БР'!$A$1:$T$203,9)</f>
        <v>44594.595744680853</v>
      </c>
      <c r="H3120" s="1">
        <f>Таблица1[[#This Row],[Плановая дата выхода из текущего статуса]]+VLOOKUP(Таблица1[[#This Row],[Бизнес-решение]],'Средние сроки по БР'!$A$1:$T$203,10)</f>
        <v>44680.595744680853</v>
      </c>
      <c r="I31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86</v>
      </c>
    </row>
    <row r="3121" spans="1:9" x14ac:dyDescent="0.25">
      <c r="A3121" s="2">
        <v>5500030855</v>
      </c>
      <c r="B3121" t="s">
        <v>467</v>
      </c>
      <c r="C3121" t="s">
        <v>148</v>
      </c>
      <c r="D3121" t="s">
        <v>40</v>
      </c>
      <c r="E3121" s="1">
        <v>44475</v>
      </c>
      <c r="F3121" s="1">
        <v>44620</v>
      </c>
      <c r="G3121" s="1">
        <f>Таблица1[[#This Row],[Дата регистрации ЗНИ]]+VLOOKUP(Таблица1[[#This Row],[Бизнес-решение]],'Средние сроки по БР'!$A$1:$T$203,9)</f>
        <v>44601</v>
      </c>
      <c r="H3121" s="1">
        <f>Таблица1[[#This Row],[Плановая дата выхода из текущего статуса]]+VLOOKUP(Таблица1[[#This Row],[Бизнес-решение]],'Средние сроки по БР'!$A$1:$T$203,10)</f>
        <v>44746</v>
      </c>
      <c r="I312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145</v>
      </c>
    </row>
    <row r="3122" spans="1:9" hidden="1" x14ac:dyDescent="0.25">
      <c r="A3122" s="2">
        <v>5500030913</v>
      </c>
      <c r="B3122" t="s">
        <v>407</v>
      </c>
      <c r="C3122" t="s">
        <v>8</v>
      </c>
      <c r="D3122" t="s">
        <v>16</v>
      </c>
      <c r="E3122" s="1">
        <v>44480</v>
      </c>
      <c r="F3122" s="1" t="s">
        <v>7</v>
      </c>
      <c r="I312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123" spans="1:9" x14ac:dyDescent="0.25">
      <c r="A3123" s="2">
        <v>5500030856</v>
      </c>
      <c r="B3123" t="s">
        <v>467</v>
      </c>
      <c r="C3123" t="s">
        <v>148</v>
      </c>
      <c r="D3123" t="s">
        <v>24</v>
      </c>
      <c r="E3123" s="1">
        <v>44475</v>
      </c>
      <c r="F3123" s="1">
        <v>44620</v>
      </c>
      <c r="G3123" s="1">
        <f>Таблица1[[#This Row],[Дата регистрации ЗНИ]]+VLOOKUP(Таблица1[[#This Row],[Бизнес-решение]],'Средние сроки по БР'!$A$1:$T$203,9)</f>
        <v>44639.6</v>
      </c>
      <c r="H3123" s="1">
        <f>Таблица1[[#This Row],[Плановая дата выхода из текущего статуса]]+VLOOKUP(Таблица1[[#This Row],[Бизнес-решение]],'Средние сроки по БР'!$A$1:$T$203,10)</f>
        <v>44784.6</v>
      </c>
      <c r="I31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145</v>
      </c>
    </row>
    <row r="3124" spans="1:9" x14ac:dyDescent="0.25">
      <c r="A3124" s="2">
        <v>5500030857</v>
      </c>
      <c r="B3124" t="s">
        <v>467</v>
      </c>
      <c r="C3124" t="s">
        <v>148</v>
      </c>
      <c r="D3124" t="s">
        <v>13</v>
      </c>
      <c r="E3124" s="1">
        <v>44475</v>
      </c>
      <c r="F3124" s="1">
        <v>44592</v>
      </c>
      <c r="G3124" s="1">
        <f>Таблица1[[#This Row],[Дата регистрации ЗНИ]]+VLOOKUP(Таблица1[[#This Row],[Бизнес-решение]],'Средние сроки по БР'!$A$1:$T$203,9)</f>
        <v>44705.88</v>
      </c>
      <c r="H3124" s="1">
        <f>Таблица1[[#This Row],[Плановая дата выхода из текущего статуса]]+VLOOKUP(Таблица1[[#This Row],[Бизнес-решение]],'Средние сроки по БР'!$A$1:$T$203,10)</f>
        <v>44822.879999999997</v>
      </c>
      <c r="I31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117</v>
      </c>
    </row>
    <row r="3125" spans="1:9" x14ac:dyDescent="0.25">
      <c r="A3125" s="2">
        <v>5500030858</v>
      </c>
      <c r="B3125" t="s">
        <v>211</v>
      </c>
      <c r="C3125" t="s">
        <v>114</v>
      </c>
      <c r="D3125" t="s">
        <v>54</v>
      </c>
      <c r="E3125" s="1">
        <v>44475</v>
      </c>
      <c r="F3125" s="1">
        <v>44523</v>
      </c>
      <c r="G3125" s="1">
        <f>Таблица1[[#This Row],[Дата регистрации ЗНИ]]+VLOOKUP(Таблица1[[#This Row],[Бизнес-решение]],'Средние сроки по БР'!$A$1:$T$203,11)</f>
        <v>44661.423076923078</v>
      </c>
      <c r="H3125" s="1">
        <f>Таблица1[[#This Row],[Плановая дата выхода из текущего статуса]]+VLOOKUP(Таблица1[[#This Row],[Бизнес-решение]],'Средние сроки по БР'!$A$1:$T$203,12)</f>
        <v>44707.423076923078</v>
      </c>
      <c r="I31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46</v>
      </c>
    </row>
    <row r="3126" spans="1:9" x14ac:dyDescent="0.25">
      <c r="A3126" s="2">
        <v>5500030859</v>
      </c>
      <c r="B3126" t="s">
        <v>2781</v>
      </c>
      <c r="C3126" t="s">
        <v>152</v>
      </c>
      <c r="D3126" t="s">
        <v>63</v>
      </c>
      <c r="E3126" s="1">
        <v>44475</v>
      </c>
      <c r="F3126" s="1">
        <v>44630</v>
      </c>
      <c r="G3126" s="1">
        <f>Таблица1[[#This Row],[Дата регистрации ЗНИ]]+VLOOKUP(Таблица1[[#This Row],[Бизнес-решение]],'Средние сроки по БР'!$A$1:$T$203,20,1)</f>
        <v>44601.796791443849</v>
      </c>
      <c r="H3126" s="1">
        <f>Таблица1[[#This Row],[Плановая дата выхода из текущего статуса]]</f>
        <v>44630</v>
      </c>
      <c r="I312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28.203208556151367</v>
      </c>
    </row>
    <row r="3127" spans="1:9" x14ac:dyDescent="0.25">
      <c r="A3127" s="2">
        <v>5500030861</v>
      </c>
      <c r="B3127" t="s">
        <v>2783</v>
      </c>
      <c r="C3127" t="s">
        <v>148</v>
      </c>
      <c r="D3127" t="s">
        <v>18</v>
      </c>
      <c r="E3127" s="1">
        <v>44475</v>
      </c>
      <c r="F3127" s="1">
        <v>44742</v>
      </c>
      <c r="G3127" s="1">
        <f>Таблица1[[#This Row],[Дата регистрации ЗНИ]]+VLOOKUP(Таблица1[[#This Row],[Бизнес-решение]],'Средние сроки по БР'!$A$1:$T$203,9)</f>
        <v>44766.087087087086</v>
      </c>
      <c r="H3127" s="1">
        <f>Таблица1[[#This Row],[Плановая дата выхода из текущего статуса]]+VLOOKUP(Таблица1[[#This Row],[Бизнес-решение]],'Средние сроки по БР'!$A$1:$T$203,10)</f>
        <v>45033.087087087086</v>
      </c>
      <c r="I31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267</v>
      </c>
    </row>
    <row r="3128" spans="1:9" x14ac:dyDescent="0.25">
      <c r="A3128" s="2">
        <v>5500030862</v>
      </c>
      <c r="B3128" t="s">
        <v>341</v>
      </c>
      <c r="C3128" t="s">
        <v>149</v>
      </c>
      <c r="D3128" t="s">
        <v>163</v>
      </c>
      <c r="E3128" s="1">
        <v>44475</v>
      </c>
      <c r="F3128" s="1">
        <v>44561</v>
      </c>
      <c r="G3128" s="1">
        <f>Таблица1[[#This Row],[Дата регистрации ЗНИ]]+VLOOKUP(Таблица1[[#This Row],[Бизнес-решение]],'Средние сроки по БР'!$A$1:$T$203,18,1)</f>
        <v>44607.071428571428</v>
      </c>
      <c r="H3128" s="1">
        <f>Таблица1[[#This Row],[Плановая дата выхода из текущего статуса]]+VLOOKUP(Таблица1[[#This Row],[Бизнес-решение]],'Средние сроки по БР'!$A$1:$T$203,19,1)</f>
        <v>44689.071428571428</v>
      </c>
      <c r="I312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82</v>
      </c>
    </row>
    <row r="3129" spans="1:9" x14ac:dyDescent="0.25">
      <c r="A3129" s="2">
        <v>5500030863</v>
      </c>
      <c r="B3129" t="s">
        <v>2784</v>
      </c>
      <c r="C3129" t="s">
        <v>1414</v>
      </c>
      <c r="D3129" t="s">
        <v>73</v>
      </c>
      <c r="E3129" s="1">
        <v>44475</v>
      </c>
      <c r="F3129" s="1">
        <v>44557</v>
      </c>
      <c r="G3129" s="1">
        <f>Таблица1[[#This Row],[Дата регистрации ЗНИ]]+VLOOKUP(Таблица1[[#This Row],[Бизнес-решение]],'Средние сроки по БР'!$A$1:$T$203,9)</f>
        <v>44641.632258064514</v>
      </c>
      <c r="H3129" s="1">
        <f>Таблица1[[#This Row],[Плановая дата выхода из текущего статуса]]+VLOOKUP(Таблица1[[#This Row],[Бизнес-решение]],'Средние сроки по БР'!$A$1:$T$203,10)</f>
        <v>44723.632258064514</v>
      </c>
      <c r="I31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82</v>
      </c>
    </row>
    <row r="3130" spans="1:9" x14ac:dyDescent="0.25">
      <c r="A3130" s="2">
        <v>5500030865</v>
      </c>
      <c r="B3130" t="s">
        <v>2785</v>
      </c>
      <c r="C3130" t="s">
        <v>99</v>
      </c>
      <c r="D3130" t="s">
        <v>73</v>
      </c>
      <c r="E3130" s="1">
        <v>44475</v>
      </c>
      <c r="F3130" s="1">
        <v>44635</v>
      </c>
      <c r="G3130" s="1">
        <f>Таблица1[[#This Row],[Дата регистрации ЗНИ]]+VLOOKUP(Таблица1[[#This Row],[Бизнес-решение]],'Средние сроки по БР'!$A$1:$T$203,15)</f>
        <v>44629.632258064514</v>
      </c>
      <c r="H3130" s="1">
        <f>Таблица1[[#This Row],[Плановая дата выхода из текущего статуса]]+VLOOKUP(Таблица1[[#This Row],[Бизнес-решение]],'Средние сроки по БР'!$A$1:$T$203,16)</f>
        <v>44789.632258064514</v>
      </c>
      <c r="I31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160</v>
      </c>
    </row>
    <row r="3131" spans="1:9" x14ac:dyDescent="0.25">
      <c r="A3131" s="2">
        <v>5500030866</v>
      </c>
      <c r="B3131" t="s">
        <v>2786</v>
      </c>
      <c r="C3131" t="s">
        <v>152</v>
      </c>
      <c r="D3131" t="s">
        <v>257</v>
      </c>
      <c r="E3131" s="1">
        <v>44475</v>
      </c>
      <c r="F3131" s="1">
        <v>44629</v>
      </c>
      <c r="G3131" s="1">
        <f>Таблица1[[#This Row],[Дата регистрации ЗНИ]]+VLOOKUP(Таблица1[[#This Row],[Бизнес-решение]],'Средние сроки по БР'!$A$1:$T$203,20,1)</f>
        <v>44570.595744680853</v>
      </c>
      <c r="H3131" s="1">
        <f>Таблица1[[#This Row],[Плановая дата выхода из текущего статуса]]</f>
        <v>44629</v>
      </c>
      <c r="I31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58.404255319146614</v>
      </c>
    </row>
    <row r="3132" spans="1:9" x14ac:dyDescent="0.25">
      <c r="A3132" s="2">
        <v>5500030867</v>
      </c>
      <c r="B3132" t="s">
        <v>2787</v>
      </c>
      <c r="C3132" t="s">
        <v>99</v>
      </c>
      <c r="D3132" t="s">
        <v>73</v>
      </c>
      <c r="E3132" s="1">
        <v>44475</v>
      </c>
      <c r="F3132" s="1">
        <v>44635</v>
      </c>
      <c r="G3132" s="1">
        <f>Таблица1[[#This Row],[Дата регистрации ЗНИ]]+VLOOKUP(Таблица1[[#This Row],[Бизнес-решение]],'Средние сроки по БР'!$A$1:$T$203,15)</f>
        <v>44629.632258064514</v>
      </c>
      <c r="H3132" s="1">
        <f>Таблица1[[#This Row],[Плановая дата выхода из текущего статуса]]+VLOOKUP(Таблица1[[#This Row],[Бизнес-решение]],'Средние сроки по БР'!$A$1:$T$203,16)</f>
        <v>44789.632258064514</v>
      </c>
      <c r="I31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160</v>
      </c>
    </row>
    <row r="3133" spans="1:9" x14ac:dyDescent="0.25">
      <c r="A3133" s="2">
        <v>5500030869</v>
      </c>
      <c r="B3133" t="s">
        <v>2789</v>
      </c>
      <c r="C3133" t="s">
        <v>148</v>
      </c>
      <c r="D3133" t="s">
        <v>98</v>
      </c>
      <c r="E3133" s="1">
        <v>44475</v>
      </c>
      <c r="F3133" s="1">
        <v>44605</v>
      </c>
      <c r="G3133" s="1">
        <f>Таблица1[[#This Row],[Дата регистрации ЗНИ]]+VLOOKUP(Таблица1[[#This Row],[Бизнес-решение]],'Средние сроки по БР'!$A$1:$T$203,9)</f>
        <v>44737</v>
      </c>
      <c r="H3133" s="1">
        <f>Таблица1[[#This Row],[Плановая дата выхода из текущего статуса]]+VLOOKUP(Таблица1[[#This Row],[Бизнес-решение]],'Средние сроки по БР'!$A$1:$T$203,10)</f>
        <v>44867</v>
      </c>
      <c r="I31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130</v>
      </c>
    </row>
    <row r="3134" spans="1:9" x14ac:dyDescent="0.25">
      <c r="A3134" s="2">
        <v>5500030870</v>
      </c>
      <c r="B3134" t="s">
        <v>2584</v>
      </c>
      <c r="C3134" t="s">
        <v>149</v>
      </c>
      <c r="D3134" t="s">
        <v>128</v>
      </c>
      <c r="E3134" s="1">
        <v>44477</v>
      </c>
      <c r="F3134" s="1">
        <v>44561</v>
      </c>
      <c r="G3134" s="1">
        <f>Таблица1[[#This Row],[Дата регистрации ЗНИ]]+VLOOKUP(Таблица1[[#This Row],[Бизнес-решение]],'Средние сроки по БР'!$A$1:$T$203,18,1)</f>
        <v>44670.021276595748</v>
      </c>
      <c r="H3134" s="1">
        <f>Таблица1[[#This Row],[Плановая дата выхода из текущего статуса]]+VLOOKUP(Таблица1[[#This Row],[Бизнес-решение]],'Средние сроки по БР'!$A$1:$T$203,19,1)</f>
        <v>44750.021276595748</v>
      </c>
      <c r="I313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80</v>
      </c>
    </row>
    <row r="3135" spans="1:9" x14ac:dyDescent="0.25">
      <c r="A3135" s="2">
        <v>5500030871</v>
      </c>
      <c r="B3135" t="s">
        <v>2790</v>
      </c>
      <c r="C3135" t="s">
        <v>149</v>
      </c>
      <c r="D3135" t="s">
        <v>6</v>
      </c>
      <c r="E3135" s="1">
        <v>44475</v>
      </c>
      <c r="F3135" s="1">
        <v>44557</v>
      </c>
      <c r="G3135" s="1">
        <f>Таблица1[[#This Row],[Дата регистрации ЗНИ]]+VLOOKUP(Таблица1[[#This Row],[Бизнес-решение]],'Средние сроки по БР'!$A$1:$T$203,18,1)</f>
        <v>44675.371321454484</v>
      </c>
      <c r="H3135" s="1">
        <f>Таблица1[[#This Row],[Плановая дата выхода из текущего статуса]]+VLOOKUP(Таблица1[[#This Row],[Бизнес-решение]],'Средние сроки по БР'!$A$1:$T$203,19,1)</f>
        <v>44753.371321454484</v>
      </c>
      <c r="I31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78</v>
      </c>
    </row>
    <row r="3136" spans="1:9" x14ac:dyDescent="0.25">
      <c r="A3136" s="2">
        <v>5500030872</v>
      </c>
      <c r="B3136" t="s">
        <v>2791</v>
      </c>
      <c r="C3136" t="s">
        <v>148</v>
      </c>
      <c r="D3136" t="s">
        <v>323</v>
      </c>
      <c r="E3136" s="1">
        <v>44475</v>
      </c>
      <c r="F3136" s="1">
        <v>44620</v>
      </c>
      <c r="G3136" s="1">
        <f>Таблица1[[#This Row],[Дата регистрации ЗНИ]]+VLOOKUP(Таблица1[[#This Row],[Бизнес-решение]],'Средние сроки по БР'!$A$1:$T$203,9)</f>
        <v>44711.5</v>
      </c>
      <c r="H3136" s="1">
        <f>Таблица1[[#This Row],[Плановая дата выхода из текущего статуса]]+VLOOKUP(Таблица1[[#This Row],[Бизнес-решение]],'Средние сроки по БР'!$A$1:$T$203,10)</f>
        <v>44856.5</v>
      </c>
      <c r="I31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145</v>
      </c>
    </row>
    <row r="3137" spans="1:9" hidden="1" x14ac:dyDescent="0.25">
      <c r="A3137" s="2">
        <v>5500030928</v>
      </c>
      <c r="B3137" t="s">
        <v>2752</v>
      </c>
      <c r="C3137" t="s">
        <v>8</v>
      </c>
      <c r="D3137" t="s">
        <v>219</v>
      </c>
      <c r="E3137" s="1">
        <v>44481</v>
      </c>
      <c r="F3137" s="1" t="s">
        <v>7</v>
      </c>
      <c r="I313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138" spans="1:9" x14ac:dyDescent="0.25">
      <c r="A3138" s="2">
        <v>5500030881</v>
      </c>
      <c r="B3138" t="s">
        <v>2685</v>
      </c>
      <c r="C3138" t="s">
        <v>148</v>
      </c>
      <c r="D3138" t="s">
        <v>45</v>
      </c>
      <c r="E3138" s="1">
        <v>44476</v>
      </c>
      <c r="F3138" s="1">
        <v>44554</v>
      </c>
      <c r="G3138" s="1">
        <f>Таблица1[[#This Row],[Дата регистрации ЗНИ]]+VLOOKUP(Таблица1[[#This Row],[Бизнес-решение]],'Средние сроки по БР'!$A$1:$T$203,9)</f>
        <v>44639.714285714283</v>
      </c>
      <c r="H3138" s="1">
        <f>Таблица1[[#This Row],[Плановая дата выхода из текущего статуса]]+VLOOKUP(Таблица1[[#This Row],[Бизнес-решение]],'Средние сроки по БР'!$A$1:$T$203,10)</f>
        <v>44717.714285714283</v>
      </c>
      <c r="I31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78</v>
      </c>
    </row>
    <row r="3139" spans="1:9" x14ac:dyDescent="0.25">
      <c r="A3139" s="2">
        <v>5500030885</v>
      </c>
      <c r="B3139" t="s">
        <v>2794</v>
      </c>
      <c r="C3139" t="s">
        <v>99</v>
      </c>
      <c r="D3139" t="s">
        <v>63</v>
      </c>
      <c r="E3139" s="1">
        <v>44476</v>
      </c>
      <c r="F3139" s="1">
        <v>44592</v>
      </c>
      <c r="G3139" s="1">
        <f>Таблица1[[#This Row],[Дата регистрации ЗНИ]]+VLOOKUP(Таблица1[[#This Row],[Бизнес-решение]],'Средние сроки по БР'!$A$1:$T$203,15)</f>
        <v>44614.796791443849</v>
      </c>
      <c r="H3139" s="1">
        <f>Таблица1[[#This Row],[Плановая дата выхода из текущего статуса]]+VLOOKUP(Таблица1[[#This Row],[Бизнес-решение]],'Средние сроки по БР'!$A$1:$T$203,16)</f>
        <v>44730.796791443849</v>
      </c>
      <c r="I313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116</v>
      </c>
    </row>
    <row r="3140" spans="1:9" x14ac:dyDescent="0.25">
      <c r="A3140" s="2">
        <v>5500030886</v>
      </c>
      <c r="B3140" t="s">
        <v>2795</v>
      </c>
      <c r="C3140" t="s">
        <v>99</v>
      </c>
      <c r="D3140" t="s">
        <v>63</v>
      </c>
      <c r="E3140" s="1">
        <v>44476</v>
      </c>
      <c r="F3140" s="1">
        <v>44592</v>
      </c>
      <c r="G3140" s="1">
        <f>Таблица1[[#This Row],[Дата регистрации ЗНИ]]+VLOOKUP(Таблица1[[#This Row],[Бизнес-решение]],'Средние сроки по БР'!$A$1:$T$203,15)</f>
        <v>44614.796791443849</v>
      </c>
      <c r="H3140" s="1">
        <f>Таблица1[[#This Row],[Плановая дата выхода из текущего статуса]]+VLOOKUP(Таблица1[[#This Row],[Бизнес-решение]],'Средние сроки по БР'!$A$1:$T$203,16)</f>
        <v>44730.796791443849</v>
      </c>
      <c r="I314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116</v>
      </c>
    </row>
    <row r="3141" spans="1:9" x14ac:dyDescent="0.25">
      <c r="A3141" s="2">
        <v>5500030887</v>
      </c>
      <c r="B3141" t="s">
        <v>2796</v>
      </c>
      <c r="C3141" t="s">
        <v>99</v>
      </c>
      <c r="D3141" t="s">
        <v>16</v>
      </c>
      <c r="E3141" s="1">
        <v>44476</v>
      </c>
      <c r="F3141" s="1">
        <v>44591</v>
      </c>
      <c r="G3141" s="1">
        <f>Таблица1[[#This Row],[Дата регистрации ЗНИ]]+VLOOKUP(Таблица1[[#This Row],[Бизнес-решение]],'Средние сроки по БР'!$A$1:$T$203,15)</f>
        <v>44631.252688172041</v>
      </c>
      <c r="H3141" s="1">
        <f>Таблица1[[#This Row],[Плановая дата выхода из текущего статуса]]+VLOOKUP(Таблица1[[#This Row],[Бизнес-решение]],'Средние сроки по БР'!$A$1:$T$203,16)</f>
        <v>44746.252688172041</v>
      </c>
      <c r="I31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115</v>
      </c>
    </row>
    <row r="3142" spans="1:9" x14ac:dyDescent="0.25">
      <c r="A3142" s="2">
        <v>5500030888</v>
      </c>
      <c r="B3142" t="s">
        <v>2797</v>
      </c>
      <c r="C3142" t="s">
        <v>99</v>
      </c>
      <c r="D3142" t="s">
        <v>257</v>
      </c>
      <c r="E3142" s="1">
        <v>44476</v>
      </c>
      <c r="F3142" s="1">
        <v>44561</v>
      </c>
      <c r="G3142" s="1">
        <f>Таблица1[[#This Row],[Дата регистрации ЗНИ]]+VLOOKUP(Таблица1[[#This Row],[Бизнес-решение]],'Средние сроки по БР'!$A$1:$T$203,15)</f>
        <v>44583.595744680853</v>
      </c>
      <c r="H3142" s="1">
        <f>Таблица1[[#This Row],[Плановая дата выхода из текущего статуса]]+VLOOKUP(Таблица1[[#This Row],[Бизнес-решение]],'Средние сроки по БР'!$A$1:$T$203,16)</f>
        <v>44668.595744680853</v>
      </c>
      <c r="I31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85</v>
      </c>
    </row>
    <row r="3143" spans="1:9" x14ac:dyDescent="0.25">
      <c r="A3143" s="2">
        <v>5500030889</v>
      </c>
      <c r="B3143" t="s">
        <v>2751</v>
      </c>
      <c r="C3143" t="s">
        <v>99</v>
      </c>
      <c r="D3143" t="s">
        <v>210</v>
      </c>
      <c r="E3143" s="1">
        <v>44476</v>
      </c>
      <c r="F3143" s="1">
        <v>44600</v>
      </c>
      <c r="G3143" s="1">
        <f>Таблица1[[#This Row],[Дата регистрации ЗНИ]]+VLOOKUP(Таблица1[[#This Row],[Бизнес-решение]],'Средние сроки по БР'!$A$1:$T$203,15)</f>
        <v>44808.5</v>
      </c>
      <c r="H3143" s="1">
        <f>Таблица1[[#This Row],[Плановая дата выхода из текущего статуса]]+VLOOKUP(Таблица1[[#This Row],[Бизнес-решение]],'Средние сроки по БР'!$A$1:$T$203,16)</f>
        <v>44932.5</v>
      </c>
      <c r="I31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124</v>
      </c>
    </row>
    <row r="3144" spans="1:9" x14ac:dyDescent="0.25">
      <c r="A3144" s="2">
        <v>5500030890</v>
      </c>
      <c r="B3144" t="s">
        <v>2798</v>
      </c>
      <c r="C3144" t="s">
        <v>99</v>
      </c>
      <c r="D3144" t="s">
        <v>16</v>
      </c>
      <c r="E3144" s="1">
        <v>44476</v>
      </c>
      <c r="F3144" s="1">
        <v>44592</v>
      </c>
      <c r="G3144" s="1">
        <f>Таблица1[[#This Row],[Дата регистрации ЗНИ]]+VLOOKUP(Таблица1[[#This Row],[Бизнес-решение]],'Средние сроки по БР'!$A$1:$T$203,15)</f>
        <v>44631.252688172041</v>
      </c>
      <c r="H3144" s="1">
        <f>Таблица1[[#This Row],[Плановая дата выхода из текущего статуса]]+VLOOKUP(Таблица1[[#This Row],[Бизнес-решение]],'Средние сроки по БР'!$A$1:$T$203,16)</f>
        <v>44747.252688172041</v>
      </c>
      <c r="I31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116</v>
      </c>
    </row>
    <row r="3145" spans="1:9" x14ac:dyDescent="0.25">
      <c r="A3145" s="2">
        <v>5500030891</v>
      </c>
      <c r="B3145" t="s">
        <v>2799</v>
      </c>
      <c r="C3145" t="s">
        <v>152</v>
      </c>
      <c r="D3145" t="s">
        <v>63</v>
      </c>
      <c r="E3145" s="1">
        <v>44476</v>
      </c>
      <c r="F3145" s="1">
        <v>44637</v>
      </c>
      <c r="G3145" s="1">
        <f>Таблица1[[#This Row],[Дата регистрации ЗНИ]]+VLOOKUP(Таблица1[[#This Row],[Бизнес-решение]],'Средние сроки по БР'!$A$1:$T$203,20,1)</f>
        <v>44602.796791443849</v>
      </c>
      <c r="H3145" s="1">
        <f>Таблица1[[#This Row],[Плановая дата выхода из текущего статуса]]</f>
        <v>44637</v>
      </c>
      <c r="I31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34.203208556151367</v>
      </c>
    </row>
    <row r="3146" spans="1:9" x14ac:dyDescent="0.25">
      <c r="A3146" s="2">
        <v>5500030892</v>
      </c>
      <c r="B3146" t="s">
        <v>2800</v>
      </c>
      <c r="C3146" t="s">
        <v>148</v>
      </c>
      <c r="D3146" t="s">
        <v>73</v>
      </c>
      <c r="E3146" s="1">
        <v>44476</v>
      </c>
      <c r="F3146" s="1">
        <v>44561</v>
      </c>
      <c r="G3146" s="1">
        <f>Таблица1[[#This Row],[Дата регистрации ЗНИ]]+VLOOKUP(Таблица1[[#This Row],[Бизнес-решение]],'Средние сроки по БР'!$A$1:$T$203,9)</f>
        <v>44642.632258064514</v>
      </c>
      <c r="H3146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1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85</v>
      </c>
    </row>
    <row r="3147" spans="1:9" x14ac:dyDescent="0.25">
      <c r="A3147" s="2">
        <v>5500030893</v>
      </c>
      <c r="B3147" t="s">
        <v>2801</v>
      </c>
      <c r="C3147" t="s">
        <v>99</v>
      </c>
      <c r="D3147" t="s">
        <v>63</v>
      </c>
      <c r="E3147" s="1">
        <v>44476</v>
      </c>
      <c r="F3147" s="1">
        <v>44586</v>
      </c>
      <c r="G3147" s="1">
        <f>Таблица1[[#This Row],[Дата регистрации ЗНИ]]+VLOOKUP(Таблица1[[#This Row],[Бизнес-решение]],'Средние сроки по БР'!$A$1:$T$203,15)</f>
        <v>44614.796791443849</v>
      </c>
      <c r="H3147" s="1">
        <f>Таблица1[[#This Row],[Плановая дата выхода из текущего статуса]]+VLOOKUP(Таблица1[[#This Row],[Бизнес-решение]],'Средние сроки по БР'!$A$1:$T$203,16)</f>
        <v>44724.796791443849</v>
      </c>
      <c r="I31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110</v>
      </c>
    </row>
    <row r="3148" spans="1:9" x14ac:dyDescent="0.25">
      <c r="A3148" s="2">
        <v>5500030894</v>
      </c>
      <c r="B3148" t="s">
        <v>2802</v>
      </c>
      <c r="C3148" t="s">
        <v>99</v>
      </c>
      <c r="D3148" t="s">
        <v>63</v>
      </c>
      <c r="E3148" s="1">
        <v>44476</v>
      </c>
      <c r="F3148" s="1">
        <v>44589</v>
      </c>
      <c r="G3148" s="1">
        <f>Таблица1[[#This Row],[Дата регистрации ЗНИ]]+VLOOKUP(Таблица1[[#This Row],[Бизнес-решение]],'Средние сроки по БР'!$A$1:$T$203,15)</f>
        <v>44614.796791443849</v>
      </c>
      <c r="H3148" s="1">
        <f>Таблица1[[#This Row],[Плановая дата выхода из текущего статуса]]+VLOOKUP(Таблица1[[#This Row],[Бизнес-решение]],'Средние сроки по БР'!$A$1:$T$203,16)</f>
        <v>44727.796791443849</v>
      </c>
      <c r="I31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113</v>
      </c>
    </row>
    <row r="3149" spans="1:9" hidden="1" x14ac:dyDescent="0.25">
      <c r="A3149" s="2">
        <v>5500030942</v>
      </c>
      <c r="B3149" t="s">
        <v>2842</v>
      </c>
      <c r="C3149" t="s">
        <v>8</v>
      </c>
      <c r="D3149" t="s">
        <v>857</v>
      </c>
      <c r="E3149" s="1">
        <v>44482</v>
      </c>
      <c r="F3149" s="1" t="s">
        <v>7</v>
      </c>
      <c r="I314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150" spans="1:9" x14ac:dyDescent="0.25">
      <c r="A3150" s="2">
        <v>5500030896</v>
      </c>
      <c r="B3150" t="s">
        <v>2804</v>
      </c>
      <c r="C3150" t="s">
        <v>184</v>
      </c>
      <c r="D3150" t="s">
        <v>11</v>
      </c>
      <c r="E3150" s="1">
        <v>44476</v>
      </c>
      <c r="F3150" s="1">
        <v>44557</v>
      </c>
      <c r="G3150" s="1">
        <f>Таблица1[[#This Row],[Дата регистрации ЗНИ]]+VLOOKUP(Таблица1[[#This Row],[Бизнес-решение]],'Средние сроки по БР'!$A$1:$T$203,10)</f>
        <v>44727.260563380281</v>
      </c>
      <c r="H3150" s="1">
        <f>Таблица1[[#This Row],[Плановая дата выхода из текущего статуса]]+VLOOKUP(Таблица1[[#This Row],[Бизнес-решение]],'Средние сроки по БР'!$A$1:$T$203,11)</f>
        <v>44803.260563380281</v>
      </c>
      <c r="I315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76</v>
      </c>
    </row>
    <row r="3151" spans="1:9" x14ac:dyDescent="0.25">
      <c r="A3151" s="2">
        <v>5500030897</v>
      </c>
      <c r="B3151" t="s">
        <v>2805</v>
      </c>
      <c r="C3151" t="s">
        <v>148</v>
      </c>
      <c r="D3151" t="s">
        <v>6</v>
      </c>
      <c r="E3151" s="1">
        <v>44477</v>
      </c>
      <c r="F3151" s="1">
        <v>44788</v>
      </c>
      <c r="G3151" s="1">
        <f>Таблица1[[#This Row],[Дата регистрации ЗНИ]]+VLOOKUP(Таблица1[[#This Row],[Бизнес-решение]],'Средние сроки по БР'!$A$1:$T$203,9)</f>
        <v>44693.371321454484</v>
      </c>
      <c r="H3151" s="1">
        <f>Таблица1[[#This Row],[Плановая дата выхода из текущего статуса]]+VLOOKUP(Таблица1[[#This Row],[Бизнес-решение]],'Средние сроки по БР'!$A$1:$T$203,10)</f>
        <v>45004.371321454484</v>
      </c>
      <c r="I31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311</v>
      </c>
    </row>
    <row r="3152" spans="1:9" x14ac:dyDescent="0.25">
      <c r="A3152" s="2">
        <v>5500030899</v>
      </c>
      <c r="B3152" t="s">
        <v>2806</v>
      </c>
      <c r="C3152" t="s">
        <v>152</v>
      </c>
      <c r="D3152" t="s">
        <v>10</v>
      </c>
      <c r="E3152" s="1">
        <v>44477</v>
      </c>
      <c r="F3152" s="1">
        <v>44637</v>
      </c>
      <c r="G3152" s="1">
        <f>Таблица1[[#This Row],[Дата регистрации ЗНИ]]+VLOOKUP(Таблица1[[#This Row],[Бизнес-решение]],'Средние сроки по БР'!$A$1:$T$203,20,1)</f>
        <v>44632.209790209788</v>
      </c>
      <c r="H3152" s="1">
        <f>Таблица1[[#This Row],[Плановая дата выхода из текущего статуса]]</f>
        <v>44637</v>
      </c>
      <c r="I31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4.7902097902115202</v>
      </c>
    </row>
    <row r="3153" spans="1:9" x14ac:dyDescent="0.25">
      <c r="A3153" s="2">
        <v>5500030901</v>
      </c>
      <c r="B3153" t="s">
        <v>2808</v>
      </c>
      <c r="C3153" t="s">
        <v>228</v>
      </c>
      <c r="D3153" t="s">
        <v>2809</v>
      </c>
      <c r="E3153" s="1">
        <v>44477</v>
      </c>
      <c r="F3153" s="1">
        <v>44558</v>
      </c>
      <c r="G3153" s="1">
        <f>Таблица1[[#This Row],[Дата регистрации ЗНИ]]+VLOOKUP(Таблица1[[#This Row],[Бизнес-решение]],'Средние сроки по БР'!$A$1:$T$203,9)</f>
        <v>44674.333333333336</v>
      </c>
      <c r="H3153" s="1">
        <f>Таблица1[[#This Row],[Плановая дата выхода из текущего статуса]]+VLOOKUP(Таблица1[[#This Row],[Бизнес-решение]],'Средние сроки по БР'!$A$1:$T$203,10)</f>
        <v>44755.333333333336</v>
      </c>
      <c r="I31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81</v>
      </c>
    </row>
    <row r="3154" spans="1:9" x14ac:dyDescent="0.25">
      <c r="A3154" s="2">
        <v>5500030902</v>
      </c>
      <c r="B3154" t="s">
        <v>2810</v>
      </c>
      <c r="C3154" t="s">
        <v>448</v>
      </c>
      <c r="D3154" t="s">
        <v>2811</v>
      </c>
      <c r="E3154" s="1">
        <v>44480</v>
      </c>
      <c r="F3154" s="1">
        <v>44497</v>
      </c>
      <c r="G3154" s="1">
        <f>Таблица1[[#This Row],[Дата регистрации ЗНИ]]+VLOOKUP(Таблица1[[#This Row],[Бизнес-решение]],'Средние сроки по БР'!$A$1:$U$203,7,1)</f>
        <v>44614</v>
      </c>
      <c r="H3154" s="1">
        <f>Таблица1[[#This Row],[Плановая дата выхода из текущего статуса]]+VLOOKUP(Таблица1[[#This Row],[Бизнес-решение]],'Средние сроки по БР'!$A$1:$T$203,8)</f>
        <v>44629</v>
      </c>
      <c r="I31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</v>
      </c>
    </row>
    <row r="3155" spans="1:9" x14ac:dyDescent="0.25">
      <c r="A3155" s="2">
        <v>5500030903</v>
      </c>
      <c r="B3155" t="s">
        <v>2812</v>
      </c>
      <c r="C3155" t="s">
        <v>260</v>
      </c>
      <c r="D3155" t="s">
        <v>10</v>
      </c>
      <c r="E3155" s="1">
        <v>44480</v>
      </c>
      <c r="F3155" s="1">
        <v>44484</v>
      </c>
      <c r="G3155" s="1">
        <f>Таблица1[[#This Row],[Дата регистрации ЗНИ]]+VLOOKUP(Таблица1[[#This Row],[Бизнес-решение]],'Средние сроки по БР'!$A$1:$T$203,6)</f>
        <v>44665.209790209788</v>
      </c>
      <c r="H3155" s="1">
        <f>Таблица1[[#This Row],[Плановая дата выхода из текущего статуса]]+VLOOKUP(Таблица1[[#This Row],[Бизнес-решение]],'Средние сроки по БР'!$A$1:$T$203,7)</f>
        <v>44667.209790209788</v>
      </c>
      <c r="I31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156" spans="1:9" x14ac:dyDescent="0.25">
      <c r="A3156" s="2">
        <v>5500030905</v>
      </c>
      <c r="B3156" t="s">
        <v>2814</v>
      </c>
      <c r="C3156" t="s">
        <v>99</v>
      </c>
      <c r="D3156" t="s">
        <v>16</v>
      </c>
      <c r="E3156" s="1">
        <v>44480</v>
      </c>
      <c r="F3156" s="1">
        <v>44560</v>
      </c>
      <c r="G3156" s="1">
        <f>Таблица1[[#This Row],[Дата регистрации ЗНИ]]+VLOOKUP(Таблица1[[#This Row],[Бизнес-решение]],'Средние сроки по БР'!$A$1:$T$203,15)</f>
        <v>44635.252688172041</v>
      </c>
      <c r="H3156" s="1">
        <f>Таблица1[[#This Row],[Плановая дата выхода из текущего статуса]]+VLOOKUP(Таблица1[[#This Row],[Бизнес-решение]],'Средние сроки по БР'!$A$1:$T$203,16)</f>
        <v>44715.252688172041</v>
      </c>
      <c r="I31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80</v>
      </c>
    </row>
    <row r="3157" spans="1:9" x14ac:dyDescent="0.25">
      <c r="A3157" s="2">
        <v>5500030907</v>
      </c>
      <c r="B3157" t="s">
        <v>2815</v>
      </c>
      <c r="C3157" t="s">
        <v>148</v>
      </c>
      <c r="D3157" t="s">
        <v>73</v>
      </c>
      <c r="E3157" s="1">
        <v>44480</v>
      </c>
      <c r="F3157" s="1">
        <v>44681</v>
      </c>
      <c r="G3157" s="1">
        <f>Таблица1[[#This Row],[Дата регистрации ЗНИ]]+VLOOKUP(Таблица1[[#This Row],[Бизнес-решение]],'Средние сроки по БР'!$A$1:$T$203,9)</f>
        <v>44646.632258064514</v>
      </c>
      <c r="H3157" s="1">
        <f>Таблица1[[#This Row],[Плановая дата выхода из текущего статуса]]+VLOOKUP(Таблица1[[#This Row],[Бизнес-решение]],'Средние сроки по БР'!$A$1:$T$203,10)</f>
        <v>44847.632258064514</v>
      </c>
      <c r="I31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201</v>
      </c>
    </row>
    <row r="3158" spans="1:9" x14ac:dyDescent="0.25">
      <c r="A3158" s="2">
        <v>5500030910</v>
      </c>
      <c r="B3158" t="s">
        <v>2818</v>
      </c>
      <c r="C3158" t="s">
        <v>152</v>
      </c>
      <c r="D3158" t="s">
        <v>857</v>
      </c>
      <c r="E3158" s="1">
        <v>44480</v>
      </c>
      <c r="F3158" s="1">
        <v>44610</v>
      </c>
      <c r="G3158" s="1">
        <f>Таблица1[[#This Row],[Дата регистрации ЗНИ]]+VLOOKUP(Таблица1[[#This Row],[Бизнес-решение]],'Средние сроки по БР'!$A$1:$T$203,20,0)</f>
        <v>44560</v>
      </c>
      <c r="H3158" s="1">
        <f>Таблица1[[#This Row],[Плановая дата выхода из текущего статуса]]</f>
        <v>44610</v>
      </c>
      <c r="I31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50</v>
      </c>
    </row>
    <row r="3159" spans="1:9" x14ac:dyDescent="0.25">
      <c r="A3159" s="2">
        <v>5500030911</v>
      </c>
      <c r="B3159" t="s">
        <v>2819</v>
      </c>
      <c r="C3159" t="s">
        <v>328</v>
      </c>
      <c r="D3159" t="s">
        <v>16</v>
      </c>
      <c r="E3159" s="1">
        <v>44479</v>
      </c>
      <c r="F3159" s="1">
        <v>44482</v>
      </c>
      <c r="G3159" s="1">
        <f>Таблица1[[#This Row],[Дата регистрации ЗНИ]]+VLOOKUP(Таблица1[[#This Row],[Бизнес-решение]],'Средние сроки по БР'!$A$1:$U$203,7,1)</f>
        <v>44650.252688172041</v>
      </c>
      <c r="H3159" s="1">
        <f>Таблица1[[#This Row],[Плановая дата выхода из текущего статуса]]+VLOOKUP(Таблица1[[#This Row],[Бизнес-решение]],'Средние сроки по БР'!$A$1:$T$203,8)</f>
        <v>44651.252688172041</v>
      </c>
      <c r="I315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3160" spans="1:9" x14ac:dyDescent="0.25">
      <c r="A3160" s="2">
        <v>5500030912</v>
      </c>
      <c r="B3160" t="s">
        <v>2820</v>
      </c>
      <c r="C3160" t="s">
        <v>260</v>
      </c>
      <c r="D3160" t="s">
        <v>16</v>
      </c>
      <c r="E3160" s="1">
        <v>44480</v>
      </c>
      <c r="F3160" s="1">
        <v>44489</v>
      </c>
      <c r="G3160" s="1">
        <f>Таблица1[[#This Row],[Дата регистрации ЗНИ]]+VLOOKUP(Таблица1[[#This Row],[Бизнес-решение]],'Средние сроки по БР'!$A$1:$T$203,6)</f>
        <v>44653.252688172041</v>
      </c>
      <c r="H3160" s="1">
        <f>Таблица1[[#This Row],[Плановая дата выхода из текущего статуса]]+VLOOKUP(Таблица1[[#This Row],[Бизнес-решение]],'Средние сроки по БР'!$A$1:$T$203,7)</f>
        <v>44660.252688172041</v>
      </c>
      <c r="I31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</v>
      </c>
    </row>
    <row r="3161" spans="1:9" x14ac:dyDescent="0.25">
      <c r="A3161" s="2">
        <v>5500030914</v>
      </c>
      <c r="B3161" t="s">
        <v>2821</v>
      </c>
      <c r="C3161" t="s">
        <v>241</v>
      </c>
      <c r="D3161" t="s">
        <v>13</v>
      </c>
      <c r="E3161" s="1">
        <v>44480</v>
      </c>
      <c r="F3161" s="1">
        <v>44558</v>
      </c>
      <c r="G3161" s="1">
        <f>Таблица1[[#This Row],[Дата регистрации ЗНИ]]+VLOOKUP(Таблица1[[#This Row],[Бизнес-решение]],'Средние сроки по БР'!$A$1:$T$203,9)</f>
        <v>44710.879999999997</v>
      </c>
      <c r="H3161" s="1">
        <f>Таблица1[[#This Row],[Плановая дата выхода из текущего статуса]]+VLOOKUP(Таблица1[[#This Row],[Бизнес-решение]],'Средние сроки по БР'!$A$1:$T$203,10)</f>
        <v>44788.88</v>
      </c>
      <c r="I31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78</v>
      </c>
    </row>
    <row r="3162" spans="1:9" x14ac:dyDescent="0.25">
      <c r="A3162" s="2">
        <v>5500030915</v>
      </c>
      <c r="B3162" t="s">
        <v>1623</v>
      </c>
      <c r="C3162" t="s">
        <v>148</v>
      </c>
      <c r="D3162" t="s">
        <v>33</v>
      </c>
      <c r="E3162" s="1">
        <v>44480</v>
      </c>
      <c r="F3162" s="1">
        <v>44665</v>
      </c>
      <c r="G3162" s="1">
        <f>Таблица1[[#This Row],[Дата регистрации ЗНИ]]+VLOOKUP(Таблица1[[#This Row],[Бизнес-решение]],'Средние сроки по БР'!$A$1:$T$203,9)</f>
        <v>44724.310924369747</v>
      </c>
      <c r="H3162" s="1">
        <f>Таблица1[[#This Row],[Плановая дата выхода из текущего статуса]]+VLOOKUP(Таблица1[[#This Row],[Бизнес-решение]],'Средние сроки по БР'!$A$1:$T$203,10)</f>
        <v>44909.310924369747</v>
      </c>
      <c r="I316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185</v>
      </c>
    </row>
    <row r="3163" spans="1:9" x14ac:dyDescent="0.25">
      <c r="A3163" s="2">
        <v>5500030917</v>
      </c>
      <c r="B3163" t="s">
        <v>2823</v>
      </c>
      <c r="C3163" t="s">
        <v>148</v>
      </c>
      <c r="D3163" t="s">
        <v>223</v>
      </c>
      <c r="E3163" s="1">
        <v>44480</v>
      </c>
      <c r="F3163" s="1">
        <v>44680</v>
      </c>
      <c r="G3163" s="1">
        <f>Таблица1[[#This Row],[Дата регистрации ЗНИ]]+VLOOKUP(Таблица1[[#This Row],[Бизнес-решение]],'Средние сроки по БР'!$A$1:$T$203,9)</f>
        <v>44738</v>
      </c>
      <c r="H3163" s="1">
        <f>Таблица1[[#This Row],[Плановая дата выхода из текущего статуса]]+VLOOKUP(Таблица1[[#This Row],[Бизнес-решение]],'Средние сроки по БР'!$A$1:$T$203,10)</f>
        <v>44938</v>
      </c>
      <c r="I31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200</v>
      </c>
    </row>
    <row r="3164" spans="1:9" x14ac:dyDescent="0.25">
      <c r="A3164" s="2">
        <v>5500030918</v>
      </c>
      <c r="B3164" t="s">
        <v>2824</v>
      </c>
      <c r="C3164" t="s">
        <v>148</v>
      </c>
      <c r="D3164" t="s">
        <v>11</v>
      </c>
      <c r="E3164" s="1">
        <v>44480</v>
      </c>
      <c r="F3164" s="1">
        <v>44666</v>
      </c>
      <c r="G3164" s="1">
        <f>Таблица1[[#This Row],[Дата регистрации ЗНИ]]+VLOOKUP(Таблица1[[#This Row],[Бизнес-решение]],'Средние сроки по БР'!$A$1:$T$203,9)</f>
        <v>44731.260563380281</v>
      </c>
      <c r="H3164" s="1">
        <f>Таблица1[[#This Row],[Плановая дата выхода из текущего статуса]]+VLOOKUP(Таблица1[[#This Row],[Бизнес-решение]],'Средние сроки по БР'!$A$1:$T$203,10)</f>
        <v>44917.260563380281</v>
      </c>
      <c r="I31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186</v>
      </c>
    </row>
    <row r="3165" spans="1:9" x14ac:dyDescent="0.25">
      <c r="A3165" s="2">
        <v>5500030919</v>
      </c>
      <c r="B3165" t="s">
        <v>2825</v>
      </c>
      <c r="C3165" t="s">
        <v>99</v>
      </c>
      <c r="D3165" t="s">
        <v>73</v>
      </c>
      <c r="E3165" s="1">
        <v>44480</v>
      </c>
      <c r="F3165" s="1">
        <v>44635</v>
      </c>
      <c r="G3165" s="1">
        <f>Таблица1[[#This Row],[Дата регистрации ЗНИ]]+VLOOKUP(Таблица1[[#This Row],[Бизнес-решение]],'Средние сроки по БР'!$A$1:$T$203,15)</f>
        <v>44634.632258064514</v>
      </c>
      <c r="H3165" s="1">
        <f>Таблица1[[#This Row],[Плановая дата выхода из текущего статуса]]+VLOOKUP(Таблица1[[#This Row],[Бизнес-решение]],'Средние сроки по БР'!$A$1:$T$203,16)</f>
        <v>44789.632258064514</v>
      </c>
      <c r="I31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155</v>
      </c>
    </row>
    <row r="3166" spans="1:9" x14ac:dyDescent="0.25">
      <c r="A3166" s="2">
        <v>5500030920</v>
      </c>
      <c r="B3166" t="s">
        <v>2826</v>
      </c>
      <c r="C3166" t="s">
        <v>99</v>
      </c>
      <c r="D3166" t="s">
        <v>73</v>
      </c>
      <c r="E3166" s="1">
        <v>44480</v>
      </c>
      <c r="F3166" s="1">
        <v>44635</v>
      </c>
      <c r="G3166" s="1">
        <f>Таблица1[[#This Row],[Дата регистрации ЗНИ]]+VLOOKUP(Таблица1[[#This Row],[Бизнес-решение]],'Средние сроки по БР'!$A$1:$T$203,15)</f>
        <v>44634.632258064514</v>
      </c>
      <c r="H3166" s="1">
        <f>Таблица1[[#This Row],[Плановая дата выхода из текущего статуса]]+VLOOKUP(Таблица1[[#This Row],[Бизнес-решение]],'Средние сроки по БР'!$A$1:$T$203,16)</f>
        <v>44789.632258064514</v>
      </c>
      <c r="I316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155</v>
      </c>
    </row>
    <row r="3167" spans="1:9" x14ac:dyDescent="0.25">
      <c r="A3167" s="2">
        <v>5500030921</v>
      </c>
      <c r="B3167" t="s">
        <v>2827</v>
      </c>
      <c r="C3167" t="s">
        <v>148</v>
      </c>
      <c r="D3167" t="s">
        <v>73</v>
      </c>
      <c r="E3167" s="1">
        <v>44480</v>
      </c>
      <c r="F3167" s="1">
        <v>44617</v>
      </c>
      <c r="G3167" s="1">
        <f>Таблица1[[#This Row],[Дата регистрации ЗНИ]]+VLOOKUP(Таблица1[[#This Row],[Бизнес-решение]],'Средние сроки по БР'!$A$1:$T$203,9)</f>
        <v>44646.632258064514</v>
      </c>
      <c r="H3167" s="1">
        <f>Таблица1[[#This Row],[Плановая дата выхода из текущего статуса]]+VLOOKUP(Таблица1[[#This Row],[Бизнес-решение]],'Средние сроки по БР'!$A$1:$T$203,10)</f>
        <v>44783.632258064514</v>
      </c>
      <c r="I31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137</v>
      </c>
    </row>
    <row r="3168" spans="1:9" x14ac:dyDescent="0.25">
      <c r="A3168" s="2">
        <v>5500030922</v>
      </c>
      <c r="B3168" t="s">
        <v>2828</v>
      </c>
      <c r="C3168" t="s">
        <v>148</v>
      </c>
      <c r="D3168" t="s">
        <v>73</v>
      </c>
      <c r="E3168" s="1">
        <v>44480</v>
      </c>
      <c r="F3168" s="1">
        <v>44561</v>
      </c>
      <c r="G3168" s="1">
        <f>Таблица1[[#This Row],[Дата регистрации ЗНИ]]+VLOOKUP(Таблица1[[#This Row],[Бизнес-решение]],'Средние сроки по БР'!$A$1:$T$203,9)</f>
        <v>44646.632258064514</v>
      </c>
      <c r="H3168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1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81</v>
      </c>
    </row>
    <row r="3169" spans="1:9" x14ac:dyDescent="0.25">
      <c r="A3169" s="2">
        <v>5500030923</v>
      </c>
      <c r="B3169" t="s">
        <v>2829</v>
      </c>
      <c r="C3169" t="s">
        <v>277</v>
      </c>
      <c r="D3169" t="s">
        <v>73</v>
      </c>
      <c r="E3169" s="1">
        <v>44480</v>
      </c>
      <c r="F3169" s="1">
        <v>44560</v>
      </c>
      <c r="G3169" s="1">
        <f>Таблица1[[#This Row],[Дата регистрации ЗНИ]]+VLOOKUP(Таблица1[[#This Row],[Бизнес-решение]],'Средние сроки по БР'!$A$1:$T$203,12)</f>
        <v>44639.632258064514</v>
      </c>
      <c r="H3169" s="1">
        <f>Таблица1[[#This Row],[Плановая дата выхода из текущего статуса]]+VLOOKUP(Таблица1[[#This Row],[Бизнес-решение]],'Средние сроки по БР'!$A$1:$T$203,13)</f>
        <v>44717.632258064514</v>
      </c>
      <c r="I31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78</v>
      </c>
    </row>
    <row r="3170" spans="1:9" x14ac:dyDescent="0.25">
      <c r="A3170" s="2">
        <v>5500030924</v>
      </c>
      <c r="B3170" t="s">
        <v>2830</v>
      </c>
      <c r="C3170" t="s">
        <v>995</v>
      </c>
      <c r="D3170" t="s">
        <v>377</v>
      </c>
      <c r="E3170" s="1">
        <v>44480</v>
      </c>
      <c r="F3170" s="1">
        <v>44517</v>
      </c>
      <c r="G3170" s="1">
        <f>Таблица1[[#This Row],[Дата регистрации ЗНИ]]+VLOOKUP(Таблица1[[#This Row],[Бизнес-решение]],'Средние сроки по БР'!$A$1:$T$203,8)</f>
        <v>44683.375</v>
      </c>
      <c r="H3170" s="1">
        <f>Таблица1[[#This Row],[Плановая дата выхода из текущего статуса]]+VLOOKUP(Таблица1[[#This Row],[Бизнес-решение]],'Средние сроки по БР'!$A$1:$T$203,9)</f>
        <v>44718.375</v>
      </c>
      <c r="I31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</v>
      </c>
    </row>
    <row r="3171" spans="1:9" x14ac:dyDescent="0.25">
      <c r="A3171" s="2">
        <v>5500030925</v>
      </c>
      <c r="B3171" t="s">
        <v>2831</v>
      </c>
      <c r="C3171" t="s">
        <v>99</v>
      </c>
      <c r="D3171" t="s">
        <v>73</v>
      </c>
      <c r="E3171" s="1">
        <v>44481</v>
      </c>
      <c r="F3171" s="1">
        <v>44711</v>
      </c>
      <c r="G3171" s="1">
        <f>Таблица1[[#This Row],[Дата регистрации ЗНИ]]+VLOOKUP(Таблица1[[#This Row],[Бизнес-решение]],'Средние сроки по БР'!$A$1:$T$203,15)</f>
        <v>44635.632258064514</v>
      </c>
      <c r="H3171" s="1">
        <f>Таблица1[[#This Row],[Плановая дата выхода из текущего статуса]]+VLOOKUP(Таблица1[[#This Row],[Бизнес-решение]],'Средние сроки по БР'!$A$1:$T$203,16)</f>
        <v>44865.632258064514</v>
      </c>
      <c r="I31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230</v>
      </c>
    </row>
    <row r="3172" spans="1:9" x14ac:dyDescent="0.25">
      <c r="A3172" s="2">
        <v>5500030926</v>
      </c>
      <c r="B3172" t="s">
        <v>2752</v>
      </c>
      <c r="C3172" t="s">
        <v>148</v>
      </c>
      <c r="D3172" t="s">
        <v>33</v>
      </c>
      <c r="E3172" s="1">
        <v>44481</v>
      </c>
      <c r="F3172" s="1">
        <v>44651</v>
      </c>
      <c r="G3172" s="1">
        <f>Таблица1[[#This Row],[Дата регистрации ЗНИ]]+VLOOKUP(Таблица1[[#This Row],[Бизнес-решение]],'Средние сроки по БР'!$A$1:$T$203,9)</f>
        <v>44725.310924369747</v>
      </c>
      <c r="H3172" s="1">
        <f>Таблица1[[#This Row],[Плановая дата выхода из текущего статуса]]+VLOOKUP(Таблица1[[#This Row],[Бизнес-решение]],'Средние сроки по БР'!$A$1:$T$203,10)</f>
        <v>44895.310924369747</v>
      </c>
      <c r="I31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170</v>
      </c>
    </row>
    <row r="3173" spans="1:9" x14ac:dyDescent="0.25">
      <c r="A3173" s="2">
        <v>5500030927</v>
      </c>
      <c r="B3173" t="s">
        <v>2832</v>
      </c>
      <c r="C3173" t="s">
        <v>99</v>
      </c>
      <c r="D3173" t="s">
        <v>10</v>
      </c>
      <c r="E3173" s="1">
        <v>44481</v>
      </c>
      <c r="F3173" s="1">
        <v>44560</v>
      </c>
      <c r="G3173" s="1">
        <f>Таблица1[[#This Row],[Дата регистрации ЗНИ]]+VLOOKUP(Таблица1[[#This Row],[Бизнес-решение]],'Средние сроки по БР'!$A$1:$T$203,15)</f>
        <v>44648.209790209788</v>
      </c>
      <c r="H3173" s="1">
        <f>Таблица1[[#This Row],[Плановая дата выхода из текущего статуса]]+VLOOKUP(Таблица1[[#This Row],[Бизнес-решение]],'Средние сроки по БР'!$A$1:$T$203,16)</f>
        <v>44727.209790209788</v>
      </c>
      <c r="I31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79</v>
      </c>
    </row>
    <row r="3174" spans="1:9" x14ac:dyDescent="0.25">
      <c r="A3174" s="2">
        <v>5500030929</v>
      </c>
      <c r="B3174" t="s">
        <v>2833</v>
      </c>
      <c r="C3174" t="s">
        <v>99</v>
      </c>
      <c r="D3174" t="s">
        <v>10</v>
      </c>
      <c r="E3174" s="1">
        <v>44481</v>
      </c>
      <c r="F3174" s="1">
        <v>44560</v>
      </c>
      <c r="G3174" s="1">
        <f>Таблица1[[#This Row],[Дата регистрации ЗНИ]]+VLOOKUP(Таблица1[[#This Row],[Бизнес-решение]],'Средние сроки по БР'!$A$1:$T$203,15)</f>
        <v>44648.209790209788</v>
      </c>
      <c r="H3174" s="1">
        <f>Таблица1[[#This Row],[Плановая дата выхода из текущего статуса]]+VLOOKUP(Таблица1[[#This Row],[Бизнес-решение]],'Средние сроки по БР'!$A$1:$T$203,16)</f>
        <v>44727.209790209788</v>
      </c>
      <c r="I31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79</v>
      </c>
    </row>
    <row r="3175" spans="1:9" x14ac:dyDescent="0.25">
      <c r="A3175" s="2">
        <v>5500030930</v>
      </c>
      <c r="B3175" t="s">
        <v>2834</v>
      </c>
      <c r="C3175" t="s">
        <v>99</v>
      </c>
      <c r="D3175" t="s">
        <v>10</v>
      </c>
      <c r="E3175" s="1">
        <v>44481</v>
      </c>
      <c r="F3175" s="1">
        <v>44560</v>
      </c>
      <c r="G3175" s="1">
        <f>Таблица1[[#This Row],[Дата регистрации ЗНИ]]+VLOOKUP(Таблица1[[#This Row],[Бизнес-решение]],'Средние сроки по БР'!$A$1:$T$203,15)</f>
        <v>44648.209790209788</v>
      </c>
      <c r="H3175" s="1">
        <f>Таблица1[[#This Row],[Плановая дата выхода из текущего статуса]]+VLOOKUP(Таблица1[[#This Row],[Бизнес-решение]],'Средние сроки по БР'!$A$1:$T$203,16)</f>
        <v>44727.209790209788</v>
      </c>
      <c r="I31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79</v>
      </c>
    </row>
    <row r="3176" spans="1:9" x14ac:dyDescent="0.25">
      <c r="A3176" s="2">
        <v>5500030931</v>
      </c>
      <c r="B3176" t="s">
        <v>358</v>
      </c>
      <c r="C3176" t="s">
        <v>401</v>
      </c>
      <c r="D3176" t="s">
        <v>37</v>
      </c>
      <c r="E3176" s="1">
        <v>44481</v>
      </c>
      <c r="F3176" s="1">
        <v>44560</v>
      </c>
      <c r="G3176" s="1">
        <f>Таблица1[[#This Row],[Дата регистрации ЗНИ]]+VLOOKUP(Таблица1[[#This Row],[Бизнес-решение]],'Средние сроки по БР'!$A$1:$T$203,16)</f>
        <v>44718.117647058825</v>
      </c>
      <c r="H3176" s="1">
        <f>Таблица1[[#This Row],[Плановая дата выхода из текущего статуса]]+VLOOKUP(Таблица1[[#This Row],[Бизнес-решение]],'Средние сроки по БР'!$A$1:$T$203,17)</f>
        <v>44795.117647058825</v>
      </c>
      <c r="I31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77</v>
      </c>
    </row>
    <row r="3177" spans="1:9" x14ac:dyDescent="0.25">
      <c r="A3177" s="2">
        <v>5500030932</v>
      </c>
      <c r="B3177" t="s">
        <v>2835</v>
      </c>
      <c r="C3177" t="s">
        <v>99</v>
      </c>
      <c r="D3177" t="s">
        <v>63</v>
      </c>
      <c r="E3177" s="1">
        <v>44481</v>
      </c>
      <c r="F3177" s="1">
        <v>44592</v>
      </c>
      <c r="G3177" s="1">
        <f>Таблица1[[#This Row],[Дата регистрации ЗНИ]]+VLOOKUP(Таблица1[[#This Row],[Бизнес-решение]],'Средние сроки по БР'!$A$1:$T$203,15)</f>
        <v>44619.796791443849</v>
      </c>
      <c r="H3177" s="1">
        <f>Таблица1[[#This Row],[Плановая дата выхода из текущего статуса]]+VLOOKUP(Таблица1[[#This Row],[Бизнес-решение]],'Средние сроки по БР'!$A$1:$T$203,16)</f>
        <v>44730.796791443849</v>
      </c>
      <c r="I31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111</v>
      </c>
    </row>
    <row r="3178" spans="1:9" x14ac:dyDescent="0.25">
      <c r="A3178" s="2">
        <v>5500030933</v>
      </c>
      <c r="B3178" t="s">
        <v>2836</v>
      </c>
      <c r="C3178" t="s">
        <v>148</v>
      </c>
      <c r="D3178" t="s">
        <v>33</v>
      </c>
      <c r="E3178" s="1">
        <v>44481</v>
      </c>
      <c r="F3178" s="1">
        <v>44651</v>
      </c>
      <c r="G3178" s="1">
        <f>Таблица1[[#This Row],[Дата регистрации ЗНИ]]+VLOOKUP(Таблица1[[#This Row],[Бизнес-решение]],'Средние сроки по БР'!$A$1:$T$203,9)</f>
        <v>44725.310924369747</v>
      </c>
      <c r="H3178" s="1">
        <f>Таблица1[[#This Row],[Плановая дата выхода из текущего статуса]]+VLOOKUP(Таблица1[[#This Row],[Бизнес-решение]],'Средние сроки по БР'!$A$1:$T$203,10)</f>
        <v>44895.310924369747</v>
      </c>
      <c r="I31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170</v>
      </c>
    </row>
    <row r="3179" spans="1:9" x14ac:dyDescent="0.25">
      <c r="A3179" s="2">
        <v>5500030935</v>
      </c>
      <c r="B3179" t="s">
        <v>2837</v>
      </c>
      <c r="C3179" t="s">
        <v>148</v>
      </c>
      <c r="D3179" t="s">
        <v>73</v>
      </c>
      <c r="E3179" s="1">
        <v>44482</v>
      </c>
      <c r="F3179" s="1">
        <v>44681</v>
      </c>
      <c r="G3179" s="1">
        <f>Таблица1[[#This Row],[Дата регистрации ЗНИ]]+VLOOKUP(Таблица1[[#This Row],[Бизнес-решение]],'Средние сроки по БР'!$A$1:$T$203,9)</f>
        <v>44648.632258064514</v>
      </c>
      <c r="H3179" s="1">
        <f>Таблица1[[#This Row],[Плановая дата выхода из текущего статуса]]+VLOOKUP(Таблица1[[#This Row],[Бизнес-решение]],'Средние сроки по БР'!$A$1:$T$203,10)</f>
        <v>44847.632258064514</v>
      </c>
      <c r="I31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199</v>
      </c>
    </row>
    <row r="3180" spans="1:9" x14ac:dyDescent="0.25">
      <c r="A3180" s="2">
        <v>5500030936</v>
      </c>
      <c r="B3180" t="s">
        <v>275</v>
      </c>
      <c r="C3180" t="s">
        <v>184</v>
      </c>
      <c r="D3180" t="s">
        <v>22</v>
      </c>
      <c r="E3180" s="1">
        <v>44482</v>
      </c>
      <c r="F3180" s="1">
        <v>44554</v>
      </c>
      <c r="G3180" s="1">
        <f>Таблица1[[#This Row],[Дата регистрации ЗНИ]]+VLOOKUP(Таблица1[[#This Row],[Бизнес-решение]],'Средние сроки по БР'!$A$1:$T$203,10)</f>
        <v>44698.083333333336</v>
      </c>
      <c r="H3180" s="1">
        <f>Таблица1[[#This Row],[Плановая дата выхода из текущего статуса]]+VLOOKUP(Таблица1[[#This Row],[Бизнес-решение]],'Средние сроки по БР'!$A$1:$T$203,11)</f>
        <v>44765.083333333336</v>
      </c>
      <c r="I31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67</v>
      </c>
    </row>
    <row r="3181" spans="1:9" x14ac:dyDescent="0.25">
      <c r="A3181" s="2">
        <v>5500030937</v>
      </c>
      <c r="B3181" t="s">
        <v>2838</v>
      </c>
      <c r="C3181" t="s">
        <v>99</v>
      </c>
      <c r="D3181" t="s">
        <v>36</v>
      </c>
      <c r="E3181" s="1">
        <v>44482</v>
      </c>
      <c r="F3181" s="1">
        <v>44557</v>
      </c>
      <c r="G3181" s="1">
        <f>Таблица1[[#This Row],[Дата регистрации ЗНИ]]+VLOOKUP(Таблица1[[#This Row],[Бизнес-решение]],'Средние сроки по БР'!$A$1:$T$203,15)</f>
        <v>44653.639344262294</v>
      </c>
      <c r="H3181" s="1">
        <f>Таблица1[[#This Row],[Плановая дата выхода из текущего статуса]]+VLOOKUP(Таблица1[[#This Row],[Бизнес-решение]],'Средние сроки по БР'!$A$1:$T$203,16)</f>
        <v>44728.639344262294</v>
      </c>
      <c r="I318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75</v>
      </c>
    </row>
    <row r="3182" spans="1:9" x14ac:dyDescent="0.25">
      <c r="A3182" s="2">
        <v>5500030938</v>
      </c>
      <c r="B3182" t="s">
        <v>2839</v>
      </c>
      <c r="C3182" t="s">
        <v>99</v>
      </c>
      <c r="D3182" t="s">
        <v>16</v>
      </c>
      <c r="E3182" s="1">
        <v>44482</v>
      </c>
      <c r="F3182" s="1">
        <v>44592</v>
      </c>
      <c r="G3182" s="1">
        <f>Таблица1[[#This Row],[Дата регистрации ЗНИ]]+VLOOKUP(Таблица1[[#This Row],[Бизнес-решение]],'Средние сроки по БР'!$A$1:$T$203,15)</f>
        <v>44637.252688172041</v>
      </c>
      <c r="H3182" s="1">
        <f>Таблица1[[#This Row],[Плановая дата выхода из текущего статуса]]+VLOOKUP(Таблица1[[#This Row],[Бизнес-решение]],'Средние сроки по БР'!$A$1:$T$203,16)</f>
        <v>44747.252688172041</v>
      </c>
      <c r="I318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110</v>
      </c>
    </row>
    <row r="3183" spans="1:9" x14ac:dyDescent="0.25">
      <c r="A3183" s="2">
        <v>5500030940</v>
      </c>
      <c r="B3183" t="s">
        <v>2840</v>
      </c>
      <c r="C3183" t="s">
        <v>148</v>
      </c>
      <c r="D3183" t="s">
        <v>73</v>
      </c>
      <c r="E3183" s="1">
        <v>44482</v>
      </c>
      <c r="F3183" s="1">
        <v>44592</v>
      </c>
      <c r="G3183" s="1">
        <f>Таблица1[[#This Row],[Дата регистрации ЗНИ]]+VLOOKUP(Таблица1[[#This Row],[Бизнес-решение]],'Средние сроки по БР'!$A$1:$T$203,9)</f>
        <v>44648.632258064514</v>
      </c>
      <c r="H3183" s="1">
        <f>Таблица1[[#This Row],[Плановая дата выхода из текущего статуса]]+VLOOKUP(Таблица1[[#This Row],[Бизнес-решение]],'Средние сроки по БР'!$A$1:$T$203,10)</f>
        <v>44758.632258064514</v>
      </c>
      <c r="I31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110</v>
      </c>
    </row>
    <row r="3184" spans="1:9" x14ac:dyDescent="0.25">
      <c r="A3184" s="2">
        <v>5500030941</v>
      </c>
      <c r="B3184" t="s">
        <v>2841</v>
      </c>
      <c r="C3184" t="s">
        <v>325</v>
      </c>
      <c r="D3184" t="s">
        <v>400</v>
      </c>
      <c r="E3184" s="1">
        <v>44482</v>
      </c>
      <c r="F3184" s="1">
        <v>44487</v>
      </c>
      <c r="G3184" s="1">
        <f>Таблица1[[#This Row],[Дата регистрации ЗНИ]]+VLOOKUP(Таблица1[[#This Row],[Бизнес-решение]],'Средние сроки по БР'!$A$1:$T$203,13)</f>
        <v>44671.214285714283</v>
      </c>
      <c r="H3184" s="1">
        <f>Таблица1[[#This Row],[Плановая дата выхода из текущего статуса]]+VLOOKUP(Таблица1[[#This Row],[Бизнес-решение]],'Средние сроки по БР'!$A$1:$T$203,14)</f>
        <v>44674.214285714283</v>
      </c>
      <c r="I318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3185" spans="1:9" x14ac:dyDescent="0.25">
      <c r="A3185" s="2">
        <v>5500030943</v>
      </c>
      <c r="B3185" t="s">
        <v>2843</v>
      </c>
      <c r="C3185" t="s">
        <v>148</v>
      </c>
      <c r="D3185" t="s">
        <v>18</v>
      </c>
      <c r="E3185" s="1">
        <v>44482</v>
      </c>
      <c r="F3185" s="1">
        <v>44742</v>
      </c>
      <c r="G3185" s="1">
        <f>Таблица1[[#This Row],[Дата регистрации ЗНИ]]+VLOOKUP(Таблица1[[#This Row],[Бизнес-решение]],'Средние сроки по БР'!$A$1:$T$203,9)</f>
        <v>44773.087087087086</v>
      </c>
      <c r="H3185" s="1">
        <f>Таблица1[[#This Row],[Плановая дата выхода из текущего статуса]]+VLOOKUP(Таблица1[[#This Row],[Бизнес-решение]],'Средние сроки по БР'!$A$1:$T$203,10)</f>
        <v>45033.087087087086</v>
      </c>
      <c r="I31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260</v>
      </c>
    </row>
    <row r="3186" spans="1:9" hidden="1" x14ac:dyDescent="0.25">
      <c r="A3186" s="2">
        <v>5500030980</v>
      </c>
      <c r="B3186" t="s">
        <v>2869</v>
      </c>
      <c r="C3186" t="s">
        <v>5</v>
      </c>
      <c r="D3186" t="s">
        <v>10</v>
      </c>
      <c r="E3186" s="1">
        <v>44483</v>
      </c>
      <c r="F3186" s="1" t="s">
        <v>7</v>
      </c>
      <c r="I318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187" spans="1:9" x14ac:dyDescent="0.25">
      <c r="A3187" s="2">
        <v>5500030944</v>
      </c>
      <c r="B3187" t="s">
        <v>2844</v>
      </c>
      <c r="C3187" t="s">
        <v>148</v>
      </c>
      <c r="D3187" t="s">
        <v>18</v>
      </c>
      <c r="E3187" s="1">
        <v>44482</v>
      </c>
      <c r="F3187" s="1">
        <v>44742</v>
      </c>
      <c r="G3187" s="1">
        <f>Таблица1[[#This Row],[Дата регистрации ЗНИ]]+VLOOKUP(Таблица1[[#This Row],[Бизнес-решение]],'Средние сроки по БР'!$A$1:$T$203,9)</f>
        <v>44773.087087087086</v>
      </c>
      <c r="H3187" s="1">
        <f>Таблица1[[#This Row],[Плановая дата выхода из текущего статуса]]+VLOOKUP(Таблица1[[#This Row],[Бизнес-решение]],'Средние сроки по БР'!$A$1:$T$203,10)</f>
        <v>45033.087087087086</v>
      </c>
      <c r="I31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260</v>
      </c>
    </row>
    <row r="3188" spans="1:9" x14ac:dyDescent="0.25">
      <c r="A3188" s="2">
        <v>5500030945</v>
      </c>
      <c r="B3188" t="s">
        <v>2845</v>
      </c>
      <c r="C3188" t="s">
        <v>148</v>
      </c>
      <c r="D3188" t="s">
        <v>54</v>
      </c>
      <c r="E3188" s="1">
        <v>44482</v>
      </c>
      <c r="F3188" s="1">
        <v>44575</v>
      </c>
      <c r="G3188" s="1">
        <f>Таблица1[[#This Row],[Дата регистрации ЗНИ]]+VLOOKUP(Таблица1[[#This Row],[Бизнес-решение]],'Средние сроки по БР'!$A$1:$T$203,9)</f>
        <v>44673.423076923078</v>
      </c>
      <c r="H3188" s="1">
        <f>Таблица1[[#This Row],[Плановая дата выхода из текущего статуса]]+VLOOKUP(Таблица1[[#This Row],[Бизнес-решение]],'Средние сроки по БР'!$A$1:$T$203,10)</f>
        <v>44766.423076923078</v>
      </c>
      <c r="I31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93</v>
      </c>
    </row>
    <row r="3189" spans="1:9" x14ac:dyDescent="0.25">
      <c r="A3189" s="2">
        <v>5500030946</v>
      </c>
      <c r="B3189" t="s">
        <v>2846</v>
      </c>
      <c r="C3189" t="s">
        <v>152</v>
      </c>
      <c r="D3189" t="s">
        <v>857</v>
      </c>
      <c r="E3189" s="1">
        <v>44482</v>
      </c>
      <c r="F3189" s="1">
        <v>44594</v>
      </c>
      <c r="G3189" s="1">
        <f>Таблица1[[#This Row],[Дата регистрации ЗНИ]]+VLOOKUP(Таблица1[[#This Row],[Бизнес-решение]],'Средние сроки по БР'!$A$1:$T$203,20,0)</f>
        <v>44562</v>
      </c>
      <c r="H3189" s="1">
        <f>Таблица1[[#This Row],[Плановая дата выхода из текущего статуса]]</f>
        <v>44594</v>
      </c>
      <c r="I31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</v>
      </c>
    </row>
    <row r="3190" spans="1:9" x14ac:dyDescent="0.25">
      <c r="A3190" s="2">
        <v>5500030947</v>
      </c>
      <c r="B3190" t="s">
        <v>2847</v>
      </c>
      <c r="C3190" t="s">
        <v>152</v>
      </c>
      <c r="D3190" t="s">
        <v>857</v>
      </c>
      <c r="E3190" s="1">
        <v>44482</v>
      </c>
      <c r="F3190" s="1">
        <v>44588</v>
      </c>
      <c r="G3190" s="1">
        <f>Таблица1[[#This Row],[Дата регистрации ЗНИ]]+VLOOKUP(Таблица1[[#This Row],[Бизнес-решение]],'Средние сроки по БР'!$A$1:$T$203,20,0)</f>
        <v>44562</v>
      </c>
      <c r="H3190" s="1">
        <f>Таблица1[[#This Row],[Плановая дата выхода из текущего статуса]]</f>
        <v>44588</v>
      </c>
      <c r="I31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</v>
      </c>
    </row>
    <row r="3191" spans="1:9" x14ac:dyDescent="0.25">
      <c r="A3191" s="2">
        <v>5500030948</v>
      </c>
      <c r="B3191" t="s">
        <v>2848</v>
      </c>
      <c r="C3191" t="s">
        <v>152</v>
      </c>
      <c r="D3191" t="s">
        <v>857</v>
      </c>
      <c r="E3191" s="1">
        <v>44482</v>
      </c>
      <c r="F3191" s="1">
        <v>44588</v>
      </c>
      <c r="G3191" s="1">
        <f>Таблица1[[#This Row],[Дата регистрации ЗНИ]]+VLOOKUP(Таблица1[[#This Row],[Бизнес-решение]],'Средние сроки по БР'!$A$1:$T$203,20,0)</f>
        <v>44562</v>
      </c>
      <c r="H3191" s="1">
        <f>Таблица1[[#This Row],[Плановая дата выхода из текущего статуса]]</f>
        <v>44588</v>
      </c>
      <c r="I31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</v>
      </c>
    </row>
    <row r="3192" spans="1:9" x14ac:dyDescent="0.25">
      <c r="A3192" s="2">
        <v>5500030949</v>
      </c>
      <c r="B3192" t="s">
        <v>311</v>
      </c>
      <c r="C3192" t="s">
        <v>114</v>
      </c>
      <c r="D3192" t="s">
        <v>71</v>
      </c>
      <c r="E3192" s="1">
        <v>44482</v>
      </c>
      <c r="F3192" s="1">
        <v>44552</v>
      </c>
      <c r="G3192" s="1">
        <f>Таблица1[[#This Row],[Дата регистрации ЗНИ]]+VLOOKUP(Таблица1[[#This Row],[Бизнес-решение]],'Средние сроки по БР'!$A$1:$T$203,11)</f>
        <v>44701.777777777781</v>
      </c>
      <c r="H3192" s="1">
        <f>Таблица1[[#This Row],[Плановая дата выхода из текущего статуса]]+VLOOKUP(Таблица1[[#This Row],[Бизнес-решение]],'Средние сроки по БР'!$A$1:$T$203,12)</f>
        <v>44769.777777777781</v>
      </c>
      <c r="I319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68</v>
      </c>
    </row>
    <row r="3193" spans="1:9" x14ac:dyDescent="0.25">
      <c r="A3193" s="2">
        <v>5500030950</v>
      </c>
      <c r="B3193" t="s">
        <v>2849</v>
      </c>
      <c r="C3193" t="s">
        <v>260</v>
      </c>
      <c r="D3193" t="s">
        <v>71</v>
      </c>
      <c r="E3193" s="1">
        <v>44482</v>
      </c>
      <c r="F3193" s="1">
        <v>44496</v>
      </c>
      <c r="G3193" s="1">
        <f>Таблица1[[#This Row],[Дата регистрации ЗНИ]]+VLOOKUP(Таблица1[[#This Row],[Бизнес-решение]],'Средние сроки по БР'!$A$1:$T$203,6)</f>
        <v>44712.777777777781</v>
      </c>
      <c r="H3193" s="1">
        <f>Таблица1[[#This Row],[Плановая дата выхода из текущего статуса]]+VLOOKUP(Таблица1[[#This Row],[Бизнес-решение]],'Средние сроки по БР'!$A$1:$T$203,7)</f>
        <v>44724.777777777781</v>
      </c>
      <c r="I31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</v>
      </c>
    </row>
    <row r="3194" spans="1:9" x14ac:dyDescent="0.25">
      <c r="A3194" s="2">
        <v>5500030951</v>
      </c>
      <c r="B3194" t="s">
        <v>1055</v>
      </c>
      <c r="C3194" t="s">
        <v>325</v>
      </c>
      <c r="D3194" t="s">
        <v>274</v>
      </c>
      <c r="E3194" s="1">
        <v>44482</v>
      </c>
      <c r="F3194" s="1">
        <v>44488</v>
      </c>
      <c r="G3194" s="1">
        <f>Таблица1[[#This Row],[Дата регистрации ЗНИ]]+VLOOKUP(Таблица1[[#This Row],[Бизнес-решение]],'Средние сроки по БР'!$A$1:$T$203,13)</f>
        <v>44639</v>
      </c>
      <c r="H3194" s="1">
        <f>Таблица1[[#This Row],[Плановая дата выхода из текущего статуса]]+VLOOKUP(Таблица1[[#This Row],[Бизнес-решение]],'Средние сроки по БР'!$A$1:$T$203,14)</f>
        <v>44643</v>
      </c>
      <c r="I31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195" spans="1:9" x14ac:dyDescent="0.25">
      <c r="A3195" s="2">
        <v>5500030952</v>
      </c>
      <c r="B3195" t="s">
        <v>311</v>
      </c>
      <c r="C3195" t="s">
        <v>260</v>
      </c>
      <c r="D3195" t="s">
        <v>71</v>
      </c>
      <c r="E3195" s="1">
        <v>44482</v>
      </c>
      <c r="F3195" s="1">
        <v>44496</v>
      </c>
      <c r="G3195" s="1">
        <f>Таблица1[[#This Row],[Дата регистрации ЗНИ]]+VLOOKUP(Таблица1[[#This Row],[Бизнес-решение]],'Средние сроки по БР'!$A$1:$T$203,6)</f>
        <v>44712.777777777781</v>
      </c>
      <c r="H3195" s="1">
        <f>Таблица1[[#This Row],[Плановая дата выхода из текущего статуса]]+VLOOKUP(Таблица1[[#This Row],[Бизнес-решение]],'Средние сроки по БР'!$A$1:$T$203,7)</f>
        <v>44724.777777777781</v>
      </c>
      <c r="I31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</v>
      </c>
    </row>
    <row r="3196" spans="1:9" x14ac:dyDescent="0.25">
      <c r="A3196" s="2">
        <v>5500030953</v>
      </c>
      <c r="B3196" t="s">
        <v>2850</v>
      </c>
      <c r="C3196" t="s">
        <v>260</v>
      </c>
      <c r="D3196" t="s">
        <v>71</v>
      </c>
      <c r="E3196" s="1">
        <v>44482</v>
      </c>
      <c r="F3196" s="1">
        <v>44496</v>
      </c>
      <c r="G3196" s="1">
        <f>Таблица1[[#This Row],[Дата регистрации ЗНИ]]+VLOOKUP(Таблица1[[#This Row],[Бизнес-решение]],'Средние сроки по БР'!$A$1:$T$203,6)</f>
        <v>44712.777777777781</v>
      </c>
      <c r="H3196" s="1">
        <f>Таблица1[[#This Row],[Плановая дата выхода из текущего статуса]]+VLOOKUP(Таблица1[[#This Row],[Бизнес-решение]],'Средние сроки по БР'!$A$1:$T$203,7)</f>
        <v>44724.777777777781</v>
      </c>
      <c r="I31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</v>
      </c>
    </row>
    <row r="3197" spans="1:9" x14ac:dyDescent="0.25">
      <c r="A3197" s="2">
        <v>5500030954</v>
      </c>
      <c r="B3197" t="s">
        <v>2851</v>
      </c>
      <c r="C3197" t="s">
        <v>260</v>
      </c>
      <c r="D3197" t="s">
        <v>71</v>
      </c>
      <c r="E3197" s="1">
        <v>44482</v>
      </c>
      <c r="F3197" s="1">
        <v>44496</v>
      </c>
      <c r="G3197" s="1">
        <f>Таблица1[[#This Row],[Дата регистрации ЗНИ]]+VLOOKUP(Таблица1[[#This Row],[Бизнес-решение]],'Средние сроки по БР'!$A$1:$T$203,6)</f>
        <v>44712.777777777781</v>
      </c>
      <c r="H3197" s="1">
        <f>Таблица1[[#This Row],[Плановая дата выхода из текущего статуса]]+VLOOKUP(Таблица1[[#This Row],[Бизнес-решение]],'Средние сроки по БР'!$A$1:$T$203,7)</f>
        <v>44724.777777777781</v>
      </c>
      <c r="I31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</v>
      </c>
    </row>
    <row r="3198" spans="1:9" x14ac:dyDescent="0.25">
      <c r="A3198" s="2">
        <v>5500030955</v>
      </c>
      <c r="B3198" t="s">
        <v>2852</v>
      </c>
      <c r="C3198" t="s">
        <v>148</v>
      </c>
      <c r="D3198" t="s">
        <v>73</v>
      </c>
      <c r="E3198" s="1">
        <v>44482</v>
      </c>
      <c r="F3198" s="1">
        <v>44561</v>
      </c>
      <c r="G3198" s="1">
        <f>Таблица1[[#This Row],[Дата регистрации ЗНИ]]+VLOOKUP(Таблица1[[#This Row],[Бизнес-решение]],'Средние сроки по БР'!$A$1:$T$203,9)</f>
        <v>44648.632258064514</v>
      </c>
      <c r="H3198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1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79</v>
      </c>
    </row>
    <row r="3199" spans="1:9" x14ac:dyDescent="0.25">
      <c r="A3199" s="2">
        <v>5500030956</v>
      </c>
      <c r="B3199" t="s">
        <v>2853</v>
      </c>
      <c r="C3199" t="s">
        <v>99</v>
      </c>
      <c r="D3199" t="s">
        <v>73</v>
      </c>
      <c r="E3199" s="1">
        <v>44482</v>
      </c>
      <c r="F3199" s="1">
        <v>44589</v>
      </c>
      <c r="G3199" s="1">
        <f>Таблица1[[#This Row],[Дата регистрации ЗНИ]]+VLOOKUP(Таблица1[[#This Row],[Бизнес-решение]],'Средние сроки по БР'!$A$1:$T$203,15)</f>
        <v>44636.632258064514</v>
      </c>
      <c r="H3199" s="1">
        <f>Таблица1[[#This Row],[Плановая дата выхода из текущего статуса]]+VLOOKUP(Таблица1[[#This Row],[Бизнес-решение]],'Средние сроки по БР'!$A$1:$T$203,16)</f>
        <v>44743.632258064514</v>
      </c>
      <c r="I31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107</v>
      </c>
    </row>
    <row r="3200" spans="1:9" x14ac:dyDescent="0.25">
      <c r="A3200" s="2">
        <v>5500030957</v>
      </c>
      <c r="B3200" t="s">
        <v>2854</v>
      </c>
      <c r="C3200" t="s">
        <v>184</v>
      </c>
      <c r="D3200" t="s">
        <v>10</v>
      </c>
      <c r="E3200" s="1">
        <v>44482</v>
      </c>
      <c r="F3200" s="1">
        <v>44554</v>
      </c>
      <c r="G3200" s="1">
        <f>Таблица1[[#This Row],[Дата регистрации ЗНИ]]+VLOOKUP(Таблица1[[#This Row],[Бизнес-решение]],'Средние сроки по БР'!$A$1:$T$203,10)</f>
        <v>44661.209790209788</v>
      </c>
      <c r="H3200" s="1">
        <f>Таблица1[[#This Row],[Плановая дата выхода из текущего статуса]]+VLOOKUP(Таблица1[[#This Row],[Бизнес-решение]],'Средние сроки по БР'!$A$1:$T$203,11)</f>
        <v>44728.209790209788</v>
      </c>
      <c r="I32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67</v>
      </c>
    </row>
    <row r="3201" spans="1:9" x14ac:dyDescent="0.25">
      <c r="A3201" s="2">
        <v>5500030958</v>
      </c>
      <c r="B3201" t="s">
        <v>2534</v>
      </c>
      <c r="C3201" t="s">
        <v>99</v>
      </c>
      <c r="D3201" t="s">
        <v>73</v>
      </c>
      <c r="E3201" s="1">
        <v>44482</v>
      </c>
      <c r="F3201" s="1">
        <v>44589</v>
      </c>
      <c r="G3201" s="1">
        <f>Таблица1[[#This Row],[Дата регистрации ЗНИ]]+VLOOKUP(Таблица1[[#This Row],[Бизнес-решение]],'Средние сроки по БР'!$A$1:$T$203,15)</f>
        <v>44636.632258064514</v>
      </c>
      <c r="H3201" s="1">
        <f>Таблица1[[#This Row],[Плановая дата выхода из текущего статуса]]+VLOOKUP(Таблица1[[#This Row],[Бизнес-решение]],'Средние сроки по БР'!$A$1:$T$203,16)</f>
        <v>44743.632258064514</v>
      </c>
      <c r="I32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107</v>
      </c>
    </row>
    <row r="3202" spans="1:9" hidden="1" x14ac:dyDescent="0.25">
      <c r="A3202" s="2">
        <v>5500030997</v>
      </c>
      <c r="B3202" t="s">
        <v>2626</v>
      </c>
      <c r="C3202" t="s">
        <v>8</v>
      </c>
      <c r="D3202" t="s">
        <v>136</v>
      </c>
      <c r="E3202" s="1">
        <v>44484</v>
      </c>
      <c r="F3202" s="1" t="s">
        <v>7</v>
      </c>
      <c r="I320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203" spans="1:9" x14ac:dyDescent="0.25">
      <c r="A3203" s="2">
        <v>5500030959</v>
      </c>
      <c r="B3203" t="s">
        <v>2855</v>
      </c>
      <c r="C3203" t="s">
        <v>325</v>
      </c>
      <c r="D3203" t="s">
        <v>400</v>
      </c>
      <c r="E3203" s="1">
        <v>44482</v>
      </c>
      <c r="F3203" s="1">
        <v>44487</v>
      </c>
      <c r="G3203" s="1">
        <f>Таблица1[[#This Row],[Дата регистрации ЗНИ]]+VLOOKUP(Таблица1[[#This Row],[Бизнес-решение]],'Средние сроки по БР'!$A$1:$T$203,13)</f>
        <v>44671.214285714283</v>
      </c>
      <c r="H3203" s="1">
        <f>Таблица1[[#This Row],[Плановая дата выхода из текущего статуса]]+VLOOKUP(Таблица1[[#This Row],[Бизнес-решение]],'Средние сроки по БР'!$A$1:$T$203,14)</f>
        <v>44674.214285714283</v>
      </c>
      <c r="I320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3204" spans="1:9" x14ac:dyDescent="0.25">
      <c r="A3204" s="2">
        <v>5500030960</v>
      </c>
      <c r="B3204" t="s">
        <v>1465</v>
      </c>
      <c r="C3204" t="s">
        <v>99</v>
      </c>
      <c r="D3204" t="s">
        <v>73</v>
      </c>
      <c r="E3204" s="1">
        <v>44482</v>
      </c>
      <c r="F3204" s="1">
        <v>44622</v>
      </c>
      <c r="G3204" s="1">
        <f>Таблица1[[#This Row],[Дата регистрации ЗНИ]]+VLOOKUP(Таблица1[[#This Row],[Бизнес-решение]],'Средние сроки по БР'!$A$1:$T$203,15)</f>
        <v>44636.632258064514</v>
      </c>
      <c r="H3204" s="1">
        <f>Таблица1[[#This Row],[Плановая дата выхода из текущего статуса]]+VLOOKUP(Таблица1[[#This Row],[Бизнес-решение]],'Средние сроки по БР'!$A$1:$T$203,16)</f>
        <v>44776.632258064514</v>
      </c>
      <c r="I320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140</v>
      </c>
    </row>
    <row r="3205" spans="1:9" x14ac:dyDescent="0.25">
      <c r="A3205" s="2">
        <v>5500030961</v>
      </c>
      <c r="B3205" t="s">
        <v>2738</v>
      </c>
      <c r="C3205" t="s">
        <v>148</v>
      </c>
      <c r="D3205" t="s">
        <v>73</v>
      </c>
      <c r="E3205" s="1">
        <v>44482</v>
      </c>
      <c r="F3205" s="1">
        <v>44561</v>
      </c>
      <c r="G3205" s="1">
        <f>Таблица1[[#This Row],[Дата регистрации ЗНИ]]+VLOOKUP(Таблица1[[#This Row],[Бизнес-решение]],'Средние сроки по БР'!$A$1:$T$203,9)</f>
        <v>44648.632258064514</v>
      </c>
      <c r="H3205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2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79</v>
      </c>
    </row>
    <row r="3206" spans="1:9" x14ac:dyDescent="0.25">
      <c r="A3206" s="2">
        <v>5500030962</v>
      </c>
      <c r="B3206" t="s">
        <v>2233</v>
      </c>
      <c r="C3206" t="s">
        <v>148</v>
      </c>
      <c r="D3206" t="s">
        <v>215</v>
      </c>
      <c r="E3206" s="1">
        <v>44483</v>
      </c>
      <c r="F3206" s="1">
        <v>44511</v>
      </c>
      <c r="G3206" s="1">
        <f>Таблица1[[#This Row],[Дата регистрации ЗНИ]]+VLOOKUP(Таблица1[[#This Row],[Бизнес-решение]],'Средние сроки по БР'!$A$1:$T$203,9)</f>
        <v>44655</v>
      </c>
      <c r="H3206" s="1">
        <f>Таблица1[[#This Row],[Плановая дата выхода из текущего статуса]]+VLOOKUP(Таблица1[[#This Row],[Бизнес-решение]],'Средние сроки по БР'!$A$1:$T$203,10)</f>
        <v>44683</v>
      </c>
      <c r="I32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</v>
      </c>
    </row>
    <row r="3207" spans="1:9" x14ac:dyDescent="0.25">
      <c r="A3207" s="2">
        <v>5500030963</v>
      </c>
      <c r="B3207" t="s">
        <v>2856</v>
      </c>
      <c r="C3207" t="s">
        <v>448</v>
      </c>
      <c r="D3207" t="s">
        <v>2261</v>
      </c>
      <c r="E3207" s="1">
        <v>44483</v>
      </c>
      <c r="F3207" s="1">
        <v>44517</v>
      </c>
      <c r="G3207" s="1">
        <f>Таблица1[[#This Row],[Дата регистрации ЗНИ]]+VLOOKUP(Таблица1[[#This Row],[Бизнес-решение]],'Средние сроки по БР'!$A$1:$U$203,7,1)</f>
        <v>44700.037735849059</v>
      </c>
      <c r="H3207" s="1">
        <f>Таблица1[[#This Row],[Плановая дата выхода из текущего статуса]]+VLOOKUP(Таблица1[[#This Row],[Бизнес-решение]],'Средние сроки по БР'!$A$1:$T$203,8)</f>
        <v>44732.037735849059</v>
      </c>
      <c r="I32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</v>
      </c>
    </row>
    <row r="3208" spans="1:9" x14ac:dyDescent="0.25">
      <c r="A3208" s="2">
        <v>5500030964</v>
      </c>
      <c r="B3208" t="s">
        <v>2857</v>
      </c>
      <c r="C3208" t="s">
        <v>148</v>
      </c>
      <c r="D3208" t="s">
        <v>210</v>
      </c>
      <c r="E3208" s="1">
        <v>44483</v>
      </c>
      <c r="F3208" s="1">
        <v>44554</v>
      </c>
      <c r="G3208" s="1">
        <f>Таблица1[[#This Row],[Дата регистрации ЗНИ]]+VLOOKUP(Таблица1[[#This Row],[Бизнес-решение]],'Средние сроки по БР'!$A$1:$T$203,9)</f>
        <v>44827.5</v>
      </c>
      <c r="H3208" s="1">
        <f>Таблица1[[#This Row],[Плановая дата выхода из текущего статуса]]+VLOOKUP(Таблица1[[#This Row],[Бизнес-решение]],'Средние сроки по БР'!$A$1:$T$203,10)</f>
        <v>44898.5</v>
      </c>
      <c r="I32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71</v>
      </c>
    </row>
    <row r="3209" spans="1:9" x14ac:dyDescent="0.25">
      <c r="A3209" s="2">
        <v>5500030965</v>
      </c>
      <c r="B3209" t="s">
        <v>2839</v>
      </c>
      <c r="C3209" t="s">
        <v>99</v>
      </c>
      <c r="D3209" t="s">
        <v>94</v>
      </c>
      <c r="E3209" s="1">
        <v>44483</v>
      </c>
      <c r="F3209" s="1">
        <v>44560</v>
      </c>
      <c r="G3209" s="1">
        <f>Таблица1[[#This Row],[Дата регистрации ЗНИ]]+VLOOKUP(Таблица1[[#This Row],[Бизнес-решение]],'Средние сроки по БР'!$A$1:$T$203,15)</f>
        <v>44623.567567567567</v>
      </c>
      <c r="H3209" s="1">
        <f>Таблица1[[#This Row],[Плановая дата выхода из текущего статуса]]+VLOOKUP(Таблица1[[#This Row],[Бизнес-решение]],'Средние сроки по БР'!$A$1:$T$203,16)</f>
        <v>44700.567567567567</v>
      </c>
      <c r="I32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77</v>
      </c>
    </row>
    <row r="3210" spans="1:9" x14ac:dyDescent="0.25">
      <c r="A3210" s="2">
        <v>5500030966</v>
      </c>
      <c r="B3210" t="s">
        <v>2858</v>
      </c>
      <c r="C3210" t="s">
        <v>99</v>
      </c>
      <c r="D3210" t="s">
        <v>39</v>
      </c>
      <c r="E3210" s="1">
        <v>44483</v>
      </c>
      <c r="F3210" s="1">
        <v>44616</v>
      </c>
      <c r="G3210" s="1">
        <f>Таблица1[[#This Row],[Дата регистрации ЗНИ]]+VLOOKUP(Таблица1[[#This Row],[Бизнес-решение]],'Средние сроки по БР'!$A$1:$T$203,15)</f>
        <v>44717.274391873827</v>
      </c>
      <c r="H3210" s="1">
        <f>Таблица1[[#This Row],[Плановая дата выхода из текущего статуса]]+VLOOKUP(Таблица1[[#This Row],[Бизнес-решение]],'Средние сроки по БР'!$A$1:$T$203,16)</f>
        <v>44850.274391873827</v>
      </c>
      <c r="I32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133</v>
      </c>
    </row>
    <row r="3211" spans="1:9" x14ac:dyDescent="0.25">
      <c r="A3211" s="2">
        <v>5500030967</v>
      </c>
      <c r="B3211" t="s">
        <v>2859</v>
      </c>
      <c r="C3211" t="s">
        <v>148</v>
      </c>
      <c r="D3211" t="s">
        <v>60</v>
      </c>
      <c r="E3211" s="1">
        <v>44483</v>
      </c>
      <c r="F3211" s="1">
        <v>44651</v>
      </c>
      <c r="G3211" s="1">
        <f>Таблица1[[#This Row],[Дата регистрации ЗНИ]]+VLOOKUP(Таблица1[[#This Row],[Бизнес-решение]],'Средние сроки по БР'!$A$1:$T$203,9)</f>
        <v>44726.5</v>
      </c>
      <c r="H3211" s="1">
        <f>Таблица1[[#This Row],[Плановая дата выхода из текущего статуса]]+VLOOKUP(Таблица1[[#This Row],[Бизнес-решение]],'Средние сроки по БР'!$A$1:$T$203,10)</f>
        <v>44894.5</v>
      </c>
      <c r="I32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168</v>
      </c>
    </row>
    <row r="3212" spans="1:9" hidden="1" x14ac:dyDescent="0.25">
      <c r="A3212" s="2">
        <v>5500031010</v>
      </c>
      <c r="B3212" t="s">
        <v>2885</v>
      </c>
      <c r="C3212" t="s">
        <v>8</v>
      </c>
      <c r="D3212" t="s">
        <v>36</v>
      </c>
      <c r="E3212" s="1">
        <v>44484</v>
      </c>
      <c r="F3212" s="1" t="s">
        <v>7</v>
      </c>
      <c r="I321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213" spans="1:9" hidden="1" x14ac:dyDescent="0.25">
      <c r="A3213" s="2">
        <v>5500031011</v>
      </c>
      <c r="B3213" t="s">
        <v>2885</v>
      </c>
      <c r="C3213" t="s">
        <v>8</v>
      </c>
      <c r="D3213" t="s">
        <v>128</v>
      </c>
      <c r="E3213" s="1">
        <v>44484</v>
      </c>
      <c r="F3213" s="1" t="s">
        <v>7</v>
      </c>
      <c r="I321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214" spans="1:9" hidden="1" x14ac:dyDescent="0.25">
      <c r="A3214" s="2">
        <v>5500031012</v>
      </c>
      <c r="B3214" t="s">
        <v>2887</v>
      </c>
      <c r="C3214" t="s">
        <v>8</v>
      </c>
      <c r="D3214" t="s">
        <v>1166</v>
      </c>
      <c r="E3214" s="1">
        <v>44487</v>
      </c>
      <c r="F3214" s="1" t="s">
        <v>7</v>
      </c>
      <c r="I321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215" spans="1:9" x14ac:dyDescent="0.25">
      <c r="A3215" s="2">
        <v>5500030968</v>
      </c>
      <c r="B3215" t="s">
        <v>2860</v>
      </c>
      <c r="C3215" t="s">
        <v>325</v>
      </c>
      <c r="D3215" t="s">
        <v>329</v>
      </c>
      <c r="E3215" s="1">
        <v>44483</v>
      </c>
      <c r="F3215" s="1">
        <v>44510</v>
      </c>
      <c r="G3215" s="1">
        <f>Таблица1[[#This Row],[Дата регистрации ЗНИ]]+VLOOKUP(Таблица1[[#This Row],[Бизнес-решение]],'Средние сроки по БР'!$A$1:$T$203,13)</f>
        <v>44684.571428571428</v>
      </c>
      <c r="H3215" s="1">
        <f>Таблица1[[#This Row],[Плановая дата выхода из текущего статуса]]+VLOOKUP(Таблица1[[#This Row],[Бизнес-решение]],'Средние сроки по БР'!$A$1:$T$203,14)</f>
        <v>44709.571428571428</v>
      </c>
      <c r="I32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</v>
      </c>
    </row>
    <row r="3216" spans="1:9" x14ac:dyDescent="0.25">
      <c r="A3216" s="2">
        <v>5500030969</v>
      </c>
      <c r="B3216" t="s">
        <v>2861</v>
      </c>
      <c r="C3216" t="s">
        <v>228</v>
      </c>
      <c r="D3216" t="s">
        <v>11</v>
      </c>
      <c r="E3216" s="1">
        <v>44484</v>
      </c>
      <c r="F3216" s="1">
        <v>44559</v>
      </c>
      <c r="G3216" s="1">
        <f>Таблица1[[#This Row],[Дата регистрации ЗНИ]]+VLOOKUP(Таблица1[[#This Row],[Бизнес-решение]],'Средние сроки по БР'!$A$1:$T$203,9)</f>
        <v>44735.260563380281</v>
      </c>
      <c r="H3216" s="1">
        <f>Таблица1[[#This Row],[Плановая дата выхода из текущего статуса]]+VLOOKUP(Таблица1[[#This Row],[Бизнес-решение]],'Средние сроки по БР'!$A$1:$T$203,10)</f>
        <v>44810.260563380281</v>
      </c>
      <c r="I32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75</v>
      </c>
    </row>
    <row r="3217" spans="1:9" x14ac:dyDescent="0.25">
      <c r="A3217" s="2">
        <v>5500030970</v>
      </c>
      <c r="B3217" t="s">
        <v>2862</v>
      </c>
      <c r="C3217" t="s">
        <v>228</v>
      </c>
      <c r="D3217" t="s">
        <v>11</v>
      </c>
      <c r="E3217" s="1">
        <v>44484</v>
      </c>
      <c r="F3217" s="1">
        <v>44559</v>
      </c>
      <c r="G3217" s="1">
        <f>Таблица1[[#This Row],[Дата регистрации ЗНИ]]+VLOOKUP(Таблица1[[#This Row],[Бизнес-решение]],'Средние сроки по БР'!$A$1:$T$203,9)</f>
        <v>44735.260563380281</v>
      </c>
      <c r="H3217" s="1">
        <f>Таблица1[[#This Row],[Плановая дата выхода из текущего статуса]]+VLOOKUP(Таблица1[[#This Row],[Бизнес-решение]],'Средние сроки по БР'!$A$1:$T$203,10)</f>
        <v>44810.260563380281</v>
      </c>
      <c r="I32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75</v>
      </c>
    </row>
    <row r="3218" spans="1:9" hidden="1" x14ac:dyDescent="0.25">
      <c r="A3218" s="2">
        <v>5500031016</v>
      </c>
      <c r="B3218" t="s">
        <v>341</v>
      </c>
      <c r="C3218" t="s">
        <v>5</v>
      </c>
      <c r="D3218" t="s">
        <v>163</v>
      </c>
      <c r="E3218" s="1">
        <v>44487</v>
      </c>
      <c r="F3218" s="1" t="s">
        <v>7</v>
      </c>
      <c r="I321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219" spans="1:9" x14ac:dyDescent="0.25">
      <c r="A3219" s="2">
        <v>5500030971</v>
      </c>
      <c r="B3219" t="s">
        <v>2863</v>
      </c>
      <c r="C3219" t="s">
        <v>184</v>
      </c>
      <c r="D3219" t="s">
        <v>16</v>
      </c>
      <c r="E3219" s="1">
        <v>44482</v>
      </c>
      <c r="F3219" s="1">
        <v>44574</v>
      </c>
      <c r="G3219" s="1">
        <f>Таблица1[[#This Row],[Дата регистрации ЗНИ]]+VLOOKUP(Таблица1[[#This Row],[Бизнес-решение]],'Средние сроки по БР'!$A$1:$T$203,10)</f>
        <v>44649.252688172041</v>
      </c>
      <c r="H3219" s="1">
        <f>Таблица1[[#This Row],[Плановая дата выхода из текущего статуса]]+VLOOKUP(Таблица1[[#This Row],[Бизнес-решение]],'Средние сроки по БР'!$A$1:$T$203,11)</f>
        <v>44736.252688172041</v>
      </c>
      <c r="I32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87</v>
      </c>
    </row>
    <row r="3220" spans="1:9" x14ac:dyDescent="0.25">
      <c r="A3220" s="2">
        <v>5500030972</v>
      </c>
      <c r="B3220" t="s">
        <v>2864</v>
      </c>
      <c r="C3220" t="s">
        <v>148</v>
      </c>
      <c r="D3220" t="s">
        <v>257</v>
      </c>
      <c r="E3220" s="1">
        <v>44482</v>
      </c>
      <c r="F3220" s="1">
        <v>44617</v>
      </c>
      <c r="G3220" s="1">
        <f>Таблица1[[#This Row],[Дата регистрации ЗНИ]]+VLOOKUP(Таблица1[[#This Row],[Бизнес-решение]],'Средние сроки по БР'!$A$1:$T$203,9)</f>
        <v>44601.595744680853</v>
      </c>
      <c r="H3220" s="1">
        <f>Таблица1[[#This Row],[Плановая дата выхода из текущего статуса]]+VLOOKUP(Таблица1[[#This Row],[Бизнес-решение]],'Средние сроки по БР'!$A$1:$T$203,10)</f>
        <v>44736.595744680853</v>
      </c>
      <c r="I32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135</v>
      </c>
    </row>
    <row r="3221" spans="1:9" x14ac:dyDescent="0.25">
      <c r="A3221" s="2">
        <v>5500030973</v>
      </c>
      <c r="B3221" t="s">
        <v>2865</v>
      </c>
      <c r="C3221" t="s">
        <v>149</v>
      </c>
      <c r="D3221" t="s">
        <v>10</v>
      </c>
      <c r="E3221" s="1">
        <v>44483</v>
      </c>
      <c r="F3221" s="1">
        <v>44561</v>
      </c>
      <c r="G3221" s="1">
        <f>Таблица1[[#This Row],[Дата регистрации ЗНИ]]+VLOOKUP(Таблица1[[#This Row],[Бизнес-решение]],'Средние сроки по БР'!$A$1:$T$203,18,1)</f>
        <v>44646.209790209788</v>
      </c>
      <c r="H3221" s="1">
        <f>Таблица1[[#This Row],[Плановая дата выхода из текущего статуса]]+VLOOKUP(Таблица1[[#This Row],[Бизнес-решение]],'Средние сроки по БР'!$A$1:$T$203,19,1)</f>
        <v>44720.209790209788</v>
      </c>
      <c r="I322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74</v>
      </c>
    </row>
    <row r="3222" spans="1:9" x14ac:dyDescent="0.25">
      <c r="A3222" s="2">
        <v>5500030974</v>
      </c>
      <c r="B3222" t="s">
        <v>324</v>
      </c>
      <c r="C3222" t="s">
        <v>448</v>
      </c>
      <c r="D3222" t="s">
        <v>71</v>
      </c>
      <c r="E3222" s="1">
        <v>44483</v>
      </c>
      <c r="F3222" s="1">
        <v>44489</v>
      </c>
      <c r="G3222" s="1">
        <f>Таблица1[[#This Row],[Дата регистрации ЗНИ]]+VLOOKUP(Таблица1[[#This Row],[Бизнес-решение]],'Средние сроки по БР'!$A$1:$U$203,7,1)</f>
        <v>44711.777777777781</v>
      </c>
      <c r="H3222" s="1">
        <f>Таблица1[[#This Row],[Плановая дата выхода из текущего статуса]]+VLOOKUP(Таблица1[[#This Row],[Бизнес-решение]],'Средние сроки по БР'!$A$1:$T$203,8)</f>
        <v>44715.777777777781</v>
      </c>
      <c r="I32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223" spans="1:9" x14ac:dyDescent="0.25">
      <c r="A3223" s="2">
        <v>5500030975</v>
      </c>
      <c r="B3223" t="s">
        <v>244</v>
      </c>
      <c r="C3223" t="s">
        <v>399</v>
      </c>
      <c r="D3223" t="s">
        <v>73</v>
      </c>
      <c r="E3223" s="1">
        <v>44483</v>
      </c>
      <c r="F3223" s="1">
        <v>44560</v>
      </c>
      <c r="G3223" s="1">
        <f>Таблица1[[#This Row],[Дата регистрации ЗНИ]]+VLOOKUP(Таблица1[[#This Row],[Бизнес-решение]],'Средние сроки по БР'!$A$1:$T$203,9)</f>
        <v>44649.632258064514</v>
      </c>
      <c r="H3223" s="1">
        <f>Таблица1[[#This Row],[Плановая дата выхода из текущего статуса]]+VLOOKUP(Таблица1[[#This Row],[Бизнес-решение]],'Средние сроки по БР'!$A$1:$T$203,10)</f>
        <v>44726.632258064514</v>
      </c>
      <c r="I32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77</v>
      </c>
    </row>
    <row r="3224" spans="1:9" x14ac:dyDescent="0.25">
      <c r="A3224" s="2">
        <v>5500030976</v>
      </c>
      <c r="B3224" t="s">
        <v>2866</v>
      </c>
      <c r="C3224" t="s">
        <v>148</v>
      </c>
      <c r="D3224" t="s">
        <v>10</v>
      </c>
      <c r="E3224" s="1">
        <v>44483</v>
      </c>
      <c r="F3224" s="1">
        <v>44561</v>
      </c>
      <c r="G3224" s="1">
        <f>Таблица1[[#This Row],[Дата регистрации ЗНИ]]+VLOOKUP(Таблица1[[#This Row],[Бизнес-решение]],'Средние сроки по БР'!$A$1:$T$203,9)</f>
        <v>44662.209790209788</v>
      </c>
      <c r="H3224" s="1">
        <f>Таблица1[[#This Row],[Плановая дата выхода из текущего статуса]]+VLOOKUP(Таблица1[[#This Row],[Бизнес-решение]],'Средние сроки по БР'!$A$1:$T$203,10)</f>
        <v>44740.209790209788</v>
      </c>
      <c r="I32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78</v>
      </c>
    </row>
    <row r="3225" spans="1:9" x14ac:dyDescent="0.25">
      <c r="A3225" s="2">
        <v>5500030977</v>
      </c>
      <c r="B3225" t="s">
        <v>2867</v>
      </c>
      <c r="C3225" t="s">
        <v>260</v>
      </c>
      <c r="D3225" t="s">
        <v>257</v>
      </c>
      <c r="E3225" s="1">
        <v>44483</v>
      </c>
      <c r="F3225" s="1">
        <v>44517</v>
      </c>
      <c r="G3225" s="1">
        <f>Таблица1[[#This Row],[Дата регистрации ЗНИ]]+VLOOKUP(Таблица1[[#This Row],[Бизнес-решение]],'Средние сроки по БР'!$A$1:$T$203,6)</f>
        <v>44608.595744680853</v>
      </c>
      <c r="H3225" s="1">
        <f>Таблица1[[#This Row],[Плановая дата выхода из текущего статуса]]+VLOOKUP(Таблица1[[#This Row],[Бизнес-решение]],'Средние сроки по БР'!$A$1:$T$203,7)</f>
        <v>44640.595744680853</v>
      </c>
      <c r="I32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</v>
      </c>
    </row>
    <row r="3226" spans="1:9" x14ac:dyDescent="0.25">
      <c r="A3226" s="2">
        <v>5500030978</v>
      </c>
      <c r="B3226" t="s">
        <v>2868</v>
      </c>
      <c r="C3226" t="s">
        <v>148</v>
      </c>
      <c r="D3226" t="s">
        <v>73</v>
      </c>
      <c r="E3226" s="1">
        <v>44483</v>
      </c>
      <c r="F3226" s="1">
        <v>44620</v>
      </c>
      <c r="G3226" s="1">
        <f>Таблица1[[#This Row],[Дата регистрации ЗНИ]]+VLOOKUP(Таблица1[[#This Row],[Бизнес-решение]],'Средние сроки по БР'!$A$1:$T$203,9)</f>
        <v>44649.632258064514</v>
      </c>
      <c r="H3226" s="1">
        <f>Таблица1[[#This Row],[Плановая дата выхода из текущего статуса]]+VLOOKUP(Таблица1[[#This Row],[Бизнес-решение]],'Средние сроки по БР'!$A$1:$T$203,10)</f>
        <v>44786.632258064514</v>
      </c>
      <c r="I322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137</v>
      </c>
    </row>
    <row r="3227" spans="1:9" x14ac:dyDescent="0.25">
      <c r="A3227" s="2">
        <v>5500030981</v>
      </c>
      <c r="B3227" t="s">
        <v>244</v>
      </c>
      <c r="C3227" t="s">
        <v>148</v>
      </c>
      <c r="D3227" t="s">
        <v>73</v>
      </c>
      <c r="E3227" s="1">
        <v>44483</v>
      </c>
      <c r="F3227" s="1">
        <v>44561</v>
      </c>
      <c r="G3227" s="1">
        <f>Таблица1[[#This Row],[Дата регистрации ЗНИ]]+VLOOKUP(Таблица1[[#This Row],[Бизнес-решение]],'Средние сроки по БР'!$A$1:$T$203,9)</f>
        <v>44649.632258064514</v>
      </c>
      <c r="H3227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2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78</v>
      </c>
    </row>
    <row r="3228" spans="1:9" x14ac:dyDescent="0.25">
      <c r="A3228" s="2">
        <v>5500030983</v>
      </c>
      <c r="B3228" t="s">
        <v>2870</v>
      </c>
      <c r="C3228" t="s">
        <v>448</v>
      </c>
      <c r="D3228" t="s">
        <v>11</v>
      </c>
      <c r="E3228" s="1">
        <v>44483</v>
      </c>
      <c r="F3228" s="1">
        <v>44488</v>
      </c>
      <c r="G3228" s="1">
        <f>Таблица1[[#This Row],[Дата регистрации ЗНИ]]+VLOOKUP(Таблица1[[#This Row],[Бизнес-решение]],'Средние сроки по БР'!$A$1:$U$203,7,1)</f>
        <v>44738.260563380281</v>
      </c>
      <c r="H3228" s="1">
        <f>Таблица1[[#This Row],[Плановая дата выхода из текущего статуса]]+VLOOKUP(Таблица1[[#This Row],[Бизнес-решение]],'Средние сроки по БР'!$A$1:$T$203,8)</f>
        <v>44741.260563380281</v>
      </c>
      <c r="I322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3229" spans="1:9" x14ac:dyDescent="0.25">
      <c r="A3229" s="2">
        <v>5500030984</v>
      </c>
      <c r="B3229" t="s">
        <v>2871</v>
      </c>
      <c r="C3229" t="s">
        <v>148</v>
      </c>
      <c r="D3229" t="s">
        <v>73</v>
      </c>
      <c r="E3229" s="1">
        <v>44483</v>
      </c>
      <c r="F3229" s="1">
        <v>44561</v>
      </c>
      <c r="G3229" s="1">
        <f>Таблица1[[#This Row],[Дата регистрации ЗНИ]]+VLOOKUP(Таблица1[[#This Row],[Бизнес-решение]],'Средние сроки по БР'!$A$1:$T$203,9)</f>
        <v>44649.632258064514</v>
      </c>
      <c r="H3229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2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78</v>
      </c>
    </row>
    <row r="3230" spans="1:9" x14ac:dyDescent="0.25">
      <c r="A3230" s="2">
        <v>5500030985</v>
      </c>
      <c r="B3230" t="s">
        <v>2872</v>
      </c>
      <c r="C3230" t="s">
        <v>148</v>
      </c>
      <c r="D3230" t="s">
        <v>73</v>
      </c>
      <c r="E3230" s="1">
        <v>44483</v>
      </c>
      <c r="F3230" s="1">
        <v>44638</v>
      </c>
      <c r="G3230" s="1">
        <f>Таблица1[[#This Row],[Дата регистрации ЗНИ]]+VLOOKUP(Таблица1[[#This Row],[Бизнес-решение]],'Средние сроки по БР'!$A$1:$T$203,9)</f>
        <v>44649.632258064514</v>
      </c>
      <c r="H3230" s="1">
        <f>Таблица1[[#This Row],[Плановая дата выхода из текущего статуса]]+VLOOKUP(Таблица1[[#This Row],[Бизнес-решение]],'Средние сроки по БР'!$A$1:$T$203,10)</f>
        <v>44804.632258064514</v>
      </c>
      <c r="I32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155</v>
      </c>
    </row>
    <row r="3231" spans="1:9" x14ac:dyDescent="0.25">
      <c r="A3231" s="2">
        <v>5500030987</v>
      </c>
      <c r="B3231" t="s">
        <v>2706</v>
      </c>
      <c r="C3231" t="s">
        <v>148</v>
      </c>
      <c r="D3231" t="s">
        <v>33</v>
      </c>
      <c r="E3231" s="1">
        <v>44487</v>
      </c>
      <c r="F3231" s="1">
        <v>44638</v>
      </c>
      <c r="G3231" s="1">
        <f>Таблица1[[#This Row],[Дата регистрации ЗНИ]]+VLOOKUP(Таблица1[[#This Row],[Бизнес-решение]],'Средние сроки по БР'!$A$1:$T$203,9)</f>
        <v>44731.310924369747</v>
      </c>
      <c r="H3231" s="1">
        <f>Таблица1[[#This Row],[Плановая дата выхода из текущего статуса]]+VLOOKUP(Таблица1[[#This Row],[Бизнес-решение]],'Средние сроки по БР'!$A$1:$T$203,10)</f>
        <v>44882.310924369747</v>
      </c>
      <c r="I32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151</v>
      </c>
    </row>
    <row r="3232" spans="1:9" x14ac:dyDescent="0.25">
      <c r="A3232" s="2">
        <v>5500030988</v>
      </c>
      <c r="B3232" t="s">
        <v>2873</v>
      </c>
      <c r="C3232" t="s">
        <v>148</v>
      </c>
      <c r="D3232" t="s">
        <v>37</v>
      </c>
      <c r="E3232" s="1">
        <v>44487</v>
      </c>
      <c r="F3232" s="1">
        <v>44575</v>
      </c>
      <c r="G3232" s="1">
        <f>Таблица1[[#This Row],[Дата регистрации ЗНИ]]+VLOOKUP(Таблица1[[#This Row],[Бизнес-решение]],'Средние сроки по БР'!$A$1:$T$203,9)</f>
        <v>44736.117647058825</v>
      </c>
      <c r="H3232" s="1">
        <f>Таблица1[[#This Row],[Плановая дата выхода из текущего статуса]]+VLOOKUP(Таблица1[[#This Row],[Бизнес-решение]],'Средние сроки по БР'!$A$1:$T$203,10)</f>
        <v>44824.117647058825</v>
      </c>
      <c r="I32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88</v>
      </c>
    </row>
    <row r="3233" spans="1:9" x14ac:dyDescent="0.25">
      <c r="A3233" s="2">
        <v>5500030989</v>
      </c>
      <c r="B3233" t="s">
        <v>1457</v>
      </c>
      <c r="C3233" t="s">
        <v>148</v>
      </c>
      <c r="D3233" t="s">
        <v>110</v>
      </c>
      <c r="E3233" s="1">
        <v>44487</v>
      </c>
      <c r="F3233" s="1">
        <v>44522</v>
      </c>
      <c r="G3233" s="1">
        <f>Таблица1[[#This Row],[Дата регистрации ЗНИ]]+VLOOKUP(Таблица1[[#This Row],[Бизнес-решение]],'Средние сроки по БР'!$A$1:$T$203,9)</f>
        <v>44664.333333333336</v>
      </c>
      <c r="H3233" s="1">
        <f>Таблица1[[#This Row],[Плановая дата выхода из текущего статуса]]+VLOOKUP(Таблица1[[#This Row],[Бизнес-решение]],'Средние сроки по БР'!$A$1:$T$203,10)</f>
        <v>44699.333333333336</v>
      </c>
      <c r="I32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</v>
      </c>
    </row>
    <row r="3234" spans="1:9" hidden="1" x14ac:dyDescent="0.25">
      <c r="A3234" s="2">
        <v>5500031034</v>
      </c>
      <c r="B3234" t="s">
        <v>2896</v>
      </c>
      <c r="C3234" t="s">
        <v>8</v>
      </c>
      <c r="D3234" t="s">
        <v>9</v>
      </c>
      <c r="E3234" s="1">
        <v>44489</v>
      </c>
      <c r="F3234" s="1" t="s">
        <v>7</v>
      </c>
      <c r="I323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235" spans="1:9" hidden="1" x14ac:dyDescent="0.25">
      <c r="A3235" s="2">
        <v>5500031035</v>
      </c>
      <c r="B3235" t="s">
        <v>2897</v>
      </c>
      <c r="C3235" t="s">
        <v>8</v>
      </c>
      <c r="D3235" t="s">
        <v>9</v>
      </c>
      <c r="E3235" s="1">
        <v>44489</v>
      </c>
      <c r="F3235" s="1" t="s">
        <v>7</v>
      </c>
      <c r="I323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236" spans="1:9" hidden="1" x14ac:dyDescent="0.25">
      <c r="A3236" s="2">
        <v>5500031036</v>
      </c>
      <c r="B3236" t="s">
        <v>2897</v>
      </c>
      <c r="C3236" t="s">
        <v>8</v>
      </c>
      <c r="D3236" t="s">
        <v>9</v>
      </c>
      <c r="E3236" s="1">
        <v>44489</v>
      </c>
      <c r="F3236" s="1" t="s">
        <v>7</v>
      </c>
      <c r="I323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237" spans="1:9" hidden="1" x14ac:dyDescent="0.25">
      <c r="A3237" s="2">
        <v>5500031037</v>
      </c>
      <c r="B3237" t="s">
        <v>2897</v>
      </c>
      <c r="C3237" t="s">
        <v>8</v>
      </c>
      <c r="D3237" t="s">
        <v>77</v>
      </c>
      <c r="E3237" s="1">
        <v>44489</v>
      </c>
      <c r="F3237" s="1" t="s">
        <v>7</v>
      </c>
      <c r="I323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238" spans="1:9" x14ac:dyDescent="0.25">
      <c r="A3238" s="2">
        <v>5500030990</v>
      </c>
      <c r="B3238" t="s">
        <v>2874</v>
      </c>
      <c r="C3238" t="s">
        <v>148</v>
      </c>
      <c r="D3238" t="s">
        <v>18</v>
      </c>
      <c r="E3238" s="1">
        <v>44487</v>
      </c>
      <c r="F3238" s="1">
        <v>44772</v>
      </c>
      <c r="G3238" s="1">
        <f>Таблица1[[#This Row],[Дата регистрации ЗНИ]]+VLOOKUP(Таблица1[[#This Row],[Бизнес-решение]],'Средние сроки по БР'!$A$1:$T$203,9)</f>
        <v>44778.087087087086</v>
      </c>
      <c r="H3238" s="1">
        <f>Таблица1[[#This Row],[Плановая дата выхода из текущего статуса]]+VLOOKUP(Таблица1[[#This Row],[Бизнес-решение]],'Средние сроки по БР'!$A$1:$T$203,10)</f>
        <v>45063.087087087086</v>
      </c>
      <c r="I32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285</v>
      </c>
    </row>
    <row r="3239" spans="1:9" x14ac:dyDescent="0.25">
      <c r="A3239" s="2">
        <v>5500030991</v>
      </c>
      <c r="B3239" t="s">
        <v>2875</v>
      </c>
      <c r="C3239" t="s">
        <v>228</v>
      </c>
      <c r="D3239" t="s">
        <v>11</v>
      </c>
      <c r="E3239" s="1">
        <v>44484</v>
      </c>
      <c r="F3239" s="1">
        <v>44559</v>
      </c>
      <c r="G3239" s="1">
        <f>Таблица1[[#This Row],[Дата регистрации ЗНИ]]+VLOOKUP(Таблица1[[#This Row],[Бизнес-решение]],'Средние сроки по БР'!$A$1:$T$203,9)</f>
        <v>44735.260563380281</v>
      </c>
      <c r="H3239" s="1">
        <f>Таблица1[[#This Row],[Плановая дата выхода из текущего статуса]]+VLOOKUP(Таблица1[[#This Row],[Бизнес-решение]],'Средние сроки по БР'!$A$1:$T$203,10)</f>
        <v>44810.260563380281</v>
      </c>
      <c r="I323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75</v>
      </c>
    </row>
    <row r="3240" spans="1:9" x14ac:dyDescent="0.25">
      <c r="A3240" s="2">
        <v>5500030992</v>
      </c>
      <c r="B3240" t="s">
        <v>2876</v>
      </c>
      <c r="C3240" t="s">
        <v>228</v>
      </c>
      <c r="D3240" t="s">
        <v>11</v>
      </c>
      <c r="E3240" s="1">
        <v>44484</v>
      </c>
      <c r="F3240" s="1">
        <v>44559</v>
      </c>
      <c r="G3240" s="1">
        <f>Таблица1[[#This Row],[Дата регистрации ЗНИ]]+VLOOKUP(Таблица1[[#This Row],[Бизнес-решение]],'Средние сроки по БР'!$A$1:$T$203,9)</f>
        <v>44735.260563380281</v>
      </c>
      <c r="H3240" s="1">
        <f>Таблица1[[#This Row],[Плановая дата выхода из текущего статуса]]+VLOOKUP(Таблица1[[#This Row],[Бизнес-решение]],'Средние сроки по БР'!$A$1:$T$203,10)</f>
        <v>44810.260563380281</v>
      </c>
      <c r="I324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75</v>
      </c>
    </row>
    <row r="3241" spans="1:9" x14ac:dyDescent="0.25">
      <c r="A3241" s="2">
        <v>5500030993</v>
      </c>
      <c r="B3241" t="s">
        <v>2877</v>
      </c>
      <c r="C3241" t="s">
        <v>148</v>
      </c>
      <c r="D3241" t="s">
        <v>163</v>
      </c>
      <c r="E3241" s="1">
        <v>44484</v>
      </c>
      <c r="F3241" s="1">
        <v>44592</v>
      </c>
      <c r="G3241" s="1">
        <f>Таблица1[[#This Row],[Дата регистрации ЗНИ]]+VLOOKUP(Таблица1[[#This Row],[Бизнес-решение]],'Средние сроки по БР'!$A$1:$T$203,9)</f>
        <v>44632.071428571428</v>
      </c>
      <c r="H3241" s="1">
        <f>Таблица1[[#This Row],[Плановая дата выхода из текущего статуса]]+VLOOKUP(Таблица1[[#This Row],[Бизнес-решение]],'Средние сроки по БР'!$A$1:$T$203,10)</f>
        <v>44740.071428571428</v>
      </c>
      <c r="I32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108</v>
      </c>
    </row>
    <row r="3242" spans="1:9" x14ac:dyDescent="0.25">
      <c r="A3242" s="2">
        <v>5500030994</v>
      </c>
      <c r="B3242" t="s">
        <v>2878</v>
      </c>
      <c r="C3242" t="s">
        <v>297</v>
      </c>
      <c r="D3242" t="s">
        <v>53</v>
      </c>
      <c r="E3242" s="1">
        <v>44484</v>
      </c>
      <c r="F3242" s="1">
        <v>44561</v>
      </c>
      <c r="G3242" s="1">
        <f>Таблица1[[#This Row],[Дата регистрации ЗНИ]]+VLOOKUP(Таблица1[[#This Row],[Бизнес-решение]],'Средние сроки по БР'!$A$1:$T$203,13)</f>
        <v>44646.833333333336</v>
      </c>
      <c r="H3242" s="1">
        <f>Таблица1[[#This Row],[Плановая дата выхода из текущего статуса]]+VLOOKUP(Таблица1[[#This Row],[Бизнес-решение]],'Средние сроки по БР'!$A$1:$T$203,14)</f>
        <v>44721.833333333336</v>
      </c>
      <c r="I32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75</v>
      </c>
    </row>
    <row r="3243" spans="1:9" x14ac:dyDescent="0.25">
      <c r="A3243" s="2">
        <v>5500030995</v>
      </c>
      <c r="B3243" t="s">
        <v>2878</v>
      </c>
      <c r="C3243" t="s">
        <v>361</v>
      </c>
      <c r="D3243" t="s">
        <v>53</v>
      </c>
      <c r="E3243" s="1">
        <v>44484</v>
      </c>
      <c r="F3243" s="1">
        <v>44571</v>
      </c>
      <c r="G3243" s="1">
        <f>Таблица1[[#This Row],[Дата регистрации ЗНИ]]+VLOOKUP(Таблица1[[#This Row],[Бизнес-решение]],'Средние сроки по БР'!$A$1:$T$203,9)</f>
        <v>44655.833333333336</v>
      </c>
      <c r="H3243" s="1">
        <f>Таблица1[[#This Row],[Плановая дата выхода из текущего статуса]]+VLOOKUP(Таблица1[[#This Row],[Бизнес-решение]],'Средние сроки по БР'!$A$1:$T$203,10)</f>
        <v>44742.833333333336</v>
      </c>
      <c r="I32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87</v>
      </c>
    </row>
    <row r="3244" spans="1:9" x14ac:dyDescent="0.25">
      <c r="A3244" s="2">
        <v>5500030996</v>
      </c>
      <c r="B3244" t="s">
        <v>2879</v>
      </c>
      <c r="C3244" t="s">
        <v>114</v>
      </c>
      <c r="D3244" t="s">
        <v>6</v>
      </c>
      <c r="E3244" s="1">
        <v>44484</v>
      </c>
      <c r="F3244" s="1">
        <v>44554</v>
      </c>
      <c r="G3244" s="1">
        <f>Таблица1[[#This Row],[Дата регистрации ЗНИ]]+VLOOKUP(Таблица1[[#This Row],[Бизнес-решение]],'Средние сроки по БР'!$A$1:$T$203,11)</f>
        <v>44695.371321454484</v>
      </c>
      <c r="H3244" s="1">
        <f>Таблица1[[#This Row],[Плановая дата выхода из текущего статуса]]+VLOOKUP(Таблица1[[#This Row],[Бизнес-решение]],'Средние сроки по БР'!$A$1:$T$203,12)</f>
        <v>44763.371321454484</v>
      </c>
      <c r="I32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68</v>
      </c>
    </row>
    <row r="3245" spans="1:9" x14ac:dyDescent="0.25">
      <c r="A3245" s="2">
        <v>5500030999</v>
      </c>
      <c r="B3245" t="s">
        <v>2880</v>
      </c>
      <c r="C3245" t="s">
        <v>99</v>
      </c>
      <c r="D3245" t="s">
        <v>223</v>
      </c>
      <c r="E3245" s="1">
        <v>44484</v>
      </c>
      <c r="F3245" s="1">
        <v>44560</v>
      </c>
      <c r="G3245" s="1">
        <f>Таблица1[[#This Row],[Дата регистрации ЗНИ]]+VLOOKUP(Таблица1[[#This Row],[Бизнес-решение]],'Средние сроки по БР'!$A$1:$T$203,15)</f>
        <v>44730</v>
      </c>
      <c r="H3245" s="1">
        <f>Таблица1[[#This Row],[Плановая дата выхода из текущего статуса]]+VLOOKUP(Таблица1[[#This Row],[Бизнес-решение]],'Средние сроки по БР'!$A$1:$T$203,16)</f>
        <v>44806</v>
      </c>
      <c r="I32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76</v>
      </c>
    </row>
    <row r="3246" spans="1:9" x14ac:dyDescent="0.25">
      <c r="A3246" s="2">
        <v>5500031000</v>
      </c>
      <c r="B3246" t="s">
        <v>2881</v>
      </c>
      <c r="C3246" t="s">
        <v>148</v>
      </c>
      <c r="D3246" t="s">
        <v>2636</v>
      </c>
      <c r="E3246" s="1">
        <v>44484</v>
      </c>
      <c r="F3246" s="1">
        <v>44560</v>
      </c>
      <c r="G3246" s="1">
        <f>Таблица1[[#This Row],[Дата регистрации ЗНИ]]+VLOOKUP(Таблица1[[#This Row],[Бизнес-решение]],'Средние сроки по БР'!$A$1:$T$203,9)</f>
        <v>44656.800000000003</v>
      </c>
      <c r="H3246" s="1">
        <f>Таблица1[[#This Row],[Плановая дата выхода из текущего статуса]]+VLOOKUP(Таблица1[[#This Row],[Бизнес-решение]],'Средние сроки по БР'!$A$1:$T$203,10)</f>
        <v>44732.800000000003</v>
      </c>
      <c r="I32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76</v>
      </c>
    </row>
    <row r="3247" spans="1:9" x14ac:dyDescent="0.25">
      <c r="A3247" s="2">
        <v>5500031001</v>
      </c>
      <c r="B3247" t="s">
        <v>2882</v>
      </c>
      <c r="C3247" t="s">
        <v>148</v>
      </c>
      <c r="D3247" t="s">
        <v>10</v>
      </c>
      <c r="E3247" s="1">
        <v>44484</v>
      </c>
      <c r="F3247" s="1">
        <v>44530</v>
      </c>
      <c r="G3247" s="1">
        <f>Таблица1[[#This Row],[Дата регистрации ЗНИ]]+VLOOKUP(Таблица1[[#This Row],[Бизнес-решение]],'Средние сроки по БР'!$A$1:$T$203,9)</f>
        <v>44663.209790209788</v>
      </c>
      <c r="H3247" s="1">
        <f>Таблица1[[#This Row],[Плановая дата выхода из текущего статуса]]+VLOOKUP(Таблица1[[#This Row],[Бизнес-решение]],'Средние сроки по БР'!$A$1:$T$203,10)</f>
        <v>44709.209790209788</v>
      </c>
      <c r="I32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46</v>
      </c>
    </row>
    <row r="3248" spans="1:9" x14ac:dyDescent="0.25">
      <c r="A3248" s="2">
        <v>5500031002</v>
      </c>
      <c r="B3248" t="s">
        <v>2883</v>
      </c>
      <c r="C3248" t="s">
        <v>260</v>
      </c>
      <c r="D3248" t="s">
        <v>16</v>
      </c>
      <c r="E3248" s="1">
        <v>44484</v>
      </c>
      <c r="F3248" s="1">
        <v>44490</v>
      </c>
      <c r="G3248" s="1">
        <f>Таблица1[[#This Row],[Дата регистрации ЗНИ]]+VLOOKUP(Таблица1[[#This Row],[Бизнес-решение]],'Средние сроки по БР'!$A$1:$T$203,6)</f>
        <v>44657.252688172041</v>
      </c>
      <c r="H3248" s="1">
        <f>Таблица1[[#This Row],[Плановая дата выхода из текущего статуса]]+VLOOKUP(Таблица1[[#This Row],[Бизнес-решение]],'Средние сроки по БР'!$A$1:$T$203,7)</f>
        <v>44661.252688172041</v>
      </c>
      <c r="I32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249" spans="1:9" x14ac:dyDescent="0.25">
      <c r="A3249" s="2">
        <v>5500031003</v>
      </c>
      <c r="B3249" t="s">
        <v>2884</v>
      </c>
      <c r="C3249" t="s">
        <v>148</v>
      </c>
      <c r="D3249" t="s">
        <v>73</v>
      </c>
      <c r="E3249" s="1">
        <v>44484</v>
      </c>
      <c r="F3249" s="1">
        <v>44589</v>
      </c>
      <c r="G3249" s="1">
        <f>Таблица1[[#This Row],[Дата регистрации ЗНИ]]+VLOOKUP(Таблица1[[#This Row],[Бизнес-решение]],'Средние сроки по БР'!$A$1:$T$203,9)</f>
        <v>44650.632258064514</v>
      </c>
      <c r="H3249" s="1">
        <f>Таблица1[[#This Row],[Плановая дата выхода из текущего статуса]]+VLOOKUP(Таблица1[[#This Row],[Бизнес-решение]],'Средние сроки по БР'!$A$1:$T$203,10)</f>
        <v>44755.632258064514</v>
      </c>
      <c r="I324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105</v>
      </c>
    </row>
    <row r="3250" spans="1:9" x14ac:dyDescent="0.25">
      <c r="A3250" s="2">
        <v>5500031004</v>
      </c>
      <c r="B3250" t="s">
        <v>2885</v>
      </c>
      <c r="C3250" t="s">
        <v>114</v>
      </c>
      <c r="D3250" t="s">
        <v>39</v>
      </c>
      <c r="E3250" s="1">
        <v>44484</v>
      </c>
      <c r="F3250" s="1">
        <v>44554</v>
      </c>
      <c r="G3250" s="1">
        <f>Таблица1[[#This Row],[Дата регистрации ЗНИ]]+VLOOKUP(Таблица1[[#This Row],[Бизнес-решение]],'Средние сроки по БР'!$A$1:$T$203,11)</f>
        <v>44725.274391873827</v>
      </c>
      <c r="H3250" s="1">
        <f>Таблица1[[#This Row],[Плановая дата выхода из текущего статуса]]+VLOOKUP(Таблица1[[#This Row],[Бизнес-решение]],'Средние сроки по БР'!$A$1:$T$203,12)</f>
        <v>44793.274391873827</v>
      </c>
      <c r="I325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68</v>
      </c>
    </row>
    <row r="3251" spans="1:9" x14ac:dyDescent="0.25">
      <c r="A3251" s="2">
        <v>5500031005</v>
      </c>
      <c r="B3251" t="s">
        <v>339</v>
      </c>
      <c r="C3251" t="s">
        <v>277</v>
      </c>
      <c r="D3251" t="s">
        <v>193</v>
      </c>
      <c r="E3251" s="1">
        <v>44484</v>
      </c>
      <c r="F3251" s="1">
        <v>44531</v>
      </c>
      <c r="G3251" s="1">
        <f>Таблица1[[#This Row],[Дата регистрации ЗНИ]]+VLOOKUP(Таблица1[[#This Row],[Бизнес-решение]],'Средние сроки по БР'!$A$1:$T$203,12)</f>
        <v>44652.666666666664</v>
      </c>
      <c r="H3251" s="1">
        <f>Таблица1[[#This Row],[Плановая дата выхода из текущего статуса]]+VLOOKUP(Таблица1[[#This Row],[Бизнес-решение]],'Средние сроки по БР'!$A$1:$T$203,13)</f>
        <v>44697.666666666664</v>
      </c>
      <c r="I32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45</v>
      </c>
    </row>
    <row r="3252" spans="1:9" x14ac:dyDescent="0.25">
      <c r="A3252" s="2">
        <v>5500031008</v>
      </c>
      <c r="B3252" t="s">
        <v>2886</v>
      </c>
      <c r="C3252" t="s">
        <v>148</v>
      </c>
      <c r="D3252" t="s">
        <v>73</v>
      </c>
      <c r="E3252" s="1">
        <v>44484</v>
      </c>
      <c r="F3252" s="1">
        <v>44561</v>
      </c>
      <c r="G3252" s="1">
        <f>Таблица1[[#This Row],[Дата регистрации ЗНИ]]+VLOOKUP(Таблица1[[#This Row],[Бизнес-решение]],'Средние сроки по БР'!$A$1:$T$203,9)</f>
        <v>44650.632258064514</v>
      </c>
      <c r="H3252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2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77</v>
      </c>
    </row>
    <row r="3253" spans="1:9" x14ac:dyDescent="0.25">
      <c r="A3253" s="2">
        <v>5500031009</v>
      </c>
      <c r="B3253" t="s">
        <v>2885</v>
      </c>
      <c r="C3253" t="s">
        <v>448</v>
      </c>
      <c r="D3253" t="s">
        <v>258</v>
      </c>
      <c r="E3253" s="1">
        <v>44484</v>
      </c>
      <c r="F3253" s="1">
        <v>44488</v>
      </c>
      <c r="G3253" s="1">
        <f>Таблица1[[#This Row],[Дата регистрации ЗНИ]]+VLOOKUP(Таблица1[[#This Row],[Бизнес-решение]],'Средние сроки по БР'!$A$1:$U$203,7,1)</f>
        <v>44721.599999999999</v>
      </c>
      <c r="H3253" s="1">
        <f>Таблица1[[#This Row],[Плановая дата выхода из текущего статуса]]+VLOOKUP(Таблица1[[#This Row],[Бизнес-решение]],'Средние сроки по БР'!$A$1:$T$203,8)</f>
        <v>44723.6</v>
      </c>
      <c r="I32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254" spans="1:9" x14ac:dyDescent="0.25">
      <c r="A3254" s="2">
        <v>5500031013</v>
      </c>
      <c r="B3254" t="s">
        <v>2888</v>
      </c>
      <c r="C3254" t="s">
        <v>99</v>
      </c>
      <c r="D3254" t="s">
        <v>39</v>
      </c>
      <c r="E3254" s="1">
        <v>44487</v>
      </c>
      <c r="F3254" s="1">
        <v>44632</v>
      </c>
      <c r="G3254" s="1">
        <f>Таблица1[[#This Row],[Дата регистрации ЗНИ]]+VLOOKUP(Таблица1[[#This Row],[Бизнес-решение]],'Средние сроки по БР'!$A$1:$T$203,15)</f>
        <v>44721.274391873827</v>
      </c>
      <c r="H3254" s="1">
        <f>Таблица1[[#This Row],[Плановая дата выхода из текущего статуса]]+VLOOKUP(Таблица1[[#This Row],[Бизнес-решение]],'Средние сроки по БР'!$A$1:$T$203,16)</f>
        <v>44866.274391873827</v>
      </c>
      <c r="I32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145</v>
      </c>
    </row>
    <row r="3255" spans="1:9" x14ac:dyDescent="0.25">
      <c r="A3255" s="2">
        <v>5500031014</v>
      </c>
      <c r="B3255" t="s">
        <v>2858</v>
      </c>
      <c r="C3255" t="s">
        <v>184</v>
      </c>
      <c r="D3255" t="s">
        <v>39</v>
      </c>
      <c r="E3255" s="1">
        <v>44487</v>
      </c>
      <c r="F3255" s="1">
        <v>44533</v>
      </c>
      <c r="G3255" s="1">
        <f>Таблица1[[#This Row],[Дата регистрации ЗНИ]]+VLOOKUP(Таблица1[[#This Row],[Бизнес-решение]],'Средние сроки по БР'!$A$1:$T$203,10)</f>
        <v>44733.274391873827</v>
      </c>
      <c r="H3255" s="1">
        <f>Таблица1[[#This Row],[Плановая дата выхода из текущего статуса]]+VLOOKUP(Таблица1[[#This Row],[Бизнес-решение]],'Средние сроки по БР'!$A$1:$T$203,11)</f>
        <v>44774.274391873827</v>
      </c>
      <c r="I32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41</v>
      </c>
    </row>
    <row r="3256" spans="1:9" x14ac:dyDescent="0.25">
      <c r="A3256" s="2">
        <v>5500031015</v>
      </c>
      <c r="B3256" t="s">
        <v>2858</v>
      </c>
      <c r="C3256" t="s">
        <v>99</v>
      </c>
      <c r="D3256" t="s">
        <v>39</v>
      </c>
      <c r="E3256" s="1">
        <v>44487</v>
      </c>
      <c r="F3256" s="1">
        <v>44592</v>
      </c>
      <c r="G3256" s="1">
        <f>Таблица1[[#This Row],[Дата регистрации ЗНИ]]+VLOOKUP(Таблица1[[#This Row],[Бизнес-решение]],'Средние сроки по БР'!$A$1:$T$203,15)</f>
        <v>44721.274391873827</v>
      </c>
      <c r="H3256" s="1">
        <f>Таблица1[[#This Row],[Плановая дата выхода из текущего статуса]]+VLOOKUP(Таблица1[[#This Row],[Бизнес-решение]],'Средние сроки по БР'!$A$1:$T$203,16)</f>
        <v>44826.274391873827</v>
      </c>
      <c r="I32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105</v>
      </c>
    </row>
    <row r="3257" spans="1:9" x14ac:dyDescent="0.25">
      <c r="A3257" s="2">
        <v>5500031017</v>
      </c>
      <c r="B3257" t="s">
        <v>2881</v>
      </c>
      <c r="C3257" t="s">
        <v>148</v>
      </c>
      <c r="D3257" t="s">
        <v>33</v>
      </c>
      <c r="E3257" s="1">
        <v>44487</v>
      </c>
      <c r="F3257" s="1">
        <v>44550</v>
      </c>
      <c r="G3257" s="1">
        <f>Таблица1[[#This Row],[Дата регистрации ЗНИ]]+VLOOKUP(Таблица1[[#This Row],[Бизнес-решение]],'Средние сроки по БР'!$A$1:$T$203,9)</f>
        <v>44731.310924369747</v>
      </c>
      <c r="H3257" s="1">
        <f>Таблица1[[#This Row],[Плановая дата выхода из текущего статуса]]+VLOOKUP(Таблица1[[#This Row],[Бизнес-решение]],'Средние сроки по БР'!$A$1:$T$203,10)</f>
        <v>44794.310924369747</v>
      </c>
      <c r="I32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63</v>
      </c>
    </row>
    <row r="3258" spans="1:9" x14ac:dyDescent="0.25">
      <c r="A3258" s="2">
        <v>5500031021</v>
      </c>
      <c r="B3258" t="s">
        <v>2891</v>
      </c>
      <c r="C3258" t="s">
        <v>228</v>
      </c>
      <c r="D3258" t="s">
        <v>36</v>
      </c>
      <c r="E3258" s="1">
        <v>44487</v>
      </c>
      <c r="F3258" s="1">
        <v>44553</v>
      </c>
      <c r="G3258" s="1">
        <f>Таблица1[[#This Row],[Дата регистрации ЗНИ]]+VLOOKUP(Таблица1[[#This Row],[Бизнес-решение]],'Средние сроки по БР'!$A$1:$T$203,9)</f>
        <v>44670.639344262294</v>
      </c>
      <c r="H3258" s="1">
        <f>Таблица1[[#This Row],[Плановая дата выхода из текущего статуса]]+VLOOKUP(Таблица1[[#This Row],[Бизнес-решение]],'Средние сроки по БР'!$A$1:$T$203,10)</f>
        <v>44736.639344262294</v>
      </c>
      <c r="I32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66</v>
      </c>
    </row>
    <row r="3259" spans="1:9" x14ac:dyDescent="0.25">
      <c r="A3259" s="2">
        <v>5500031022</v>
      </c>
      <c r="B3259" t="s">
        <v>2892</v>
      </c>
      <c r="C3259" t="s">
        <v>99</v>
      </c>
      <c r="D3259" t="s">
        <v>163</v>
      </c>
      <c r="E3259" s="1">
        <v>44487</v>
      </c>
      <c r="F3259" s="1">
        <v>44592</v>
      </c>
      <c r="G3259" s="1">
        <f>Таблица1[[#This Row],[Дата регистрации ЗНИ]]+VLOOKUP(Таблица1[[#This Row],[Бизнес-решение]],'Средние сроки по БР'!$A$1:$T$203,15)</f>
        <v>44623.071428571428</v>
      </c>
      <c r="H3259" s="1">
        <f>Таблица1[[#This Row],[Плановая дата выхода из текущего статуса]]+VLOOKUP(Таблица1[[#This Row],[Бизнес-решение]],'Средние сроки по БР'!$A$1:$T$203,16)</f>
        <v>44728.071428571428</v>
      </c>
      <c r="I325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105</v>
      </c>
    </row>
    <row r="3260" spans="1:9" x14ac:dyDescent="0.25">
      <c r="A3260" s="2">
        <v>5500031023</v>
      </c>
      <c r="B3260" t="s">
        <v>2113</v>
      </c>
      <c r="C3260" t="s">
        <v>381</v>
      </c>
      <c r="D3260" t="s">
        <v>128</v>
      </c>
      <c r="E3260" s="1">
        <v>44487</v>
      </c>
      <c r="F3260" s="1">
        <v>44552</v>
      </c>
      <c r="G3260" s="1">
        <f>Таблица1[[#This Row],[Дата регистрации ЗНИ]]+VLOOKUP(Таблица1[[#This Row],[Бизнес-решение]],'Средние сроки по БР'!$A$1:$T$203,14)</f>
        <v>44685.021276595748</v>
      </c>
      <c r="H3260" s="1">
        <f>Таблица1[[#This Row],[Плановая дата выхода из текущего статуса]]+VLOOKUP(Таблица1[[#This Row],[Бизнес-решение]],'Средние сроки по БР'!$A$1:$T$203,15)</f>
        <v>44749.021276595748</v>
      </c>
      <c r="I32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64</v>
      </c>
    </row>
    <row r="3261" spans="1:9" x14ac:dyDescent="0.25">
      <c r="A3261" s="2">
        <v>5500031024</v>
      </c>
      <c r="B3261" t="s">
        <v>467</v>
      </c>
      <c r="C3261" t="s">
        <v>99</v>
      </c>
      <c r="D3261" t="s">
        <v>36</v>
      </c>
      <c r="E3261" s="1">
        <v>44487</v>
      </c>
      <c r="F3261" s="1">
        <v>44561</v>
      </c>
      <c r="G3261" s="1">
        <f>Таблица1[[#This Row],[Дата регистрации ЗНИ]]+VLOOKUP(Таблица1[[#This Row],[Бизнес-решение]],'Средние сроки по БР'!$A$1:$T$203,15)</f>
        <v>44658.639344262294</v>
      </c>
      <c r="H3261" s="1">
        <f>Таблица1[[#This Row],[Плановая дата выхода из текущего статуса]]+VLOOKUP(Таблица1[[#This Row],[Бизнес-решение]],'Средние сроки по БР'!$A$1:$T$203,16)</f>
        <v>44732.639344262294</v>
      </c>
      <c r="I32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74</v>
      </c>
    </row>
    <row r="3262" spans="1:9" x14ac:dyDescent="0.25">
      <c r="A3262" s="2">
        <v>5500031025</v>
      </c>
      <c r="B3262" t="s">
        <v>1976</v>
      </c>
      <c r="C3262" t="s">
        <v>99</v>
      </c>
      <c r="D3262" t="s">
        <v>94</v>
      </c>
      <c r="E3262" s="1">
        <v>44488</v>
      </c>
      <c r="F3262" s="1">
        <v>44582</v>
      </c>
      <c r="G3262" s="1">
        <f>Таблица1[[#This Row],[Дата регистрации ЗНИ]]+VLOOKUP(Таблица1[[#This Row],[Бизнес-решение]],'Средние сроки по БР'!$A$1:$T$203,15)</f>
        <v>44628.567567567567</v>
      </c>
      <c r="H3262" s="1">
        <f>Таблица1[[#This Row],[Плановая дата выхода из текущего статуса]]+VLOOKUP(Таблица1[[#This Row],[Бизнес-решение]],'Средние сроки по БР'!$A$1:$T$203,16)</f>
        <v>44722.567567567567</v>
      </c>
      <c r="I326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94</v>
      </c>
    </row>
    <row r="3263" spans="1:9" x14ac:dyDescent="0.25">
      <c r="A3263" s="2">
        <v>5500031027</v>
      </c>
      <c r="B3263" t="s">
        <v>2893</v>
      </c>
      <c r="C3263" t="s">
        <v>114</v>
      </c>
      <c r="D3263" t="s">
        <v>16</v>
      </c>
      <c r="E3263" s="1">
        <v>44488</v>
      </c>
      <c r="F3263" s="1">
        <v>44558</v>
      </c>
      <c r="G3263" s="1">
        <f>Таблица1[[#This Row],[Дата регистрации ЗНИ]]+VLOOKUP(Таблица1[[#This Row],[Бизнес-решение]],'Средние сроки по БР'!$A$1:$T$203,11)</f>
        <v>44650.252688172041</v>
      </c>
      <c r="H3263" s="1">
        <f>Таблица1[[#This Row],[Плановая дата выхода из текущего статуса]]+VLOOKUP(Таблица1[[#This Row],[Бизнес-решение]],'Средние сроки по БР'!$A$1:$T$203,12)</f>
        <v>44718.252688172041</v>
      </c>
      <c r="I32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68</v>
      </c>
    </row>
    <row r="3264" spans="1:9" x14ac:dyDescent="0.25">
      <c r="A3264" s="2">
        <v>5500031028</v>
      </c>
      <c r="B3264" t="s">
        <v>2894</v>
      </c>
      <c r="C3264" t="s">
        <v>148</v>
      </c>
      <c r="D3264" t="s">
        <v>33</v>
      </c>
      <c r="E3264" s="1">
        <v>44489</v>
      </c>
      <c r="F3264" s="1">
        <v>44666</v>
      </c>
      <c r="G3264" s="1">
        <f>Таблица1[[#This Row],[Дата регистрации ЗНИ]]+VLOOKUP(Таблица1[[#This Row],[Бизнес-решение]],'Средние сроки по БР'!$A$1:$T$203,9)</f>
        <v>44733.310924369747</v>
      </c>
      <c r="H3264" s="1">
        <f>Таблица1[[#This Row],[Плановая дата выхода из текущего статуса]]+VLOOKUP(Таблица1[[#This Row],[Бизнес-решение]],'Средние сроки по БР'!$A$1:$T$203,10)</f>
        <v>44910.310924369747</v>
      </c>
      <c r="I32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177</v>
      </c>
    </row>
    <row r="3265" spans="1:9" x14ac:dyDescent="0.25">
      <c r="A3265" s="2">
        <v>5500031029</v>
      </c>
      <c r="B3265" t="s">
        <v>2894</v>
      </c>
      <c r="C3265" t="s">
        <v>399</v>
      </c>
      <c r="D3265" t="s">
        <v>40</v>
      </c>
      <c r="E3265" s="1">
        <v>44489</v>
      </c>
      <c r="F3265" s="1">
        <v>44558</v>
      </c>
      <c r="G3265" s="1">
        <f>Таблица1[[#This Row],[Дата регистрации ЗНИ]]+VLOOKUP(Таблица1[[#This Row],[Бизнес-решение]],'Средние сроки по БР'!$A$1:$T$203,9)</f>
        <v>44615</v>
      </c>
      <c r="H3265" s="1">
        <f>Таблица1[[#This Row],[Плановая дата выхода из текущего статуса]]+VLOOKUP(Таблица1[[#This Row],[Бизнес-решение]],'Средние сроки по БР'!$A$1:$T$203,10)</f>
        <v>44684</v>
      </c>
      <c r="I32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69</v>
      </c>
    </row>
    <row r="3266" spans="1:9" x14ac:dyDescent="0.25">
      <c r="A3266" s="2">
        <v>5500031030</v>
      </c>
      <c r="B3266" t="s">
        <v>2894</v>
      </c>
      <c r="C3266" t="s">
        <v>241</v>
      </c>
      <c r="D3266" t="s">
        <v>24</v>
      </c>
      <c r="E3266" s="1">
        <v>44489</v>
      </c>
      <c r="F3266" s="1">
        <v>44558</v>
      </c>
      <c r="G3266" s="1">
        <f>Таблица1[[#This Row],[Дата регистрации ЗНИ]]+VLOOKUP(Таблица1[[#This Row],[Бизнес-решение]],'Средние сроки по БР'!$A$1:$T$203,9)</f>
        <v>44653.599999999999</v>
      </c>
      <c r="H3266" s="1">
        <f>Таблица1[[#This Row],[Плановая дата выхода из текущего статуса]]+VLOOKUP(Таблица1[[#This Row],[Бизнес-решение]],'Средние сроки по БР'!$A$1:$T$203,10)</f>
        <v>44722.6</v>
      </c>
      <c r="I326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69</v>
      </c>
    </row>
    <row r="3267" spans="1:9" hidden="1" x14ac:dyDescent="0.25">
      <c r="A3267" s="2">
        <v>5500031069</v>
      </c>
      <c r="B3267" t="s">
        <v>2921</v>
      </c>
      <c r="C3267" t="s">
        <v>5</v>
      </c>
      <c r="D3267" t="s">
        <v>10</v>
      </c>
      <c r="E3267" s="1">
        <v>44490</v>
      </c>
      <c r="F3267" s="1" t="s">
        <v>7</v>
      </c>
      <c r="I326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268" spans="1:9" x14ac:dyDescent="0.25">
      <c r="A3268" s="2">
        <v>5500031031</v>
      </c>
      <c r="B3268" t="s">
        <v>2894</v>
      </c>
      <c r="C3268" t="s">
        <v>1414</v>
      </c>
      <c r="D3268" t="s">
        <v>36</v>
      </c>
      <c r="E3268" s="1">
        <v>44488</v>
      </c>
      <c r="F3268" s="1">
        <v>44560</v>
      </c>
      <c r="G3268" s="1">
        <f>Таблица1[[#This Row],[Дата регистрации ЗНИ]]+VLOOKUP(Таблица1[[#This Row],[Бизнес-решение]],'Средние сроки по БР'!$A$1:$T$203,9)</f>
        <v>44671.639344262294</v>
      </c>
      <c r="H3268" s="1">
        <f>Таблица1[[#This Row],[Плановая дата выхода из текущего статуса]]+VLOOKUP(Таблица1[[#This Row],[Бизнес-решение]],'Средние сроки по БР'!$A$1:$T$203,10)</f>
        <v>44743.639344262294</v>
      </c>
      <c r="I32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72</v>
      </c>
    </row>
    <row r="3269" spans="1:9" x14ac:dyDescent="0.25">
      <c r="A3269" s="2">
        <v>5500031032</v>
      </c>
      <c r="B3269" t="s">
        <v>2824</v>
      </c>
      <c r="C3269" t="s">
        <v>148</v>
      </c>
      <c r="D3269" t="s">
        <v>33</v>
      </c>
      <c r="E3269" s="1">
        <v>44488</v>
      </c>
      <c r="F3269" s="1">
        <v>44648</v>
      </c>
      <c r="G3269" s="1">
        <f>Таблица1[[#This Row],[Дата регистрации ЗНИ]]+VLOOKUP(Таблица1[[#This Row],[Бизнес-решение]],'Средние сроки по БР'!$A$1:$T$203,9)</f>
        <v>44732.310924369747</v>
      </c>
      <c r="H3269" s="1">
        <f>Таблица1[[#This Row],[Плановая дата выхода из текущего статуса]]+VLOOKUP(Таблица1[[#This Row],[Бизнес-решение]],'Средние сроки по БР'!$A$1:$T$203,10)</f>
        <v>44892.310924369747</v>
      </c>
      <c r="I32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160</v>
      </c>
    </row>
    <row r="3270" spans="1:9" x14ac:dyDescent="0.25">
      <c r="A3270" s="2">
        <v>5500031033</v>
      </c>
      <c r="B3270" t="s">
        <v>2895</v>
      </c>
      <c r="C3270" t="s">
        <v>328</v>
      </c>
      <c r="D3270" t="s">
        <v>73</v>
      </c>
      <c r="E3270" s="1">
        <v>44488</v>
      </c>
      <c r="F3270" s="1">
        <v>44491</v>
      </c>
      <c r="G3270" s="1">
        <f>Таблица1[[#This Row],[Дата регистрации ЗНИ]]+VLOOKUP(Таблица1[[#This Row],[Бизнес-решение]],'Средние сроки по БР'!$A$1:$U$203,7,1)</f>
        <v>44658.632258064514</v>
      </c>
      <c r="H3270" s="1">
        <f>Таблица1[[#This Row],[Плановая дата выхода из текущего статуса]]+VLOOKUP(Таблица1[[#This Row],[Бизнес-решение]],'Средние сроки по БР'!$A$1:$T$203,8)</f>
        <v>44659.632258064514</v>
      </c>
      <c r="I32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3271" spans="1:9" x14ac:dyDescent="0.25">
      <c r="A3271" s="2">
        <v>5500031038</v>
      </c>
      <c r="B3271" t="s">
        <v>2898</v>
      </c>
      <c r="C3271" t="s">
        <v>148</v>
      </c>
      <c r="D3271" t="s">
        <v>73</v>
      </c>
      <c r="E3271" s="1">
        <v>44489</v>
      </c>
      <c r="F3271" s="1">
        <v>44561</v>
      </c>
      <c r="G3271" s="1">
        <f>Таблица1[[#This Row],[Дата регистрации ЗНИ]]+VLOOKUP(Таблица1[[#This Row],[Бизнес-решение]],'Средние сроки по БР'!$A$1:$T$203,9)</f>
        <v>44655.632258064514</v>
      </c>
      <c r="H3271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2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72</v>
      </c>
    </row>
    <row r="3272" spans="1:9" x14ac:dyDescent="0.25">
      <c r="A3272" s="2">
        <v>5500031040</v>
      </c>
      <c r="B3272" t="s">
        <v>2899</v>
      </c>
      <c r="C3272" t="s">
        <v>148</v>
      </c>
      <c r="D3272" t="s">
        <v>73</v>
      </c>
      <c r="E3272" s="1">
        <v>44489</v>
      </c>
      <c r="F3272" s="1">
        <v>44561</v>
      </c>
      <c r="G3272" s="1">
        <f>Таблица1[[#This Row],[Дата регистрации ЗНИ]]+VLOOKUP(Таблица1[[#This Row],[Бизнес-решение]],'Средние сроки по БР'!$A$1:$T$203,9)</f>
        <v>44655.632258064514</v>
      </c>
      <c r="H3272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2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72</v>
      </c>
    </row>
    <row r="3273" spans="1:9" x14ac:dyDescent="0.25">
      <c r="A3273" s="2">
        <v>5500031041</v>
      </c>
      <c r="B3273" t="s">
        <v>2894</v>
      </c>
      <c r="C3273" t="s">
        <v>241</v>
      </c>
      <c r="D3273" t="s">
        <v>13</v>
      </c>
      <c r="E3273" s="1">
        <v>44489</v>
      </c>
      <c r="F3273" s="1">
        <v>44558</v>
      </c>
      <c r="G3273" s="1">
        <f>Таблица1[[#This Row],[Дата регистрации ЗНИ]]+VLOOKUP(Таблица1[[#This Row],[Бизнес-решение]],'Средние сроки по БР'!$A$1:$T$203,9)</f>
        <v>44719.88</v>
      </c>
      <c r="H3273" s="1">
        <f>Таблица1[[#This Row],[Плановая дата выхода из текущего статуса]]+VLOOKUP(Таблица1[[#This Row],[Бизнес-решение]],'Средние сроки по БР'!$A$1:$T$203,10)</f>
        <v>44788.88</v>
      </c>
      <c r="I32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69</v>
      </c>
    </row>
    <row r="3274" spans="1:9" x14ac:dyDescent="0.25">
      <c r="A3274" s="2">
        <v>5500031042</v>
      </c>
      <c r="B3274" t="s">
        <v>2894</v>
      </c>
      <c r="C3274" t="s">
        <v>1414</v>
      </c>
      <c r="D3274" t="s">
        <v>257</v>
      </c>
      <c r="E3274" s="1">
        <v>44489</v>
      </c>
      <c r="F3274" s="1">
        <v>44560</v>
      </c>
      <c r="G3274" s="1">
        <f>Таблица1[[#This Row],[Дата регистрации ЗНИ]]+VLOOKUP(Таблица1[[#This Row],[Бизнес-решение]],'Средние сроки по БР'!$A$1:$T$203,9)</f>
        <v>44608.595744680853</v>
      </c>
      <c r="H3274" s="1">
        <f>Таблица1[[#This Row],[Плановая дата выхода из текущего статуса]]+VLOOKUP(Таблица1[[#This Row],[Бизнес-решение]],'Средние сроки по БР'!$A$1:$T$203,10)</f>
        <v>44679.595744680853</v>
      </c>
      <c r="I32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71</v>
      </c>
    </row>
    <row r="3275" spans="1:9" x14ac:dyDescent="0.25">
      <c r="A3275" s="2">
        <v>5500031043</v>
      </c>
      <c r="B3275" t="s">
        <v>442</v>
      </c>
      <c r="C3275" t="s">
        <v>148</v>
      </c>
      <c r="D3275" t="s">
        <v>206</v>
      </c>
      <c r="E3275" s="1">
        <v>44489</v>
      </c>
      <c r="F3275" s="1">
        <v>44503</v>
      </c>
      <c r="G3275" s="1">
        <f>Таблица1[[#This Row],[Дата регистрации ЗНИ]]+VLOOKUP(Таблица1[[#This Row],[Бизнес-решение]],'Средние сроки по БР'!$A$1:$T$203,9)</f>
        <v>44709.428571428572</v>
      </c>
      <c r="H3275" s="1">
        <f>Таблица1[[#This Row],[Плановая дата выхода из текущего статуса]]+VLOOKUP(Таблица1[[#This Row],[Бизнес-решение]],'Средние сроки по БР'!$A$1:$T$203,10)</f>
        <v>44723.428571428572</v>
      </c>
      <c r="I32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</v>
      </c>
    </row>
    <row r="3276" spans="1:9" x14ac:dyDescent="0.25">
      <c r="A3276" s="2">
        <v>5500031045</v>
      </c>
      <c r="B3276" t="s">
        <v>2900</v>
      </c>
      <c r="C3276" t="s">
        <v>1414</v>
      </c>
      <c r="D3276" t="s">
        <v>210</v>
      </c>
      <c r="E3276" s="1">
        <v>44489</v>
      </c>
      <c r="F3276" s="1">
        <v>44559</v>
      </c>
      <c r="G3276" s="1">
        <f>Таблица1[[#This Row],[Дата регистрации ЗНИ]]+VLOOKUP(Таблица1[[#This Row],[Бизнес-решение]],'Средние сроки по БР'!$A$1:$T$203,9)</f>
        <v>44833.5</v>
      </c>
      <c r="H3276" s="1">
        <f>Таблица1[[#This Row],[Плановая дата выхода из текущего статуса]]+VLOOKUP(Таблица1[[#This Row],[Бизнес-решение]],'Средние сроки по БР'!$A$1:$T$203,10)</f>
        <v>44903.5</v>
      </c>
      <c r="I32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70</v>
      </c>
    </row>
    <row r="3277" spans="1:9" x14ac:dyDescent="0.25">
      <c r="A3277" s="2">
        <v>5500031046</v>
      </c>
      <c r="B3277" t="s">
        <v>2901</v>
      </c>
      <c r="C3277" t="s">
        <v>448</v>
      </c>
      <c r="D3277" t="s">
        <v>80</v>
      </c>
      <c r="E3277" s="1">
        <v>44489</v>
      </c>
      <c r="F3277" s="1">
        <v>44494</v>
      </c>
      <c r="G3277" s="1">
        <f>Таблица1[[#This Row],[Дата регистрации ЗНИ]]+VLOOKUP(Таблица1[[#This Row],[Бизнес-решение]],'Средние сроки по БР'!$A$1:$U$203,7,1)</f>
        <v>44676.727272727272</v>
      </c>
      <c r="H3277" s="1">
        <f>Таблица1[[#This Row],[Плановая дата выхода из текущего статуса]]+VLOOKUP(Таблица1[[#This Row],[Бизнес-решение]],'Средние сроки по БР'!$A$1:$T$203,8)</f>
        <v>44679.727272727272</v>
      </c>
      <c r="I32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3278" spans="1:9" x14ac:dyDescent="0.25">
      <c r="A3278" s="2">
        <v>5500031047</v>
      </c>
      <c r="B3278" t="s">
        <v>2902</v>
      </c>
      <c r="C3278" t="s">
        <v>148</v>
      </c>
      <c r="D3278" t="s">
        <v>128</v>
      </c>
      <c r="E3278" s="1">
        <v>44489</v>
      </c>
      <c r="F3278" s="1">
        <v>44603</v>
      </c>
      <c r="G3278" s="1">
        <f>Таблица1[[#This Row],[Дата регистрации ЗНИ]]+VLOOKUP(Таблица1[[#This Row],[Бизнес-решение]],'Средние сроки по БР'!$A$1:$T$203,9)</f>
        <v>44698.021276595748</v>
      </c>
      <c r="H3278" s="1">
        <f>Таблица1[[#This Row],[Плановая дата выхода из текущего статуса]]+VLOOKUP(Таблица1[[#This Row],[Бизнес-решение]],'Средние сроки по БР'!$A$1:$T$203,10)</f>
        <v>44812.021276595748</v>
      </c>
      <c r="I32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114</v>
      </c>
    </row>
    <row r="3279" spans="1:9" x14ac:dyDescent="0.25">
      <c r="A3279" s="2">
        <v>5500031048</v>
      </c>
      <c r="B3279" t="s">
        <v>2903</v>
      </c>
      <c r="C3279" t="s">
        <v>148</v>
      </c>
      <c r="D3279" t="s">
        <v>540</v>
      </c>
      <c r="E3279" s="1">
        <v>44489</v>
      </c>
      <c r="F3279" s="1">
        <v>44589</v>
      </c>
      <c r="G3279" s="1">
        <f>Таблица1[[#This Row],[Дата регистрации ЗНИ]]+VLOOKUP(Таблица1[[#This Row],[Бизнес-решение]],'Средние сроки по БР'!$A$1:$T$203,9)</f>
        <v>44696</v>
      </c>
      <c r="H3279" s="1">
        <f>Таблица1[[#This Row],[Плановая дата выхода из текущего статуса]]+VLOOKUP(Таблица1[[#This Row],[Бизнес-решение]],'Средние сроки по БР'!$A$1:$T$203,10)</f>
        <v>44796</v>
      </c>
      <c r="I32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100</v>
      </c>
    </row>
    <row r="3280" spans="1:9" x14ac:dyDescent="0.25">
      <c r="A3280" s="2">
        <v>5500031049</v>
      </c>
      <c r="B3280" t="s">
        <v>2904</v>
      </c>
      <c r="C3280" t="s">
        <v>148</v>
      </c>
      <c r="D3280" t="s">
        <v>73</v>
      </c>
      <c r="E3280" s="1">
        <v>44489</v>
      </c>
      <c r="F3280" s="1">
        <v>44561</v>
      </c>
      <c r="G3280" s="1">
        <f>Таблица1[[#This Row],[Дата регистрации ЗНИ]]+VLOOKUP(Таблица1[[#This Row],[Бизнес-решение]],'Средние сроки по БР'!$A$1:$T$203,9)</f>
        <v>44655.632258064514</v>
      </c>
      <c r="H3280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2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72</v>
      </c>
    </row>
    <row r="3281" spans="1:9" x14ac:dyDescent="0.25">
      <c r="A3281" s="2">
        <v>5500031050</v>
      </c>
      <c r="B3281" t="s">
        <v>2753</v>
      </c>
      <c r="C3281" t="s">
        <v>448</v>
      </c>
      <c r="D3281" t="s">
        <v>329</v>
      </c>
      <c r="E3281" s="1">
        <v>44489</v>
      </c>
      <c r="F3281" s="1">
        <v>44523</v>
      </c>
      <c r="G3281" s="1">
        <f>Таблица1[[#This Row],[Дата регистрации ЗНИ]]+VLOOKUP(Таблица1[[#This Row],[Бизнес-решение]],'Средние сроки по БР'!$A$1:$U$203,7,1)</f>
        <v>44703.571428571428</v>
      </c>
      <c r="H3281" s="1">
        <f>Таблица1[[#This Row],[Плановая дата выхода из текущего статуса]]+VLOOKUP(Таблица1[[#This Row],[Бизнес-решение]],'Средние сроки по БР'!$A$1:$T$203,8)</f>
        <v>44735.571428571428</v>
      </c>
      <c r="I328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</v>
      </c>
    </row>
    <row r="3282" spans="1:9" x14ac:dyDescent="0.25">
      <c r="A3282" s="2">
        <v>5500031051</v>
      </c>
      <c r="B3282" t="s">
        <v>2905</v>
      </c>
      <c r="C3282" t="s">
        <v>148</v>
      </c>
      <c r="D3282" t="s">
        <v>73</v>
      </c>
      <c r="E3282" s="1">
        <v>44489</v>
      </c>
      <c r="F3282" s="1">
        <v>44561</v>
      </c>
      <c r="G3282" s="1">
        <f>Таблица1[[#This Row],[Дата регистрации ЗНИ]]+VLOOKUP(Таблица1[[#This Row],[Бизнес-решение]],'Средние сроки по БР'!$A$1:$T$203,9)</f>
        <v>44655.632258064514</v>
      </c>
      <c r="H3282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28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72</v>
      </c>
    </row>
    <row r="3283" spans="1:9" x14ac:dyDescent="0.25">
      <c r="A3283" s="2">
        <v>5500031052</v>
      </c>
      <c r="B3283" t="s">
        <v>2906</v>
      </c>
      <c r="C3283" t="s">
        <v>328</v>
      </c>
      <c r="D3283" t="s">
        <v>16</v>
      </c>
      <c r="E3283" s="1">
        <v>44489</v>
      </c>
      <c r="F3283" s="1">
        <v>44494</v>
      </c>
      <c r="G3283" s="1">
        <f>Таблица1[[#This Row],[Дата регистрации ЗНИ]]+VLOOKUP(Таблица1[[#This Row],[Бизнес-решение]],'Средние сроки по БР'!$A$1:$U$203,7,1)</f>
        <v>44660.252688172041</v>
      </c>
      <c r="H3283" s="1">
        <f>Таблица1[[#This Row],[Плановая дата выхода из текущего статуса]]+VLOOKUP(Таблица1[[#This Row],[Бизнес-решение]],'Средние сроки по БР'!$A$1:$T$203,8)</f>
        <v>44663.252688172041</v>
      </c>
      <c r="I32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3284" spans="1:9" x14ac:dyDescent="0.25">
      <c r="A3284" s="2">
        <v>5500031053</v>
      </c>
      <c r="B3284" t="s">
        <v>2907</v>
      </c>
      <c r="C3284" t="s">
        <v>361</v>
      </c>
      <c r="D3284" t="s">
        <v>73</v>
      </c>
      <c r="E3284" s="1">
        <v>44489</v>
      </c>
      <c r="F3284" s="1">
        <v>44557</v>
      </c>
      <c r="G3284" s="1">
        <f>Таблица1[[#This Row],[Дата регистрации ЗНИ]]+VLOOKUP(Таблица1[[#This Row],[Бизнес-решение]],'Средние сроки по БР'!$A$1:$T$203,9)</f>
        <v>44655.632258064514</v>
      </c>
      <c r="H3284" s="1">
        <f>Таблица1[[#This Row],[Плановая дата выхода из текущего статуса]]+VLOOKUP(Таблица1[[#This Row],[Бизнес-решение]],'Средние сроки по БР'!$A$1:$T$203,10)</f>
        <v>44723.632258064514</v>
      </c>
      <c r="I328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68</v>
      </c>
    </row>
    <row r="3285" spans="1:9" x14ac:dyDescent="0.25">
      <c r="A3285" s="2">
        <v>5500031054</v>
      </c>
      <c r="B3285" t="s">
        <v>2908</v>
      </c>
      <c r="C3285" t="s">
        <v>361</v>
      </c>
      <c r="D3285" t="s">
        <v>31</v>
      </c>
      <c r="E3285" s="1">
        <v>44489</v>
      </c>
      <c r="F3285" s="1">
        <v>44553</v>
      </c>
      <c r="G3285" s="1">
        <f>Таблица1[[#This Row],[Дата регистрации ЗНИ]]+VLOOKUP(Таблица1[[#This Row],[Бизнес-решение]],'Средние сроки по БР'!$A$1:$T$203,9)</f>
        <v>44929</v>
      </c>
      <c r="H3285" s="1">
        <f>Таблица1[[#This Row],[Плановая дата выхода из текущего статуса]]+VLOOKUP(Таблица1[[#This Row],[Бизнес-решение]],'Средние сроки по БР'!$A$1:$T$203,10)</f>
        <v>44993</v>
      </c>
      <c r="I32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64</v>
      </c>
    </row>
    <row r="3286" spans="1:9" x14ac:dyDescent="0.25">
      <c r="A3286" s="2">
        <v>5500031055</v>
      </c>
      <c r="B3286" t="s">
        <v>2909</v>
      </c>
      <c r="C3286" t="s">
        <v>361</v>
      </c>
      <c r="D3286" t="s">
        <v>73</v>
      </c>
      <c r="E3286" s="1">
        <v>44489</v>
      </c>
      <c r="F3286" s="1">
        <v>44558</v>
      </c>
      <c r="G3286" s="1">
        <f>Таблица1[[#This Row],[Дата регистрации ЗНИ]]+VLOOKUP(Таблица1[[#This Row],[Бизнес-решение]],'Средние сроки по БР'!$A$1:$T$203,9)</f>
        <v>44655.632258064514</v>
      </c>
      <c r="H3286" s="1">
        <f>Таблица1[[#This Row],[Плановая дата выхода из текущего статуса]]+VLOOKUP(Таблица1[[#This Row],[Бизнес-решение]],'Средние сроки по БР'!$A$1:$T$203,10)</f>
        <v>44724.632258064514</v>
      </c>
      <c r="I328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69</v>
      </c>
    </row>
    <row r="3287" spans="1:9" x14ac:dyDescent="0.25">
      <c r="A3287" s="2">
        <v>5500031056</v>
      </c>
      <c r="B3287" t="s">
        <v>2910</v>
      </c>
      <c r="C3287" t="s">
        <v>148</v>
      </c>
      <c r="D3287" t="s">
        <v>73</v>
      </c>
      <c r="E3287" s="1">
        <v>44489</v>
      </c>
      <c r="F3287" s="1">
        <v>44544</v>
      </c>
      <c r="G3287" s="1">
        <f>Таблица1[[#This Row],[Дата регистрации ЗНИ]]+VLOOKUP(Таблица1[[#This Row],[Бизнес-решение]],'Средние сроки по БР'!$A$1:$T$203,9)</f>
        <v>44655.632258064514</v>
      </c>
      <c r="H3287" s="1">
        <f>Таблица1[[#This Row],[Плановая дата выхода из текущего статуса]]+VLOOKUP(Таблица1[[#This Row],[Бизнес-решение]],'Средние сроки по БР'!$A$1:$T$203,10)</f>
        <v>44710.632258064514</v>
      </c>
      <c r="I32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55</v>
      </c>
    </row>
    <row r="3288" spans="1:9" x14ac:dyDescent="0.25">
      <c r="A3288" s="2">
        <v>5500031057</v>
      </c>
      <c r="B3288" t="s">
        <v>2911</v>
      </c>
      <c r="C3288" t="s">
        <v>1414</v>
      </c>
      <c r="D3288" t="s">
        <v>73</v>
      </c>
      <c r="E3288" s="1">
        <v>44489</v>
      </c>
      <c r="F3288" s="1">
        <v>44560</v>
      </c>
      <c r="G3288" s="1">
        <f>Таблица1[[#This Row],[Дата регистрации ЗНИ]]+VLOOKUP(Таблица1[[#This Row],[Бизнес-решение]],'Средние сроки по БР'!$A$1:$T$203,9)</f>
        <v>44655.632258064514</v>
      </c>
      <c r="H3288" s="1">
        <f>Таблица1[[#This Row],[Плановая дата выхода из текущего статуса]]+VLOOKUP(Таблица1[[#This Row],[Бизнес-решение]],'Средние сроки по БР'!$A$1:$T$203,10)</f>
        <v>44726.632258064514</v>
      </c>
      <c r="I32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71</v>
      </c>
    </row>
    <row r="3289" spans="1:9" x14ac:dyDescent="0.25">
      <c r="A3289" s="2">
        <v>5500031058</v>
      </c>
      <c r="B3289" t="s">
        <v>2912</v>
      </c>
      <c r="C3289" t="s">
        <v>148</v>
      </c>
      <c r="D3289" t="s">
        <v>94</v>
      </c>
      <c r="E3289" s="1">
        <v>44490</v>
      </c>
      <c r="F3289" s="1">
        <v>44576</v>
      </c>
      <c r="G3289" s="1">
        <f>Таблица1[[#This Row],[Дата регистрации ЗНИ]]+VLOOKUP(Таблица1[[#This Row],[Бизнес-решение]],'Средние сроки по БР'!$A$1:$T$203,9)</f>
        <v>44642.567567567567</v>
      </c>
      <c r="H3289" s="1">
        <f>Таблица1[[#This Row],[Плановая дата выхода из текущего статуса]]+VLOOKUP(Таблица1[[#This Row],[Бизнес-решение]],'Средние сроки по БР'!$A$1:$T$203,10)</f>
        <v>44728.567567567567</v>
      </c>
      <c r="I32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86</v>
      </c>
    </row>
    <row r="3290" spans="1:9" x14ac:dyDescent="0.25">
      <c r="A3290" s="2">
        <v>5500031059</v>
      </c>
      <c r="B3290" t="s">
        <v>2913</v>
      </c>
      <c r="C3290" t="s">
        <v>148</v>
      </c>
      <c r="D3290" t="s">
        <v>73</v>
      </c>
      <c r="E3290" s="1">
        <v>44490</v>
      </c>
      <c r="F3290" s="1">
        <v>44561</v>
      </c>
      <c r="G3290" s="1">
        <f>Таблица1[[#This Row],[Дата регистрации ЗНИ]]+VLOOKUP(Таблица1[[#This Row],[Бизнес-решение]],'Средние сроки по БР'!$A$1:$T$203,9)</f>
        <v>44656.632258064514</v>
      </c>
      <c r="H3290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2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71</v>
      </c>
    </row>
    <row r="3291" spans="1:9" x14ac:dyDescent="0.25">
      <c r="A3291" s="2">
        <v>5500031060</v>
      </c>
      <c r="B3291" t="s">
        <v>2914</v>
      </c>
      <c r="C3291" t="s">
        <v>260</v>
      </c>
      <c r="D3291" t="s">
        <v>16</v>
      </c>
      <c r="E3291" s="1">
        <v>44490</v>
      </c>
      <c r="F3291" s="1">
        <v>44497</v>
      </c>
      <c r="G3291" s="1">
        <f>Таблица1[[#This Row],[Дата регистрации ЗНИ]]+VLOOKUP(Таблица1[[#This Row],[Бизнес-решение]],'Средние сроки по БР'!$A$1:$T$203,6)</f>
        <v>44663.252688172041</v>
      </c>
      <c r="H3291" s="1">
        <f>Таблица1[[#This Row],[Плановая дата выхода из текущего статуса]]+VLOOKUP(Таблица1[[#This Row],[Бизнес-решение]],'Средние сроки по БР'!$A$1:$T$203,7)</f>
        <v>44668.252688172041</v>
      </c>
      <c r="I32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</v>
      </c>
    </row>
    <row r="3292" spans="1:9" hidden="1" x14ac:dyDescent="0.25">
      <c r="A3292" s="2">
        <v>5500031111</v>
      </c>
      <c r="B3292" t="s">
        <v>485</v>
      </c>
      <c r="C3292" t="s">
        <v>8</v>
      </c>
      <c r="D3292" t="s">
        <v>73</v>
      </c>
      <c r="E3292" s="1">
        <v>44494</v>
      </c>
      <c r="F3292" s="1" t="s">
        <v>7</v>
      </c>
      <c r="I329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293" spans="1:9" x14ac:dyDescent="0.25">
      <c r="A3293" s="2">
        <v>5500031061</v>
      </c>
      <c r="B3293" t="s">
        <v>2915</v>
      </c>
      <c r="C3293" t="s">
        <v>148</v>
      </c>
      <c r="D3293" t="s">
        <v>140</v>
      </c>
      <c r="E3293" s="1">
        <v>44490</v>
      </c>
      <c r="F3293" s="1">
        <v>44651</v>
      </c>
      <c r="G3293" s="1">
        <f>Таблица1[[#This Row],[Дата регистрации ЗНИ]]+VLOOKUP(Таблица1[[#This Row],[Бизнес-решение]],'Средние сроки по БР'!$A$1:$T$203,9)</f>
        <v>44734.928571428572</v>
      </c>
      <c r="H3293" s="1">
        <f>Таблица1[[#This Row],[Плановая дата выхода из текущего статуса]]+VLOOKUP(Таблица1[[#This Row],[Бизнес-решение]],'Средние сроки по БР'!$A$1:$T$203,10)</f>
        <v>44895.928571428572</v>
      </c>
      <c r="I32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161</v>
      </c>
    </row>
    <row r="3294" spans="1:9" x14ac:dyDescent="0.25">
      <c r="A3294" s="2">
        <v>5500031062</v>
      </c>
      <c r="B3294" t="s">
        <v>2916</v>
      </c>
      <c r="C3294" t="s">
        <v>325</v>
      </c>
      <c r="D3294" t="s">
        <v>13</v>
      </c>
      <c r="E3294" s="1">
        <v>44490</v>
      </c>
      <c r="F3294" s="1">
        <v>44496</v>
      </c>
      <c r="G3294" s="1">
        <f>Таблица1[[#This Row],[Дата регистрации ЗНИ]]+VLOOKUP(Таблица1[[#This Row],[Бизнес-решение]],'Средние сроки по БР'!$A$1:$T$203,13)</f>
        <v>44711.88</v>
      </c>
      <c r="H3294" s="1">
        <f>Таблица1[[#This Row],[Плановая дата выхода из текущего статуса]]+VLOOKUP(Таблица1[[#This Row],[Бизнес-решение]],'Средние сроки по БР'!$A$1:$T$203,14)</f>
        <v>44715.88</v>
      </c>
      <c r="I32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295" spans="1:9" x14ac:dyDescent="0.25">
      <c r="A3295" s="2">
        <v>5500031063</v>
      </c>
      <c r="B3295" t="s">
        <v>1793</v>
      </c>
      <c r="C3295" t="s">
        <v>152</v>
      </c>
      <c r="D3295" t="s">
        <v>94</v>
      </c>
      <c r="E3295" s="1">
        <v>44490</v>
      </c>
      <c r="F3295" s="1">
        <v>44649</v>
      </c>
      <c r="G3295" s="1">
        <f>Таблица1[[#This Row],[Дата регистрации ЗНИ]]+VLOOKUP(Таблица1[[#This Row],[Бизнес-решение]],'Средние сроки по БР'!$A$1:$T$203,20,1)</f>
        <v>44618.567567567567</v>
      </c>
      <c r="H3295" s="1">
        <f>Таблица1[[#This Row],[Плановая дата выхода из текущего статуса]]</f>
        <v>44649</v>
      </c>
      <c r="I32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30.432432432433416</v>
      </c>
    </row>
    <row r="3296" spans="1:9" hidden="1" x14ac:dyDescent="0.25">
      <c r="A3296" s="2">
        <v>5500031115</v>
      </c>
      <c r="B3296" t="s">
        <v>2937</v>
      </c>
      <c r="C3296" t="s">
        <v>8</v>
      </c>
      <c r="D3296" t="s">
        <v>73</v>
      </c>
      <c r="E3296" s="1">
        <v>44494</v>
      </c>
      <c r="F3296" s="1" t="s">
        <v>7</v>
      </c>
      <c r="I329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297" spans="1:9" x14ac:dyDescent="0.25">
      <c r="A3297" s="2">
        <v>5500031064</v>
      </c>
      <c r="B3297" t="s">
        <v>2917</v>
      </c>
      <c r="C3297" t="s">
        <v>148</v>
      </c>
      <c r="D3297" t="s">
        <v>73</v>
      </c>
      <c r="E3297" s="1">
        <v>44490</v>
      </c>
      <c r="F3297" s="1">
        <v>44561</v>
      </c>
      <c r="G3297" s="1">
        <f>Таблица1[[#This Row],[Дата регистрации ЗНИ]]+VLOOKUP(Таблица1[[#This Row],[Бизнес-решение]],'Средние сроки по БР'!$A$1:$T$203,9)</f>
        <v>44656.632258064514</v>
      </c>
      <c r="H3297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2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71</v>
      </c>
    </row>
    <row r="3298" spans="1:9" x14ac:dyDescent="0.25">
      <c r="A3298" s="2">
        <v>5500031065</v>
      </c>
      <c r="B3298" t="s">
        <v>2918</v>
      </c>
      <c r="C3298" t="s">
        <v>277</v>
      </c>
      <c r="D3298" t="s">
        <v>73</v>
      </c>
      <c r="E3298" s="1">
        <v>44490</v>
      </c>
      <c r="F3298" s="1">
        <v>44559</v>
      </c>
      <c r="G3298" s="1">
        <f>Таблица1[[#This Row],[Дата регистрации ЗНИ]]+VLOOKUP(Таблица1[[#This Row],[Бизнес-решение]],'Средние сроки по БР'!$A$1:$T$203,12)</f>
        <v>44649.632258064514</v>
      </c>
      <c r="H3298" s="1">
        <f>Таблица1[[#This Row],[Плановая дата выхода из текущего статуса]]+VLOOKUP(Таблица1[[#This Row],[Бизнес-решение]],'Средние сроки по БР'!$A$1:$T$203,13)</f>
        <v>44716.632258064514</v>
      </c>
      <c r="I32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67</v>
      </c>
    </row>
    <row r="3299" spans="1:9" x14ac:dyDescent="0.25">
      <c r="A3299" s="2">
        <v>5500031066</v>
      </c>
      <c r="B3299" t="s">
        <v>2919</v>
      </c>
      <c r="C3299" t="s">
        <v>328</v>
      </c>
      <c r="D3299" t="s">
        <v>73</v>
      </c>
      <c r="E3299" s="1">
        <v>44490</v>
      </c>
      <c r="F3299" s="1">
        <v>44494</v>
      </c>
      <c r="G3299" s="1">
        <f>Таблица1[[#This Row],[Дата регистрации ЗНИ]]+VLOOKUP(Таблица1[[#This Row],[Бизнес-решение]],'Средние сроки по БР'!$A$1:$U$203,7,1)</f>
        <v>44660.632258064514</v>
      </c>
      <c r="H3299" s="1">
        <f>Таблица1[[#This Row],[Плановая дата выхода из текущего статуса]]+VLOOKUP(Таблица1[[#This Row],[Бизнес-решение]],'Средние сроки по БР'!$A$1:$T$203,8)</f>
        <v>44662.632258064514</v>
      </c>
      <c r="I32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300" spans="1:9" x14ac:dyDescent="0.25">
      <c r="A3300" s="2">
        <v>5500031067</v>
      </c>
      <c r="B3300" t="s">
        <v>2920</v>
      </c>
      <c r="C3300" t="s">
        <v>148</v>
      </c>
      <c r="D3300" t="s">
        <v>11</v>
      </c>
      <c r="E3300" s="1">
        <v>44490</v>
      </c>
      <c r="F3300" s="1">
        <v>44659</v>
      </c>
      <c r="G3300" s="1">
        <f>Таблица1[[#This Row],[Дата регистрации ЗНИ]]+VLOOKUP(Таблица1[[#This Row],[Бизнес-решение]],'Средние сроки по БР'!$A$1:$T$203,9)</f>
        <v>44741.260563380281</v>
      </c>
      <c r="H3300" s="1">
        <f>Таблица1[[#This Row],[Плановая дата выхода из текущего статуса]]+VLOOKUP(Таблица1[[#This Row],[Бизнес-решение]],'Средние сроки по БР'!$A$1:$T$203,10)</f>
        <v>44910.260563380281</v>
      </c>
      <c r="I33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169</v>
      </c>
    </row>
    <row r="3301" spans="1:9" x14ac:dyDescent="0.25">
      <c r="A3301" s="2">
        <v>5500031070</v>
      </c>
      <c r="B3301" t="s">
        <v>2922</v>
      </c>
      <c r="C3301" t="s">
        <v>99</v>
      </c>
      <c r="D3301" t="s">
        <v>28</v>
      </c>
      <c r="E3301" s="1">
        <v>44490</v>
      </c>
      <c r="F3301" s="1">
        <v>44560</v>
      </c>
      <c r="G3301" s="1">
        <f>Таблица1[[#This Row],[Дата регистрации ЗНИ]]+VLOOKUP(Таблица1[[#This Row],[Бизнес-решение]],'Средние сроки по БР'!$A$1:$T$203,15)</f>
        <v>44748.664731494922</v>
      </c>
      <c r="H3301" s="1">
        <f>Таблица1[[#This Row],[Плановая дата выхода из текущего статуса]]+VLOOKUP(Таблица1[[#This Row],[Бизнес-решение]],'Средние сроки по БР'!$A$1:$T$203,16)</f>
        <v>44818.664731494922</v>
      </c>
      <c r="I33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70</v>
      </c>
    </row>
    <row r="3302" spans="1:9" x14ac:dyDescent="0.25">
      <c r="A3302" s="2">
        <v>5500031071</v>
      </c>
      <c r="B3302" t="s">
        <v>2359</v>
      </c>
      <c r="C3302" t="s">
        <v>361</v>
      </c>
      <c r="D3302" t="s">
        <v>163</v>
      </c>
      <c r="E3302" s="1">
        <v>44490</v>
      </c>
      <c r="F3302" s="1">
        <v>44571</v>
      </c>
      <c r="G3302" s="1">
        <f>Таблица1[[#This Row],[Дата регистрации ЗНИ]]+VLOOKUP(Таблица1[[#This Row],[Бизнес-решение]],'Средние сроки по БР'!$A$1:$T$203,9)</f>
        <v>44638.071428571428</v>
      </c>
      <c r="H3302" s="1">
        <f>Таблица1[[#This Row],[Плановая дата выхода из текущего статуса]]+VLOOKUP(Таблица1[[#This Row],[Бизнес-решение]],'Средние сроки по БР'!$A$1:$T$203,10)</f>
        <v>44719.071428571428</v>
      </c>
      <c r="I33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81</v>
      </c>
    </row>
    <row r="3303" spans="1:9" hidden="1" x14ac:dyDescent="0.25">
      <c r="A3303" s="2">
        <v>5500031124</v>
      </c>
      <c r="B3303" t="s">
        <v>2941</v>
      </c>
      <c r="C3303" t="s">
        <v>8</v>
      </c>
      <c r="D3303" t="s">
        <v>62</v>
      </c>
      <c r="E3303" s="1">
        <v>44495</v>
      </c>
      <c r="F3303" s="1" t="s">
        <v>7</v>
      </c>
      <c r="I330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304" spans="1:9" hidden="1" x14ac:dyDescent="0.25">
      <c r="A3304" s="2">
        <v>5500031125</v>
      </c>
      <c r="B3304" t="s">
        <v>2942</v>
      </c>
      <c r="C3304" t="s">
        <v>8</v>
      </c>
      <c r="D3304" t="s">
        <v>62</v>
      </c>
      <c r="E3304" s="1">
        <v>44495</v>
      </c>
      <c r="F3304" s="1" t="s">
        <v>7</v>
      </c>
      <c r="I330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305" spans="1:9" x14ac:dyDescent="0.25">
      <c r="A3305" s="2">
        <v>5500031073</v>
      </c>
      <c r="B3305" t="s">
        <v>467</v>
      </c>
      <c r="C3305" t="s">
        <v>277</v>
      </c>
      <c r="D3305" t="s">
        <v>33</v>
      </c>
      <c r="E3305" s="1">
        <v>44491</v>
      </c>
      <c r="F3305" s="1">
        <v>44553</v>
      </c>
      <c r="G3305" s="1">
        <f>Таблица1[[#This Row],[Дата регистрации ЗНИ]]+VLOOKUP(Таблица1[[#This Row],[Бизнес-решение]],'Средние сроки по БР'!$A$1:$T$203,12)</f>
        <v>44728.310924369747</v>
      </c>
      <c r="H3305" s="1">
        <f>Таблица1[[#This Row],[Плановая дата выхода из текущего статуса]]+VLOOKUP(Таблица1[[#This Row],[Бизнес-решение]],'Средние сроки по БР'!$A$1:$T$203,13)</f>
        <v>44788.310924369747</v>
      </c>
      <c r="I33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60</v>
      </c>
    </row>
    <row r="3306" spans="1:9" x14ac:dyDescent="0.25">
      <c r="A3306" s="2">
        <v>5500031074</v>
      </c>
      <c r="B3306" t="s">
        <v>467</v>
      </c>
      <c r="C3306" t="s">
        <v>99</v>
      </c>
      <c r="D3306" t="s">
        <v>40</v>
      </c>
      <c r="E3306" s="1">
        <v>44491</v>
      </c>
      <c r="F3306" s="1">
        <v>44561</v>
      </c>
      <c r="G3306" s="1">
        <f>Таблица1[[#This Row],[Дата регистрации ЗНИ]]+VLOOKUP(Таблица1[[#This Row],[Бизнес-решение]],'Средние сроки по БР'!$A$1:$T$203,15)</f>
        <v>44605</v>
      </c>
      <c r="H3306" s="1">
        <f>Таблица1[[#This Row],[Плановая дата выхода из текущего статуса]]+VLOOKUP(Таблица1[[#This Row],[Бизнес-решение]],'Средние сроки по БР'!$A$1:$T$203,16)</f>
        <v>44675</v>
      </c>
      <c r="I33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70</v>
      </c>
    </row>
    <row r="3307" spans="1:9" x14ac:dyDescent="0.25">
      <c r="A3307" s="2">
        <v>5500031076</v>
      </c>
      <c r="B3307" t="s">
        <v>2233</v>
      </c>
      <c r="C3307" t="s">
        <v>260</v>
      </c>
      <c r="D3307" t="s">
        <v>2923</v>
      </c>
      <c r="E3307" s="1">
        <v>44491</v>
      </c>
      <c r="F3307" s="1">
        <v>44509</v>
      </c>
      <c r="G3307" s="1">
        <f>Таблица1[[#This Row],[Дата регистрации ЗНИ]]+VLOOKUP(Таблица1[[#This Row],[Бизнес-решение]],'Средние сроки по БР'!$A$1:$T$203,6)</f>
        <v>44734.8</v>
      </c>
      <c r="H3307" s="1">
        <f>Таблица1[[#This Row],[Плановая дата выхода из текущего статуса]]+VLOOKUP(Таблица1[[#This Row],[Бизнес-решение]],'Средние сроки по БР'!$A$1:$T$203,7)</f>
        <v>44750.8</v>
      </c>
      <c r="I33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</v>
      </c>
    </row>
    <row r="3308" spans="1:9" x14ac:dyDescent="0.25">
      <c r="A3308" s="2">
        <v>5500031077</v>
      </c>
      <c r="B3308" t="s">
        <v>174</v>
      </c>
      <c r="C3308" t="s">
        <v>148</v>
      </c>
      <c r="D3308" t="s">
        <v>6</v>
      </c>
      <c r="E3308" s="1">
        <v>44491</v>
      </c>
      <c r="F3308" s="1">
        <v>44809</v>
      </c>
      <c r="G3308" s="1">
        <f>Таблица1[[#This Row],[Дата регистрации ЗНИ]]+VLOOKUP(Таблица1[[#This Row],[Бизнес-решение]],'Средние сроки по БР'!$A$1:$T$203,9)</f>
        <v>44707.371321454484</v>
      </c>
      <c r="H3308" s="1">
        <f>Таблица1[[#This Row],[Плановая дата выхода из текущего статуса]]+VLOOKUP(Таблица1[[#This Row],[Бизнес-решение]],'Средние сроки по БР'!$A$1:$T$203,10)</f>
        <v>45025.371321454484</v>
      </c>
      <c r="I33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318</v>
      </c>
    </row>
    <row r="3309" spans="1:9" x14ac:dyDescent="0.25">
      <c r="A3309" s="2">
        <v>5500031078</v>
      </c>
      <c r="B3309" t="s">
        <v>2924</v>
      </c>
      <c r="C3309" t="s">
        <v>328</v>
      </c>
      <c r="D3309" t="s">
        <v>73</v>
      </c>
      <c r="E3309" s="1">
        <v>44492</v>
      </c>
      <c r="F3309" s="1">
        <v>44498</v>
      </c>
      <c r="G3309" s="1">
        <f>Таблица1[[#This Row],[Дата регистрации ЗНИ]]+VLOOKUP(Таблица1[[#This Row],[Бизнес-решение]],'Средние сроки по БР'!$A$1:$U$203,7,1)</f>
        <v>44662.632258064514</v>
      </c>
      <c r="H3309" s="1">
        <f>Таблица1[[#This Row],[Плановая дата выхода из текущего статуса]]+VLOOKUP(Таблица1[[#This Row],[Бизнес-решение]],'Средние сроки по БР'!$A$1:$T$203,8)</f>
        <v>44666.632258064514</v>
      </c>
      <c r="I33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310" spans="1:9" x14ac:dyDescent="0.25">
      <c r="A3310" s="2">
        <v>5500031080</v>
      </c>
      <c r="B3310" t="s">
        <v>124</v>
      </c>
      <c r="C3310" t="s">
        <v>148</v>
      </c>
      <c r="D3310" t="s">
        <v>73</v>
      </c>
      <c r="E3310" s="1">
        <v>44494</v>
      </c>
      <c r="F3310" s="1">
        <v>44561</v>
      </c>
      <c r="G3310" s="1">
        <f>Таблица1[[#This Row],[Дата регистрации ЗНИ]]+VLOOKUP(Таблица1[[#This Row],[Бизнес-решение]],'Средние сроки по БР'!$A$1:$T$203,9)</f>
        <v>44660.632258064514</v>
      </c>
      <c r="H3310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3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67</v>
      </c>
    </row>
    <row r="3311" spans="1:9" x14ac:dyDescent="0.25">
      <c r="A3311" s="2">
        <v>5500031085</v>
      </c>
      <c r="B3311" t="s">
        <v>2925</v>
      </c>
      <c r="C3311" t="s">
        <v>152</v>
      </c>
      <c r="D3311" t="s">
        <v>94</v>
      </c>
      <c r="E3311" s="1">
        <v>44491</v>
      </c>
      <c r="F3311" s="1">
        <v>44649</v>
      </c>
      <c r="G3311" s="1">
        <f>Таблица1[[#This Row],[Дата регистрации ЗНИ]]+VLOOKUP(Таблица1[[#This Row],[Бизнес-решение]],'Средние сроки по БР'!$A$1:$T$203,20,1)</f>
        <v>44619.567567567567</v>
      </c>
      <c r="H3311" s="1">
        <f>Таблица1[[#This Row],[Плановая дата выхода из текущего статуса]]</f>
        <v>44649</v>
      </c>
      <c r="I33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29.432432432433416</v>
      </c>
    </row>
    <row r="3312" spans="1:9" hidden="1" x14ac:dyDescent="0.25">
      <c r="A3312" s="2">
        <v>5500031134</v>
      </c>
      <c r="B3312" t="s">
        <v>2950</v>
      </c>
      <c r="C3312" t="s">
        <v>8</v>
      </c>
      <c r="D3312" t="s">
        <v>73</v>
      </c>
      <c r="E3312" s="1">
        <v>44496</v>
      </c>
      <c r="F3312" s="1" t="s">
        <v>7</v>
      </c>
      <c r="I331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313" spans="1:9" x14ac:dyDescent="0.25">
      <c r="A3313" s="2">
        <v>5500031086</v>
      </c>
      <c r="B3313" t="s">
        <v>2926</v>
      </c>
      <c r="C3313" t="s">
        <v>148</v>
      </c>
      <c r="D3313" t="s">
        <v>73</v>
      </c>
      <c r="E3313" s="1">
        <v>44491</v>
      </c>
      <c r="F3313" s="1">
        <v>44561</v>
      </c>
      <c r="G3313" s="1">
        <f>Таблица1[[#This Row],[Дата регистрации ЗНИ]]+VLOOKUP(Таблица1[[#This Row],[Бизнес-решение]],'Средние сроки по БР'!$A$1:$T$203,9)</f>
        <v>44657.632258064514</v>
      </c>
      <c r="H3313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31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70</v>
      </c>
    </row>
    <row r="3314" spans="1:9" x14ac:dyDescent="0.25">
      <c r="A3314" s="2">
        <v>5500031087</v>
      </c>
      <c r="B3314" t="s">
        <v>2924</v>
      </c>
      <c r="C3314" t="s">
        <v>148</v>
      </c>
      <c r="D3314" t="s">
        <v>73</v>
      </c>
      <c r="E3314" s="1">
        <v>44491</v>
      </c>
      <c r="F3314" s="1">
        <v>44610</v>
      </c>
      <c r="G3314" s="1">
        <f>Таблица1[[#This Row],[Дата регистрации ЗНИ]]+VLOOKUP(Таблица1[[#This Row],[Бизнес-решение]],'Средние сроки по БР'!$A$1:$T$203,9)</f>
        <v>44657.632258064514</v>
      </c>
      <c r="H3314" s="1">
        <f>Таблица1[[#This Row],[Плановая дата выхода из текущего статуса]]+VLOOKUP(Таблица1[[#This Row],[Бизнес-решение]],'Средние сроки по БР'!$A$1:$T$203,10)</f>
        <v>44776.632258064514</v>
      </c>
      <c r="I331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119</v>
      </c>
    </row>
    <row r="3315" spans="1:9" x14ac:dyDescent="0.25">
      <c r="A3315" s="2">
        <v>5500031088</v>
      </c>
      <c r="B3315" t="s">
        <v>2927</v>
      </c>
      <c r="C3315" t="s">
        <v>148</v>
      </c>
      <c r="D3315" t="s">
        <v>73</v>
      </c>
      <c r="E3315" s="1">
        <v>44491</v>
      </c>
      <c r="F3315" s="1">
        <v>44561</v>
      </c>
      <c r="G3315" s="1">
        <f>Таблица1[[#This Row],[Дата регистрации ЗНИ]]+VLOOKUP(Таблица1[[#This Row],[Бизнес-решение]],'Средние сроки по БР'!$A$1:$T$203,9)</f>
        <v>44657.632258064514</v>
      </c>
      <c r="H3315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3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70</v>
      </c>
    </row>
    <row r="3316" spans="1:9" x14ac:dyDescent="0.25">
      <c r="A3316" s="2">
        <v>5500031089</v>
      </c>
      <c r="B3316" t="s">
        <v>2928</v>
      </c>
      <c r="C3316" t="s">
        <v>148</v>
      </c>
      <c r="D3316" t="s">
        <v>10</v>
      </c>
      <c r="E3316" s="1">
        <v>44494</v>
      </c>
      <c r="F3316" s="1">
        <v>44620</v>
      </c>
      <c r="G3316" s="1">
        <f>Таблица1[[#This Row],[Дата регистрации ЗНИ]]+VLOOKUP(Таблица1[[#This Row],[Бизнес-решение]],'Средние сроки по БР'!$A$1:$T$203,9)</f>
        <v>44673.209790209788</v>
      </c>
      <c r="H3316" s="1">
        <f>Таблица1[[#This Row],[Плановая дата выхода из текущего статуса]]+VLOOKUP(Таблица1[[#This Row],[Бизнес-решение]],'Средние сроки по БР'!$A$1:$T$203,10)</f>
        <v>44799.209790209788</v>
      </c>
      <c r="I33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126</v>
      </c>
    </row>
    <row r="3317" spans="1:9" x14ac:dyDescent="0.25">
      <c r="A3317" s="2">
        <v>5500031090</v>
      </c>
      <c r="B3317" t="s">
        <v>2929</v>
      </c>
      <c r="C3317" t="s">
        <v>148</v>
      </c>
      <c r="D3317" t="s">
        <v>140</v>
      </c>
      <c r="E3317" s="1">
        <v>44494</v>
      </c>
      <c r="F3317" s="1">
        <v>44550</v>
      </c>
      <c r="G3317" s="1">
        <f>Таблица1[[#This Row],[Дата регистрации ЗНИ]]+VLOOKUP(Таблица1[[#This Row],[Бизнес-решение]],'Средние сроки по БР'!$A$1:$T$203,9)</f>
        <v>44738.928571428572</v>
      </c>
      <c r="H3317" s="1">
        <f>Таблица1[[#This Row],[Плановая дата выхода из текущего статуса]]+VLOOKUP(Таблица1[[#This Row],[Бизнес-решение]],'Средние сроки по БР'!$A$1:$T$203,10)</f>
        <v>44794.928571428572</v>
      </c>
      <c r="I33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56</v>
      </c>
    </row>
    <row r="3318" spans="1:9" x14ac:dyDescent="0.25">
      <c r="A3318" s="2">
        <v>5500031101</v>
      </c>
      <c r="B3318" t="s">
        <v>2930</v>
      </c>
      <c r="C3318" t="s">
        <v>99</v>
      </c>
      <c r="D3318" t="s">
        <v>39</v>
      </c>
      <c r="E3318" s="1">
        <v>44494</v>
      </c>
      <c r="F3318" s="1">
        <v>44575</v>
      </c>
      <c r="G3318" s="1">
        <f>Таблица1[[#This Row],[Дата регистрации ЗНИ]]+VLOOKUP(Таблица1[[#This Row],[Бизнес-решение]],'Средние сроки по БР'!$A$1:$T$203,15)</f>
        <v>44728.274391873827</v>
      </c>
      <c r="H3318" s="1">
        <f>Таблица1[[#This Row],[Плановая дата выхода из текущего статуса]]+VLOOKUP(Таблица1[[#This Row],[Бизнес-решение]],'Средние сроки по БР'!$A$1:$T$203,16)</f>
        <v>44809.274391873827</v>
      </c>
      <c r="I33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81</v>
      </c>
    </row>
    <row r="3319" spans="1:9" x14ac:dyDescent="0.25">
      <c r="A3319" s="2">
        <v>5500031102</v>
      </c>
      <c r="B3319" t="s">
        <v>2931</v>
      </c>
      <c r="C3319" t="s">
        <v>148</v>
      </c>
      <c r="D3319" t="s">
        <v>18</v>
      </c>
      <c r="E3319" s="1">
        <v>44495</v>
      </c>
      <c r="F3319" s="1">
        <v>44803</v>
      </c>
      <c r="G3319" s="1">
        <f>Таблица1[[#This Row],[Дата регистрации ЗНИ]]+VLOOKUP(Таблица1[[#This Row],[Бизнес-решение]],'Средние сроки по БР'!$A$1:$T$203,9)</f>
        <v>44786.087087087086</v>
      </c>
      <c r="H3319" s="1">
        <f>Таблица1[[#This Row],[Плановая дата выхода из текущего статуса]]+VLOOKUP(Таблица1[[#This Row],[Бизнес-решение]],'Средние сроки по БР'!$A$1:$T$203,10)</f>
        <v>45094.087087087086</v>
      </c>
      <c r="I33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308</v>
      </c>
    </row>
    <row r="3320" spans="1:9" x14ac:dyDescent="0.25">
      <c r="A3320" s="2">
        <v>5500031103</v>
      </c>
      <c r="B3320" t="s">
        <v>364</v>
      </c>
      <c r="C3320" t="s">
        <v>228</v>
      </c>
      <c r="D3320" t="s">
        <v>16</v>
      </c>
      <c r="E3320" s="1">
        <v>44495</v>
      </c>
      <c r="F3320" s="1">
        <v>44517</v>
      </c>
      <c r="G3320" s="1">
        <f>Таблица1[[#This Row],[Дата регистрации ЗНИ]]+VLOOKUP(Таблица1[[#This Row],[Бизнес-решение]],'Средние сроки по БР'!$A$1:$T$203,9)</f>
        <v>44662.252688172041</v>
      </c>
      <c r="H3320" s="1">
        <f>Таблица1[[#This Row],[Плановая дата выхода из текущего статуса]]+VLOOKUP(Таблица1[[#This Row],[Бизнес-решение]],'Средние сроки по БР'!$A$1:$T$203,10)</f>
        <v>44684.252688172041</v>
      </c>
      <c r="I33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</v>
      </c>
    </row>
    <row r="3321" spans="1:9" x14ac:dyDescent="0.25">
      <c r="A3321" s="2">
        <v>5500031104</v>
      </c>
      <c r="B3321" t="s">
        <v>364</v>
      </c>
      <c r="C3321" t="s">
        <v>241</v>
      </c>
      <c r="D3321" t="s">
        <v>16</v>
      </c>
      <c r="E3321" s="1">
        <v>44495</v>
      </c>
      <c r="F3321" s="1">
        <v>44558</v>
      </c>
      <c r="G3321" s="1">
        <f>Таблица1[[#This Row],[Дата регистрации ЗНИ]]+VLOOKUP(Таблица1[[#This Row],[Бизнес-решение]],'Средние сроки по БР'!$A$1:$T$203,9)</f>
        <v>44662.252688172041</v>
      </c>
      <c r="H3321" s="1">
        <f>Таблица1[[#This Row],[Плановая дата выхода из текущего статуса]]+VLOOKUP(Таблица1[[#This Row],[Бизнес-решение]],'Средние сроки по БР'!$A$1:$T$203,10)</f>
        <v>44725.252688172041</v>
      </c>
      <c r="I332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63</v>
      </c>
    </row>
    <row r="3322" spans="1:9" x14ac:dyDescent="0.25">
      <c r="A3322" s="2">
        <v>5500031105</v>
      </c>
      <c r="B3322" t="s">
        <v>2932</v>
      </c>
      <c r="C3322" t="s">
        <v>148</v>
      </c>
      <c r="D3322" t="s">
        <v>73</v>
      </c>
      <c r="E3322" s="1">
        <v>44495</v>
      </c>
      <c r="F3322" s="1">
        <v>44681</v>
      </c>
      <c r="G3322" s="1">
        <f>Таблица1[[#This Row],[Дата регистрации ЗНИ]]+VLOOKUP(Таблица1[[#This Row],[Бизнес-решение]],'Средние сроки по БР'!$A$1:$T$203,9)</f>
        <v>44661.632258064514</v>
      </c>
      <c r="H3322" s="1">
        <f>Таблица1[[#This Row],[Плановая дата выхода из текущего статуса]]+VLOOKUP(Таблица1[[#This Row],[Бизнес-решение]],'Средние сроки по БР'!$A$1:$T$203,10)</f>
        <v>44847.632258064514</v>
      </c>
      <c r="I33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186</v>
      </c>
    </row>
    <row r="3323" spans="1:9" x14ac:dyDescent="0.25">
      <c r="A3323" s="2">
        <v>5500031106</v>
      </c>
      <c r="B3323" t="s">
        <v>2468</v>
      </c>
      <c r="C3323" t="s">
        <v>148</v>
      </c>
      <c r="D3323" t="s">
        <v>94</v>
      </c>
      <c r="E3323" s="1">
        <v>44495</v>
      </c>
      <c r="F3323" s="1">
        <v>44576</v>
      </c>
      <c r="G3323" s="1">
        <f>Таблица1[[#This Row],[Дата регистрации ЗНИ]]+VLOOKUP(Таблица1[[#This Row],[Бизнес-решение]],'Средние сроки по БР'!$A$1:$T$203,9)</f>
        <v>44647.567567567567</v>
      </c>
      <c r="H3323" s="1">
        <f>Таблица1[[#This Row],[Плановая дата выхода из текущего статуса]]+VLOOKUP(Таблица1[[#This Row],[Бизнес-решение]],'Средние сроки по БР'!$A$1:$T$203,10)</f>
        <v>44728.567567567567</v>
      </c>
      <c r="I33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81</v>
      </c>
    </row>
    <row r="3324" spans="1:9" x14ac:dyDescent="0.25">
      <c r="A3324" s="2">
        <v>5500031107</v>
      </c>
      <c r="B3324" t="s">
        <v>2468</v>
      </c>
      <c r="C3324" t="s">
        <v>148</v>
      </c>
      <c r="D3324" t="s">
        <v>33</v>
      </c>
      <c r="E3324" s="1">
        <v>44495</v>
      </c>
      <c r="F3324" s="1">
        <v>44651</v>
      </c>
      <c r="G3324" s="1">
        <f>Таблица1[[#This Row],[Дата регистрации ЗНИ]]+VLOOKUP(Таблица1[[#This Row],[Бизнес-решение]],'Средние сроки по БР'!$A$1:$T$203,9)</f>
        <v>44739.310924369747</v>
      </c>
      <c r="H3324" s="1">
        <f>Таблица1[[#This Row],[Плановая дата выхода из текущего статуса]]+VLOOKUP(Таблица1[[#This Row],[Бизнес-решение]],'Средние сроки по БР'!$A$1:$T$203,10)</f>
        <v>44895.310924369747</v>
      </c>
      <c r="I33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156</v>
      </c>
    </row>
    <row r="3325" spans="1:9" x14ac:dyDescent="0.25">
      <c r="A3325" s="2">
        <v>5500031108</v>
      </c>
      <c r="B3325" t="s">
        <v>2933</v>
      </c>
      <c r="C3325" t="s">
        <v>99</v>
      </c>
      <c r="D3325" t="s">
        <v>63</v>
      </c>
      <c r="E3325" s="1">
        <v>44495</v>
      </c>
      <c r="F3325" s="1">
        <v>44592</v>
      </c>
      <c r="G3325" s="1">
        <f>Таблица1[[#This Row],[Дата регистрации ЗНИ]]+VLOOKUP(Таблица1[[#This Row],[Бизнес-решение]],'Средние сроки по БР'!$A$1:$T$203,15)</f>
        <v>44633.796791443849</v>
      </c>
      <c r="H3325" s="1">
        <f>Таблица1[[#This Row],[Плановая дата выхода из текущего статуса]]+VLOOKUP(Таблица1[[#This Row],[Бизнес-решение]],'Средние сроки по БР'!$A$1:$T$203,16)</f>
        <v>44730.796791443849</v>
      </c>
      <c r="I33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97</v>
      </c>
    </row>
    <row r="3326" spans="1:9" x14ac:dyDescent="0.25">
      <c r="A3326" s="2">
        <v>5500031109</v>
      </c>
      <c r="B3326" t="s">
        <v>723</v>
      </c>
      <c r="C3326" t="s">
        <v>99</v>
      </c>
      <c r="D3326" t="s">
        <v>73</v>
      </c>
      <c r="E3326" s="1">
        <v>44495</v>
      </c>
      <c r="F3326" s="1">
        <v>44592</v>
      </c>
      <c r="G3326" s="1">
        <f>Таблица1[[#This Row],[Дата регистрации ЗНИ]]+VLOOKUP(Таблица1[[#This Row],[Бизнес-решение]],'Средние сроки по БР'!$A$1:$T$203,15)</f>
        <v>44649.632258064514</v>
      </c>
      <c r="H3326" s="1">
        <f>Таблица1[[#This Row],[Плановая дата выхода из текущего статуса]]+VLOOKUP(Таблица1[[#This Row],[Бизнес-решение]],'Средние сроки по БР'!$A$1:$T$203,16)</f>
        <v>44746.632258064514</v>
      </c>
      <c r="I332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97</v>
      </c>
    </row>
    <row r="3327" spans="1:9" x14ac:dyDescent="0.25">
      <c r="A3327" s="2">
        <v>5500031110</v>
      </c>
      <c r="B3327" t="s">
        <v>2934</v>
      </c>
      <c r="C3327" t="s">
        <v>1414</v>
      </c>
      <c r="D3327" t="s">
        <v>73</v>
      </c>
      <c r="E3327" s="1">
        <v>44495</v>
      </c>
      <c r="F3327" s="1">
        <v>44560</v>
      </c>
      <c r="G3327" s="1">
        <f>Таблица1[[#This Row],[Дата регистрации ЗНИ]]+VLOOKUP(Таблица1[[#This Row],[Бизнес-решение]],'Средние сроки по БР'!$A$1:$T$203,9)</f>
        <v>44661.632258064514</v>
      </c>
      <c r="H3327" s="1">
        <f>Таблица1[[#This Row],[Плановая дата выхода из текущего статуса]]+VLOOKUP(Таблица1[[#This Row],[Бизнес-решение]],'Средние сроки по БР'!$A$1:$T$203,10)</f>
        <v>44726.632258064514</v>
      </c>
      <c r="I33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65</v>
      </c>
    </row>
    <row r="3328" spans="1:9" x14ac:dyDescent="0.25">
      <c r="A3328" s="2">
        <v>5500031112</v>
      </c>
      <c r="B3328" t="s">
        <v>2935</v>
      </c>
      <c r="C3328" t="s">
        <v>99</v>
      </c>
      <c r="D3328" t="s">
        <v>223</v>
      </c>
      <c r="E3328" s="1">
        <v>44494</v>
      </c>
      <c r="F3328" s="1">
        <v>44560</v>
      </c>
      <c r="G3328" s="1">
        <f>Таблица1[[#This Row],[Дата регистрации ЗНИ]]+VLOOKUP(Таблица1[[#This Row],[Бизнес-решение]],'Средние сроки по БР'!$A$1:$T$203,15)</f>
        <v>44740</v>
      </c>
      <c r="H3328" s="1">
        <f>Таблица1[[#This Row],[Плановая дата выхода из текущего статуса]]+VLOOKUP(Таблица1[[#This Row],[Бизнес-решение]],'Средние сроки по БР'!$A$1:$T$203,16)</f>
        <v>44806</v>
      </c>
      <c r="I332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66</v>
      </c>
    </row>
    <row r="3329" spans="1:9" x14ac:dyDescent="0.25">
      <c r="A3329" s="2">
        <v>5500031113</v>
      </c>
      <c r="B3329" t="s">
        <v>2900</v>
      </c>
      <c r="C3329" t="s">
        <v>228</v>
      </c>
      <c r="D3329" t="s">
        <v>210</v>
      </c>
      <c r="E3329" s="1">
        <v>44494</v>
      </c>
      <c r="F3329" s="1">
        <v>44558</v>
      </c>
      <c r="G3329" s="1">
        <f>Таблица1[[#This Row],[Дата регистрации ЗНИ]]+VLOOKUP(Таблица1[[#This Row],[Бизнес-решение]],'Средние сроки по БР'!$A$1:$T$203,9)</f>
        <v>44838.5</v>
      </c>
      <c r="H3329" s="1">
        <f>Таблица1[[#This Row],[Плановая дата выхода из текущего статуса]]+VLOOKUP(Таблица1[[#This Row],[Бизнес-решение]],'Средние сроки по БР'!$A$1:$T$203,10)</f>
        <v>44902.5</v>
      </c>
      <c r="I33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64</v>
      </c>
    </row>
    <row r="3330" spans="1:9" x14ac:dyDescent="0.25">
      <c r="A3330" s="2">
        <v>5500031114</v>
      </c>
      <c r="B3330" t="s">
        <v>2936</v>
      </c>
      <c r="C3330" t="s">
        <v>148</v>
      </c>
      <c r="D3330" t="s">
        <v>23</v>
      </c>
      <c r="E3330" s="1">
        <v>44494</v>
      </c>
      <c r="F3330" s="1">
        <v>44529</v>
      </c>
      <c r="G3330" s="1">
        <f>Таблица1[[#This Row],[Дата регистрации ЗНИ]]+VLOOKUP(Таблица1[[#This Row],[Бизнес-решение]],'Средние сроки по БР'!$A$1:$T$203,9)</f>
        <v>44694.9375</v>
      </c>
      <c r="H3330" s="1">
        <f>Таблица1[[#This Row],[Плановая дата выхода из текущего статуса]]+VLOOKUP(Таблица1[[#This Row],[Бизнес-решение]],'Средние сроки по БР'!$A$1:$T$203,10)</f>
        <v>44729.9375</v>
      </c>
      <c r="I33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</v>
      </c>
    </row>
    <row r="3331" spans="1:9" hidden="1" x14ac:dyDescent="0.25">
      <c r="A3331" s="2">
        <v>5500031154</v>
      </c>
      <c r="B3331" t="s">
        <v>2961</v>
      </c>
      <c r="C3331" t="s">
        <v>8</v>
      </c>
      <c r="D3331" t="s">
        <v>73</v>
      </c>
      <c r="E3331" s="1">
        <v>44497</v>
      </c>
      <c r="F3331" s="1" t="s">
        <v>7</v>
      </c>
      <c r="I333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332" spans="1:9" x14ac:dyDescent="0.25">
      <c r="A3332" s="2">
        <v>5500031116</v>
      </c>
      <c r="B3332" t="s">
        <v>2217</v>
      </c>
      <c r="C3332" t="s">
        <v>148</v>
      </c>
      <c r="D3332" t="s">
        <v>16</v>
      </c>
      <c r="E3332" s="1">
        <v>44494</v>
      </c>
      <c r="F3332" s="1">
        <v>44592</v>
      </c>
      <c r="G3332" s="1">
        <f>Таблица1[[#This Row],[Дата регистрации ЗНИ]]+VLOOKUP(Таблица1[[#This Row],[Бизнес-решение]],'Средние сроки по БР'!$A$1:$T$203,9)</f>
        <v>44661.252688172041</v>
      </c>
      <c r="H3332" s="1">
        <f>Таблица1[[#This Row],[Плановая дата выхода из текущего статуса]]+VLOOKUP(Таблица1[[#This Row],[Бизнес-решение]],'Средние сроки по БР'!$A$1:$T$203,10)</f>
        <v>44759.252688172041</v>
      </c>
      <c r="I33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98</v>
      </c>
    </row>
    <row r="3333" spans="1:9" x14ac:dyDescent="0.25">
      <c r="A3333" s="2">
        <v>5500031118</v>
      </c>
      <c r="B3333" t="s">
        <v>1631</v>
      </c>
      <c r="C3333" t="s">
        <v>148</v>
      </c>
      <c r="D3333" t="s">
        <v>33</v>
      </c>
      <c r="E3333" s="1">
        <v>44495</v>
      </c>
      <c r="F3333" s="1">
        <v>44669</v>
      </c>
      <c r="G3333" s="1">
        <f>Таблица1[[#This Row],[Дата регистрации ЗНИ]]+VLOOKUP(Таблица1[[#This Row],[Бизнес-решение]],'Средние сроки по БР'!$A$1:$T$203,9)</f>
        <v>44739.310924369747</v>
      </c>
      <c r="H3333" s="1">
        <f>Таблица1[[#This Row],[Плановая дата выхода из текущего статуса]]+VLOOKUP(Таблица1[[#This Row],[Бизнес-решение]],'Средние сроки по БР'!$A$1:$T$203,10)</f>
        <v>44913.310924369747</v>
      </c>
      <c r="I33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174</v>
      </c>
    </row>
    <row r="3334" spans="1:9" x14ac:dyDescent="0.25">
      <c r="A3334" s="2">
        <v>5500031119</v>
      </c>
      <c r="B3334" t="s">
        <v>2938</v>
      </c>
      <c r="C3334" t="s">
        <v>297</v>
      </c>
      <c r="D3334" t="s">
        <v>73</v>
      </c>
      <c r="E3334" s="1">
        <v>44495</v>
      </c>
      <c r="F3334" s="1">
        <v>44561</v>
      </c>
      <c r="G3334" s="1">
        <f>Таблица1[[#This Row],[Дата регистрации ЗНИ]]+VLOOKUP(Таблица1[[#This Row],[Бизнес-решение]],'Средние сроки по БР'!$A$1:$T$203,13)</f>
        <v>44652.632258064514</v>
      </c>
      <c r="H3334" s="1">
        <f>Таблица1[[#This Row],[Плановая дата выхода из текущего статуса]]+VLOOKUP(Таблица1[[#This Row],[Бизнес-решение]],'Средние сроки по БР'!$A$1:$T$203,14)</f>
        <v>44716.632258064514</v>
      </c>
      <c r="I333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64</v>
      </c>
    </row>
    <row r="3335" spans="1:9" x14ac:dyDescent="0.25">
      <c r="A3335" s="2">
        <v>5500031121</v>
      </c>
      <c r="B3335" t="s">
        <v>2641</v>
      </c>
      <c r="C3335" t="s">
        <v>149</v>
      </c>
      <c r="D3335" t="s">
        <v>163</v>
      </c>
      <c r="E3335" s="1">
        <v>44495</v>
      </c>
      <c r="F3335" s="1">
        <v>44575</v>
      </c>
      <c r="G3335" s="1">
        <f>Таблица1[[#This Row],[Дата регистрации ЗНИ]]+VLOOKUP(Таблица1[[#This Row],[Бизнес-решение]],'Средние сроки по БР'!$A$1:$T$203,18,1)</f>
        <v>44627.071428571428</v>
      </c>
      <c r="H3335" s="1">
        <f>Таблица1[[#This Row],[Плановая дата выхода из текущего статуса]]+VLOOKUP(Таблица1[[#This Row],[Бизнес-решение]],'Средние сроки по БР'!$A$1:$T$203,19,1)</f>
        <v>44703.071428571428</v>
      </c>
      <c r="I33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76</v>
      </c>
    </row>
    <row r="3336" spans="1:9" x14ac:dyDescent="0.25">
      <c r="A3336" s="2">
        <v>5500031122</v>
      </c>
      <c r="B3336" t="s">
        <v>2939</v>
      </c>
      <c r="C3336" t="s">
        <v>328</v>
      </c>
      <c r="D3336" t="s">
        <v>16</v>
      </c>
      <c r="E3336" s="1">
        <v>44495</v>
      </c>
      <c r="F3336" s="1">
        <v>44498</v>
      </c>
      <c r="G3336" s="1">
        <f>Таблица1[[#This Row],[Дата регистрации ЗНИ]]+VLOOKUP(Таблица1[[#This Row],[Бизнес-решение]],'Средние сроки по БР'!$A$1:$U$203,7,1)</f>
        <v>44666.252688172041</v>
      </c>
      <c r="H3336" s="1">
        <f>Таблица1[[#This Row],[Плановая дата выхода из текущего статуса]]+VLOOKUP(Таблица1[[#This Row],[Бизнес-решение]],'Средние сроки по БР'!$A$1:$T$203,8)</f>
        <v>44667.252688172041</v>
      </c>
      <c r="I33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3337" spans="1:9" x14ac:dyDescent="0.25">
      <c r="A3337" s="2">
        <v>5500031123</v>
      </c>
      <c r="B3337" t="s">
        <v>2940</v>
      </c>
      <c r="C3337" t="s">
        <v>1414</v>
      </c>
      <c r="D3337" t="s">
        <v>73</v>
      </c>
      <c r="E3337" s="1">
        <v>44495</v>
      </c>
      <c r="F3337" s="1">
        <v>44559</v>
      </c>
      <c r="G3337" s="1">
        <f>Таблица1[[#This Row],[Дата регистрации ЗНИ]]+VLOOKUP(Таблица1[[#This Row],[Бизнес-решение]],'Средние сроки по БР'!$A$1:$T$203,9)</f>
        <v>44661.632258064514</v>
      </c>
      <c r="H3337" s="1">
        <f>Таблица1[[#This Row],[Плановая дата выхода из текущего статуса]]+VLOOKUP(Таблица1[[#This Row],[Бизнес-решение]],'Средние сроки по БР'!$A$1:$T$203,10)</f>
        <v>44725.632258064514</v>
      </c>
      <c r="I333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64</v>
      </c>
    </row>
    <row r="3338" spans="1:9" x14ac:dyDescent="0.25">
      <c r="A3338" s="2">
        <v>5500031126</v>
      </c>
      <c r="B3338" t="s">
        <v>2943</v>
      </c>
      <c r="C3338" t="s">
        <v>148</v>
      </c>
      <c r="D3338" t="s">
        <v>73</v>
      </c>
      <c r="E3338" s="1">
        <v>44495</v>
      </c>
      <c r="F3338" s="1">
        <v>44617</v>
      </c>
      <c r="G3338" s="1">
        <f>Таблица1[[#This Row],[Дата регистрации ЗНИ]]+VLOOKUP(Таблица1[[#This Row],[Бизнес-решение]],'Средние сроки по БР'!$A$1:$T$203,9)</f>
        <v>44661.632258064514</v>
      </c>
      <c r="H3338" s="1">
        <f>Таблица1[[#This Row],[Плановая дата выхода из текущего статуса]]+VLOOKUP(Таблица1[[#This Row],[Бизнес-решение]],'Средние сроки по БР'!$A$1:$T$203,10)</f>
        <v>44783.632258064514</v>
      </c>
      <c r="I33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122</v>
      </c>
    </row>
    <row r="3339" spans="1:9" x14ac:dyDescent="0.25">
      <c r="A3339" s="2">
        <v>5500031127</v>
      </c>
      <c r="B3339" t="s">
        <v>2944</v>
      </c>
      <c r="C3339" t="s">
        <v>184</v>
      </c>
      <c r="D3339" t="s">
        <v>63</v>
      </c>
      <c r="E3339" s="1">
        <v>44495</v>
      </c>
      <c r="F3339" s="1">
        <v>44529</v>
      </c>
      <c r="G3339" s="1">
        <f>Таблица1[[#This Row],[Дата регистрации ЗНИ]]+VLOOKUP(Таблица1[[#This Row],[Бизнес-решение]],'Средние сроки по БР'!$A$1:$T$203,10)</f>
        <v>44645.796791443849</v>
      </c>
      <c r="H3339" s="1">
        <f>Таблица1[[#This Row],[Плановая дата выхода из текущего статуса]]+VLOOKUP(Таблица1[[#This Row],[Бизнес-решение]],'Средние сроки по БР'!$A$1:$T$203,11)</f>
        <v>44674.796791443849</v>
      </c>
      <c r="I333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</v>
      </c>
    </row>
    <row r="3340" spans="1:9" x14ac:dyDescent="0.25">
      <c r="A3340" s="2">
        <v>5500031128</v>
      </c>
      <c r="B3340" t="s">
        <v>2945</v>
      </c>
      <c r="C3340" t="s">
        <v>148</v>
      </c>
      <c r="D3340" t="s">
        <v>73</v>
      </c>
      <c r="E3340" s="1">
        <v>44495</v>
      </c>
      <c r="F3340" s="1">
        <v>44592</v>
      </c>
      <c r="G3340" s="1">
        <f>Таблица1[[#This Row],[Дата регистрации ЗНИ]]+VLOOKUP(Таблица1[[#This Row],[Бизнес-решение]],'Средние сроки по БР'!$A$1:$T$203,9)</f>
        <v>44661.632258064514</v>
      </c>
      <c r="H3340" s="1">
        <f>Таблица1[[#This Row],[Плановая дата выхода из текущего статуса]]+VLOOKUP(Таблица1[[#This Row],[Бизнес-решение]],'Средние сроки по БР'!$A$1:$T$203,10)</f>
        <v>44758.632258064514</v>
      </c>
      <c r="I334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97</v>
      </c>
    </row>
    <row r="3341" spans="1:9" x14ac:dyDescent="0.25">
      <c r="A3341" s="2">
        <v>5500031129</v>
      </c>
      <c r="B3341" t="s">
        <v>2946</v>
      </c>
      <c r="C3341" t="s">
        <v>184</v>
      </c>
      <c r="D3341" t="s">
        <v>6</v>
      </c>
      <c r="E3341" s="1">
        <v>44496</v>
      </c>
      <c r="F3341" s="1">
        <v>44559</v>
      </c>
      <c r="G3341" s="1">
        <f>Таблица1[[#This Row],[Дата регистрации ЗНИ]]+VLOOKUP(Таблица1[[#This Row],[Бизнес-решение]],'Средние сроки по БР'!$A$1:$T$203,10)</f>
        <v>44712.371321454484</v>
      </c>
      <c r="H3341" s="1">
        <f>Таблица1[[#This Row],[Плановая дата выхода из текущего статуса]]+VLOOKUP(Таблица1[[#This Row],[Бизнес-решение]],'Средние сроки по БР'!$A$1:$T$203,11)</f>
        <v>44770.371321454484</v>
      </c>
      <c r="I33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58</v>
      </c>
    </row>
    <row r="3342" spans="1:9" x14ac:dyDescent="0.25">
      <c r="A3342" s="2">
        <v>5500031132</v>
      </c>
      <c r="B3342" t="s">
        <v>2948</v>
      </c>
      <c r="C3342" t="s">
        <v>277</v>
      </c>
      <c r="D3342" t="s">
        <v>382</v>
      </c>
      <c r="E3342" s="1">
        <v>44496</v>
      </c>
      <c r="F3342" s="1">
        <v>44559</v>
      </c>
      <c r="G3342" s="1">
        <f>Таблица1[[#This Row],[Дата регистрации ЗНИ]]+VLOOKUP(Таблица1[[#This Row],[Бизнес-решение]],'Средние сроки по БР'!$A$1:$T$203,12)</f>
        <v>44629.666666666664</v>
      </c>
      <c r="H3342" s="1">
        <f>Таблица1[[#This Row],[Плановая дата выхода из текущего статуса]]+VLOOKUP(Таблица1[[#This Row],[Бизнес-решение]],'Средние сроки по БР'!$A$1:$T$203,13)</f>
        <v>44690.666666666664</v>
      </c>
      <c r="I33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61</v>
      </c>
    </row>
    <row r="3343" spans="1:9" x14ac:dyDescent="0.25">
      <c r="A3343" s="2">
        <v>5500031133</v>
      </c>
      <c r="B3343" t="s">
        <v>2949</v>
      </c>
      <c r="C3343" t="s">
        <v>148</v>
      </c>
      <c r="D3343" t="s">
        <v>73</v>
      </c>
      <c r="E3343" s="1">
        <v>44496</v>
      </c>
      <c r="F3343" s="1">
        <v>44561</v>
      </c>
      <c r="G3343" s="1">
        <f>Таблица1[[#This Row],[Дата регистрации ЗНИ]]+VLOOKUP(Таблица1[[#This Row],[Бизнес-решение]],'Средние сроки по БР'!$A$1:$T$203,9)</f>
        <v>44662.632258064514</v>
      </c>
      <c r="H3343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3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65</v>
      </c>
    </row>
    <row r="3344" spans="1:9" x14ac:dyDescent="0.25">
      <c r="A3344" s="2">
        <v>5500031136</v>
      </c>
      <c r="B3344" t="s">
        <v>2951</v>
      </c>
      <c r="C3344" t="s">
        <v>297</v>
      </c>
      <c r="D3344" t="s">
        <v>170</v>
      </c>
      <c r="E3344" s="1">
        <v>44497</v>
      </c>
      <c r="F3344" s="1">
        <v>44545</v>
      </c>
      <c r="G3344" s="1">
        <f>Таблица1[[#This Row],[Дата регистрации ЗНИ]]+VLOOKUP(Таблица1[[#This Row],[Бизнес-решение]],'Средние сроки по БР'!$A$1:$T$203,13)</f>
        <v>44666</v>
      </c>
      <c r="H3344" s="1">
        <f>Таблица1[[#This Row],[Плановая дата выхода из текущего статуса]]+VLOOKUP(Таблица1[[#This Row],[Бизнес-решение]],'Средние сроки по БР'!$A$1:$T$203,14)</f>
        <v>44712</v>
      </c>
      <c r="I33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46</v>
      </c>
    </row>
    <row r="3345" spans="1:9" x14ac:dyDescent="0.25">
      <c r="A3345" s="2">
        <v>5500031138</v>
      </c>
      <c r="B3345" t="s">
        <v>2952</v>
      </c>
      <c r="C3345" t="s">
        <v>99</v>
      </c>
      <c r="D3345" t="s">
        <v>39</v>
      </c>
      <c r="E3345" s="1">
        <v>44497</v>
      </c>
      <c r="F3345" s="1">
        <v>44592</v>
      </c>
      <c r="G3345" s="1">
        <f>Таблица1[[#This Row],[Дата регистрации ЗНИ]]+VLOOKUP(Таблица1[[#This Row],[Бизнес-решение]],'Средние сроки по БР'!$A$1:$T$203,15)</f>
        <v>44731.274391873827</v>
      </c>
      <c r="H3345" s="1">
        <f>Таблица1[[#This Row],[Плановая дата выхода из текущего статуса]]+VLOOKUP(Таблица1[[#This Row],[Бизнес-решение]],'Средние сроки по БР'!$A$1:$T$203,16)</f>
        <v>44826.274391873827</v>
      </c>
      <c r="I33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95</v>
      </c>
    </row>
    <row r="3346" spans="1:9" x14ac:dyDescent="0.25">
      <c r="A3346" s="2">
        <v>5500031139</v>
      </c>
      <c r="B3346" t="s">
        <v>2953</v>
      </c>
      <c r="C3346" t="s">
        <v>148</v>
      </c>
      <c r="D3346" t="s">
        <v>323</v>
      </c>
      <c r="E3346" s="1">
        <v>44497</v>
      </c>
      <c r="F3346" s="1">
        <v>44651</v>
      </c>
      <c r="G3346" s="1">
        <f>Таблица1[[#This Row],[Дата регистрации ЗНИ]]+VLOOKUP(Таблица1[[#This Row],[Бизнес-решение]],'Средние сроки по БР'!$A$1:$T$203,9)</f>
        <v>44733.5</v>
      </c>
      <c r="H3346" s="1">
        <f>Таблица1[[#This Row],[Плановая дата выхода из текущего статуса]]+VLOOKUP(Таблица1[[#This Row],[Бизнес-решение]],'Средние сроки по БР'!$A$1:$T$203,10)</f>
        <v>44887.5</v>
      </c>
      <c r="I33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154</v>
      </c>
    </row>
    <row r="3347" spans="1:9" x14ac:dyDescent="0.25">
      <c r="A3347" s="2">
        <v>5500031140</v>
      </c>
      <c r="B3347" t="s">
        <v>2950</v>
      </c>
      <c r="C3347" t="s">
        <v>148</v>
      </c>
      <c r="D3347" t="s">
        <v>73</v>
      </c>
      <c r="E3347" s="1">
        <v>44497</v>
      </c>
      <c r="F3347" s="1">
        <v>44561</v>
      </c>
      <c r="G3347" s="1">
        <f>Таблица1[[#This Row],[Дата регистрации ЗНИ]]+VLOOKUP(Таблица1[[#This Row],[Бизнес-решение]],'Средние сроки по БР'!$A$1:$T$203,9)</f>
        <v>44663.632258064514</v>
      </c>
      <c r="H3347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3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64</v>
      </c>
    </row>
    <row r="3348" spans="1:9" x14ac:dyDescent="0.25">
      <c r="A3348" s="2">
        <v>5500031141</v>
      </c>
      <c r="B3348" t="s">
        <v>2946</v>
      </c>
      <c r="C3348" t="s">
        <v>99</v>
      </c>
      <c r="D3348" t="s">
        <v>6</v>
      </c>
      <c r="E3348" s="1">
        <v>44496</v>
      </c>
      <c r="F3348" s="1">
        <v>44635</v>
      </c>
      <c r="G3348" s="1">
        <f>Таблица1[[#This Row],[Дата регистрации ЗНИ]]+VLOOKUP(Таблица1[[#This Row],[Бизнес-решение]],'Средние сроки по БР'!$A$1:$T$203,15)</f>
        <v>44700.371321454484</v>
      </c>
      <c r="H3348" s="1">
        <f>Таблица1[[#This Row],[Плановая дата выхода из текущего статуса]]+VLOOKUP(Таблица1[[#This Row],[Бизнес-решение]],'Средние сроки по БР'!$A$1:$T$203,16)</f>
        <v>44839.371321454484</v>
      </c>
      <c r="I33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139</v>
      </c>
    </row>
    <row r="3349" spans="1:9" hidden="1" x14ac:dyDescent="0.25">
      <c r="A3349" s="2">
        <v>5500031175</v>
      </c>
      <c r="B3349" t="s">
        <v>199</v>
      </c>
      <c r="C3349" t="s">
        <v>5</v>
      </c>
      <c r="D3349" t="s">
        <v>375</v>
      </c>
      <c r="E3349" s="1">
        <v>44498</v>
      </c>
      <c r="F3349" s="1" t="s">
        <v>7</v>
      </c>
      <c r="I334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350" spans="1:9" x14ac:dyDescent="0.25">
      <c r="A3350" s="2">
        <v>5500031142</v>
      </c>
      <c r="B3350" t="s">
        <v>2954</v>
      </c>
      <c r="C3350" t="s">
        <v>148</v>
      </c>
      <c r="D3350" t="s">
        <v>16</v>
      </c>
      <c r="E3350" s="1">
        <v>44496</v>
      </c>
      <c r="F3350" s="1">
        <v>44574</v>
      </c>
      <c r="G3350" s="1">
        <f>Таблица1[[#This Row],[Дата регистрации ЗНИ]]+VLOOKUP(Таблица1[[#This Row],[Бизнес-решение]],'Средние сроки по БР'!$A$1:$T$203,9)</f>
        <v>44663.252688172041</v>
      </c>
      <c r="H3350" s="1">
        <f>Таблица1[[#This Row],[Плановая дата выхода из текущего статуса]]+VLOOKUP(Таблица1[[#This Row],[Бизнес-решение]],'Средние сроки по БР'!$A$1:$T$203,10)</f>
        <v>44741.252688172041</v>
      </c>
      <c r="I335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78</v>
      </c>
    </row>
    <row r="3351" spans="1:9" x14ac:dyDescent="0.25">
      <c r="A3351" s="2">
        <v>5500031143</v>
      </c>
      <c r="B3351" t="s">
        <v>2955</v>
      </c>
      <c r="C3351" t="s">
        <v>184</v>
      </c>
      <c r="D3351" t="s">
        <v>323</v>
      </c>
      <c r="E3351" s="1">
        <v>44496</v>
      </c>
      <c r="F3351" s="1">
        <v>44524</v>
      </c>
      <c r="G3351" s="1">
        <f>Таблица1[[#This Row],[Дата регистрации ЗНИ]]+VLOOKUP(Таблица1[[#This Row],[Бизнес-решение]],'Средние сроки по БР'!$A$1:$T$203,10)</f>
        <v>44732.5</v>
      </c>
      <c r="H3351" s="1">
        <f>Таблица1[[#This Row],[Плановая дата выхода из текущего статуса]]+VLOOKUP(Таблица1[[#This Row],[Бизнес-решение]],'Средние сроки по БР'!$A$1:$T$203,11)</f>
        <v>44755.5</v>
      </c>
      <c r="I33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</v>
      </c>
    </row>
    <row r="3352" spans="1:9" x14ac:dyDescent="0.25">
      <c r="A3352" s="2">
        <v>5500031145</v>
      </c>
      <c r="B3352" t="s">
        <v>2956</v>
      </c>
      <c r="C3352" t="s">
        <v>99</v>
      </c>
      <c r="D3352" t="s">
        <v>63</v>
      </c>
      <c r="E3352" s="1">
        <v>44496</v>
      </c>
      <c r="F3352" s="1">
        <v>44585</v>
      </c>
      <c r="G3352" s="1">
        <f>Таблица1[[#This Row],[Дата регистрации ЗНИ]]+VLOOKUP(Таблица1[[#This Row],[Бизнес-решение]],'Средние сроки по БР'!$A$1:$T$203,15)</f>
        <v>44634.796791443849</v>
      </c>
      <c r="H3352" s="1">
        <f>Таблица1[[#This Row],[Плановая дата выхода из текущего статуса]]+VLOOKUP(Таблица1[[#This Row],[Бизнес-решение]],'Средние сроки по БР'!$A$1:$T$203,16)</f>
        <v>44723.796791443849</v>
      </c>
      <c r="I33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89</v>
      </c>
    </row>
    <row r="3353" spans="1:9" x14ac:dyDescent="0.25">
      <c r="A3353" s="2">
        <v>5500031146</v>
      </c>
      <c r="B3353" t="s">
        <v>553</v>
      </c>
      <c r="C3353" t="s">
        <v>148</v>
      </c>
      <c r="D3353" t="s">
        <v>33</v>
      </c>
      <c r="E3353" s="1">
        <v>44496</v>
      </c>
      <c r="F3353" s="1">
        <v>44670</v>
      </c>
      <c r="G3353" s="1">
        <f>Таблица1[[#This Row],[Дата регистрации ЗНИ]]+VLOOKUP(Таблица1[[#This Row],[Бизнес-решение]],'Средние сроки по БР'!$A$1:$T$203,9)</f>
        <v>44740.310924369747</v>
      </c>
      <c r="H3353" s="1">
        <f>Таблица1[[#This Row],[Плановая дата выхода из текущего статуса]]+VLOOKUP(Таблица1[[#This Row],[Бизнес-решение]],'Средние сроки по БР'!$A$1:$T$203,10)</f>
        <v>44914.310924369747</v>
      </c>
      <c r="I33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174</v>
      </c>
    </row>
    <row r="3354" spans="1:9" x14ac:dyDescent="0.25">
      <c r="A3354" s="2">
        <v>5500031147</v>
      </c>
      <c r="B3354" t="s">
        <v>2957</v>
      </c>
      <c r="C3354" t="s">
        <v>99</v>
      </c>
      <c r="D3354" t="s">
        <v>28</v>
      </c>
      <c r="E3354" s="1">
        <v>44496</v>
      </c>
      <c r="F3354" s="1">
        <v>44592</v>
      </c>
      <c r="G3354" s="1">
        <f>Таблица1[[#This Row],[Дата регистрации ЗНИ]]+VLOOKUP(Таблица1[[#This Row],[Бизнес-решение]],'Средние сроки по БР'!$A$1:$T$203,15)</f>
        <v>44754.664731494922</v>
      </c>
      <c r="H3354" s="1">
        <f>Таблица1[[#This Row],[Плановая дата выхода из текущего статуса]]+VLOOKUP(Таблица1[[#This Row],[Бизнес-решение]],'Средние сроки по БР'!$A$1:$T$203,16)</f>
        <v>44850.664731494922</v>
      </c>
      <c r="I33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96</v>
      </c>
    </row>
    <row r="3355" spans="1:9" x14ac:dyDescent="0.25">
      <c r="A3355" s="2">
        <v>5500031148</v>
      </c>
      <c r="B3355" t="s">
        <v>450</v>
      </c>
      <c r="C3355" t="s">
        <v>148</v>
      </c>
      <c r="D3355" t="s">
        <v>92</v>
      </c>
      <c r="E3355" s="1">
        <v>44496</v>
      </c>
      <c r="F3355" s="1">
        <v>44638</v>
      </c>
      <c r="G3355" s="1">
        <f>Таблица1[[#This Row],[Дата регистрации ЗНИ]]+VLOOKUP(Таблица1[[#This Row],[Бизнес-решение]],'Средние сроки по БР'!$A$1:$T$203,9)</f>
        <v>44669.833333333336</v>
      </c>
      <c r="H3355" s="1">
        <f>Таблица1[[#This Row],[Плановая дата выхода из текущего статуса]]+VLOOKUP(Таблица1[[#This Row],[Бизнес-решение]],'Средние сроки по БР'!$A$1:$T$203,10)</f>
        <v>44811.833333333336</v>
      </c>
      <c r="I33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142</v>
      </c>
    </row>
    <row r="3356" spans="1:9" hidden="1" x14ac:dyDescent="0.25">
      <c r="A3356" s="2">
        <v>5500031183</v>
      </c>
      <c r="B3356" t="s">
        <v>2979</v>
      </c>
      <c r="C3356" t="s">
        <v>8</v>
      </c>
      <c r="D3356" t="s">
        <v>24</v>
      </c>
      <c r="E3356" s="1">
        <v>44501</v>
      </c>
      <c r="F3356" s="1" t="s">
        <v>7</v>
      </c>
      <c r="I335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357" spans="1:9" x14ac:dyDescent="0.25">
      <c r="A3357" s="2">
        <v>5500031149</v>
      </c>
      <c r="B3357" t="s">
        <v>2958</v>
      </c>
      <c r="C3357" t="s">
        <v>148</v>
      </c>
      <c r="D3357" t="s">
        <v>73</v>
      </c>
      <c r="E3357" s="1">
        <v>44497</v>
      </c>
      <c r="F3357" s="1">
        <v>44651</v>
      </c>
      <c r="G3357" s="1">
        <f>Таблица1[[#This Row],[Дата регистрации ЗНИ]]+VLOOKUP(Таблица1[[#This Row],[Бизнес-решение]],'Средние сроки по БР'!$A$1:$T$203,9)</f>
        <v>44663.632258064514</v>
      </c>
      <c r="H3357" s="1">
        <f>Таблица1[[#This Row],[Плановая дата выхода из текущего статуса]]+VLOOKUP(Таблица1[[#This Row],[Бизнес-решение]],'Средние сроки по БР'!$A$1:$T$203,10)</f>
        <v>44817.632258064514</v>
      </c>
      <c r="I33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154</v>
      </c>
    </row>
    <row r="3358" spans="1:9" x14ac:dyDescent="0.25">
      <c r="A3358" s="2">
        <v>5500031150</v>
      </c>
      <c r="B3358" t="s">
        <v>2959</v>
      </c>
      <c r="C3358" t="s">
        <v>325</v>
      </c>
      <c r="D3358" t="s">
        <v>13</v>
      </c>
      <c r="E3358" s="1">
        <v>44497</v>
      </c>
      <c r="F3358" s="1">
        <v>44512</v>
      </c>
      <c r="G3358" s="1">
        <f>Таблица1[[#This Row],[Дата регистрации ЗНИ]]+VLOOKUP(Таблица1[[#This Row],[Бизнес-решение]],'Средние сроки по БР'!$A$1:$T$203,13)</f>
        <v>44718.879999999997</v>
      </c>
      <c r="H3358" s="1">
        <f>Таблица1[[#This Row],[Плановая дата выхода из текущего статуса]]+VLOOKUP(Таблица1[[#This Row],[Бизнес-решение]],'Средние сроки по БР'!$A$1:$T$203,14)</f>
        <v>44731.88</v>
      </c>
      <c r="I33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</v>
      </c>
    </row>
    <row r="3359" spans="1:9" hidden="1" x14ac:dyDescent="0.25">
      <c r="A3359" s="2">
        <v>5500031186</v>
      </c>
      <c r="B3359" t="s">
        <v>2180</v>
      </c>
      <c r="C3359" t="s">
        <v>5</v>
      </c>
      <c r="D3359" t="s">
        <v>27</v>
      </c>
      <c r="E3359" s="1">
        <v>44502</v>
      </c>
      <c r="F3359" s="1" t="s">
        <v>7</v>
      </c>
      <c r="I335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360" spans="1:9" x14ac:dyDescent="0.25">
      <c r="A3360" s="2">
        <v>5500031151</v>
      </c>
      <c r="B3360" t="s">
        <v>2960</v>
      </c>
      <c r="C3360" t="s">
        <v>260</v>
      </c>
      <c r="D3360" t="s">
        <v>16</v>
      </c>
      <c r="E3360" s="1">
        <v>44497</v>
      </c>
      <c r="F3360" s="1">
        <v>44505</v>
      </c>
      <c r="G3360" s="1">
        <f>Таблица1[[#This Row],[Дата регистрации ЗНИ]]+VLOOKUP(Таблица1[[#This Row],[Бизнес-решение]],'Средние сроки по БР'!$A$1:$T$203,6)</f>
        <v>44670.252688172041</v>
      </c>
      <c r="H3360" s="1">
        <f>Таблица1[[#This Row],[Плановая дата выхода из текущего статуса]]+VLOOKUP(Таблица1[[#This Row],[Бизнес-решение]],'Средние сроки по БР'!$A$1:$T$203,7)</f>
        <v>44676.252688172041</v>
      </c>
      <c r="I33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3361" spans="1:9" x14ac:dyDescent="0.25">
      <c r="A3361" s="2">
        <v>5500031152</v>
      </c>
      <c r="B3361" t="s">
        <v>2880</v>
      </c>
      <c r="C3361" t="s">
        <v>99</v>
      </c>
      <c r="D3361" t="s">
        <v>63</v>
      </c>
      <c r="E3361" s="1">
        <v>44497</v>
      </c>
      <c r="F3361" s="1">
        <v>44586</v>
      </c>
      <c r="G3361" s="1">
        <f>Таблица1[[#This Row],[Дата регистрации ЗНИ]]+VLOOKUP(Таблица1[[#This Row],[Бизнес-решение]],'Средние сроки по БР'!$A$1:$T$203,15)</f>
        <v>44635.796791443849</v>
      </c>
      <c r="H3361" s="1">
        <f>Таблица1[[#This Row],[Плановая дата выхода из текущего статуса]]+VLOOKUP(Таблица1[[#This Row],[Бизнес-решение]],'Средние сроки по БР'!$A$1:$T$203,16)</f>
        <v>44724.796791443849</v>
      </c>
      <c r="I33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89</v>
      </c>
    </row>
    <row r="3362" spans="1:9" hidden="1" x14ac:dyDescent="0.25">
      <c r="A3362" s="2">
        <v>5500031191</v>
      </c>
      <c r="B3362" t="s">
        <v>2982</v>
      </c>
      <c r="C3362" t="s">
        <v>8</v>
      </c>
      <c r="D3362" t="s">
        <v>73</v>
      </c>
      <c r="E3362" s="1">
        <v>44502</v>
      </c>
      <c r="F3362" s="1" t="s">
        <v>7</v>
      </c>
      <c r="I336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363" spans="1:9" x14ac:dyDescent="0.25">
      <c r="A3363" s="2">
        <v>5500031153</v>
      </c>
      <c r="B3363" t="s">
        <v>221</v>
      </c>
      <c r="C3363" t="s">
        <v>325</v>
      </c>
      <c r="D3363" t="s">
        <v>140</v>
      </c>
      <c r="E3363" s="1">
        <v>44497</v>
      </c>
      <c r="F3363" s="1">
        <v>44512</v>
      </c>
      <c r="G3363" s="1">
        <f>Таблица1[[#This Row],[Дата регистрации ЗНИ]]+VLOOKUP(Таблица1[[#This Row],[Бизнес-решение]],'Средние сроки по БР'!$A$1:$T$203,13)</f>
        <v>44732.928571428572</v>
      </c>
      <c r="H3363" s="1">
        <f>Таблица1[[#This Row],[Плановая дата выхода из текущего статуса]]+VLOOKUP(Таблица1[[#This Row],[Бизнес-решение]],'Средние сроки по БР'!$A$1:$T$203,14)</f>
        <v>44745.928571428572</v>
      </c>
      <c r="I33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</v>
      </c>
    </row>
    <row r="3364" spans="1:9" x14ac:dyDescent="0.25">
      <c r="A3364" s="2">
        <v>5500031155</v>
      </c>
      <c r="B3364" t="s">
        <v>2962</v>
      </c>
      <c r="C3364" t="s">
        <v>148</v>
      </c>
      <c r="D3364" t="s">
        <v>73</v>
      </c>
      <c r="E3364" s="1">
        <v>44497</v>
      </c>
      <c r="F3364" s="1">
        <v>44561</v>
      </c>
      <c r="G3364" s="1">
        <f>Таблица1[[#This Row],[Дата регистрации ЗНИ]]+VLOOKUP(Таблица1[[#This Row],[Бизнес-решение]],'Средние сроки по БР'!$A$1:$T$203,9)</f>
        <v>44663.632258064514</v>
      </c>
      <c r="H3364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3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64</v>
      </c>
    </row>
    <row r="3365" spans="1:9" hidden="1" x14ac:dyDescent="0.25">
      <c r="A3365" s="2">
        <v>5500031194</v>
      </c>
      <c r="B3365" t="s">
        <v>2970</v>
      </c>
      <c r="C3365" t="s">
        <v>8</v>
      </c>
      <c r="D3365" t="s">
        <v>9</v>
      </c>
      <c r="E3365" s="1">
        <v>44502</v>
      </c>
      <c r="F3365" s="1" t="s">
        <v>7</v>
      </c>
      <c r="I336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366" spans="1:9" x14ac:dyDescent="0.25">
      <c r="A3366" s="2">
        <v>5500031156</v>
      </c>
      <c r="B3366" t="s">
        <v>2963</v>
      </c>
      <c r="C3366" t="s">
        <v>328</v>
      </c>
      <c r="D3366" t="s">
        <v>16</v>
      </c>
      <c r="E3366" s="1">
        <v>44497</v>
      </c>
      <c r="F3366" s="1">
        <v>44503</v>
      </c>
      <c r="G3366" s="1">
        <f>Таблица1[[#This Row],[Дата регистрации ЗНИ]]+VLOOKUP(Таблица1[[#This Row],[Бизнес-решение]],'Средние сроки по БР'!$A$1:$U$203,7,1)</f>
        <v>44668.252688172041</v>
      </c>
      <c r="H3366" s="1">
        <f>Таблица1[[#This Row],[Плановая дата выхода из текущего статуса]]+VLOOKUP(Таблица1[[#This Row],[Бизнес-решение]],'Средние сроки по БР'!$A$1:$T$203,8)</f>
        <v>44672.252688172041</v>
      </c>
      <c r="I336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367" spans="1:9" x14ac:dyDescent="0.25">
      <c r="A3367" s="2">
        <v>5500031157</v>
      </c>
      <c r="B3367" t="s">
        <v>2964</v>
      </c>
      <c r="C3367" t="s">
        <v>152</v>
      </c>
      <c r="D3367" t="s">
        <v>857</v>
      </c>
      <c r="E3367" s="1">
        <v>44497</v>
      </c>
      <c r="F3367" s="1">
        <v>44637</v>
      </c>
      <c r="G3367" s="1">
        <f>Таблица1[[#This Row],[Дата регистрации ЗНИ]]+VLOOKUP(Таблица1[[#This Row],[Бизнес-решение]],'Средние сроки по БР'!$A$1:$T$203,20,0)</f>
        <v>44577</v>
      </c>
      <c r="H3367" s="1">
        <f>Таблица1[[#This Row],[Плановая дата выхода из текущего статуса]]</f>
        <v>44637</v>
      </c>
      <c r="I33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60</v>
      </c>
    </row>
    <row r="3368" spans="1:9" x14ac:dyDescent="0.25">
      <c r="A3368" s="2">
        <v>5500031159</v>
      </c>
      <c r="B3368" t="s">
        <v>467</v>
      </c>
      <c r="C3368" t="s">
        <v>148</v>
      </c>
      <c r="D3368" t="s">
        <v>11</v>
      </c>
      <c r="E3368" s="1">
        <v>44497</v>
      </c>
      <c r="F3368" s="1">
        <v>44620</v>
      </c>
      <c r="G3368" s="1">
        <f>Таблица1[[#This Row],[Дата регистрации ЗНИ]]+VLOOKUP(Таблица1[[#This Row],[Бизнес-решение]],'Средние сроки по БР'!$A$1:$T$203,9)</f>
        <v>44748.260563380281</v>
      </c>
      <c r="H3368" s="1">
        <f>Таблица1[[#This Row],[Плановая дата выхода из текущего статуса]]+VLOOKUP(Таблица1[[#This Row],[Бизнес-решение]],'Средние сроки по БР'!$A$1:$T$203,10)</f>
        <v>44871.260563380281</v>
      </c>
      <c r="I33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123</v>
      </c>
    </row>
    <row r="3369" spans="1:9" x14ac:dyDescent="0.25">
      <c r="A3369" s="2">
        <v>5500031161</v>
      </c>
      <c r="B3369" t="s">
        <v>2965</v>
      </c>
      <c r="C3369" t="s">
        <v>241</v>
      </c>
      <c r="D3369" t="s">
        <v>10</v>
      </c>
      <c r="E3369" s="1">
        <v>44497</v>
      </c>
      <c r="F3369" s="1">
        <v>44560</v>
      </c>
      <c r="G3369" s="1">
        <f>Таблица1[[#This Row],[Дата регистрации ЗНИ]]+VLOOKUP(Таблица1[[#This Row],[Бизнес-решение]],'Средние сроки по БР'!$A$1:$T$203,9)</f>
        <v>44676.209790209788</v>
      </c>
      <c r="H3369" s="1">
        <f>Таблица1[[#This Row],[Плановая дата выхода из текущего статуса]]+VLOOKUP(Таблица1[[#This Row],[Бизнес-решение]],'Средние сроки по БР'!$A$1:$T$203,10)</f>
        <v>44739.209790209788</v>
      </c>
      <c r="I33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63</v>
      </c>
    </row>
    <row r="3370" spans="1:9" hidden="1" x14ac:dyDescent="0.25">
      <c r="A3370" s="2">
        <v>5500031199</v>
      </c>
      <c r="B3370" t="s">
        <v>2987</v>
      </c>
      <c r="C3370" t="s">
        <v>5</v>
      </c>
      <c r="D3370" t="s">
        <v>10</v>
      </c>
      <c r="E3370" s="1">
        <v>44503</v>
      </c>
      <c r="F3370" s="1" t="s">
        <v>7</v>
      </c>
      <c r="I337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371" spans="1:9" x14ac:dyDescent="0.25">
      <c r="A3371" s="2">
        <v>5500031162</v>
      </c>
      <c r="B3371" t="s">
        <v>2966</v>
      </c>
      <c r="C3371" t="s">
        <v>228</v>
      </c>
      <c r="D3371" t="s">
        <v>73</v>
      </c>
      <c r="E3371" s="1">
        <v>44498</v>
      </c>
      <c r="F3371" s="1">
        <v>44559</v>
      </c>
      <c r="G3371" s="1">
        <f>Таблица1[[#This Row],[Дата регистрации ЗНИ]]+VLOOKUP(Таблица1[[#This Row],[Бизнес-решение]],'Средние сроки по БР'!$A$1:$T$203,9)</f>
        <v>44664.632258064514</v>
      </c>
      <c r="H3371" s="1">
        <f>Таблица1[[#This Row],[Плановая дата выхода из текущего статуса]]+VLOOKUP(Таблица1[[#This Row],[Бизнес-решение]],'Средние сроки по БР'!$A$1:$T$203,10)</f>
        <v>44725.632258064514</v>
      </c>
      <c r="I33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61</v>
      </c>
    </row>
    <row r="3372" spans="1:9" x14ac:dyDescent="0.25">
      <c r="A3372" s="2">
        <v>5500031163</v>
      </c>
      <c r="B3372" t="s">
        <v>2967</v>
      </c>
      <c r="C3372" t="s">
        <v>148</v>
      </c>
      <c r="D3372" t="s">
        <v>16</v>
      </c>
      <c r="E3372" s="1">
        <v>44498</v>
      </c>
      <c r="F3372" s="1">
        <v>44558</v>
      </c>
      <c r="G3372" s="1">
        <f>Таблица1[[#This Row],[Дата регистрации ЗНИ]]+VLOOKUP(Таблица1[[#This Row],[Бизнес-решение]],'Средние сроки по БР'!$A$1:$T$203,9)</f>
        <v>44665.252688172041</v>
      </c>
      <c r="H3372" s="1">
        <f>Таблица1[[#This Row],[Плановая дата выхода из текущего статуса]]+VLOOKUP(Таблица1[[#This Row],[Бизнес-решение]],'Средние сроки по БР'!$A$1:$T$203,10)</f>
        <v>44725.252688172041</v>
      </c>
      <c r="I33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60</v>
      </c>
    </row>
    <row r="3373" spans="1:9" x14ac:dyDescent="0.25">
      <c r="A3373" s="2">
        <v>5500031164</v>
      </c>
      <c r="B3373" t="s">
        <v>2555</v>
      </c>
      <c r="C3373" t="s">
        <v>448</v>
      </c>
      <c r="D3373" t="s">
        <v>329</v>
      </c>
      <c r="E3373" s="1">
        <v>44498</v>
      </c>
      <c r="F3373" s="1">
        <v>44505</v>
      </c>
      <c r="G3373" s="1">
        <f>Таблица1[[#This Row],[Дата регистрации ЗНИ]]+VLOOKUP(Таблица1[[#This Row],[Бизнес-решение]],'Средние сроки по БР'!$A$1:$U$203,7,1)</f>
        <v>44712.571428571428</v>
      </c>
      <c r="H3373" s="1">
        <f>Таблица1[[#This Row],[Плановая дата выхода из текущего статуса]]+VLOOKUP(Таблица1[[#This Row],[Бизнес-решение]],'Средние сроки по БР'!$A$1:$T$203,8)</f>
        <v>44717.571428571428</v>
      </c>
      <c r="I33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</v>
      </c>
    </row>
    <row r="3374" spans="1:9" x14ac:dyDescent="0.25">
      <c r="A3374" s="2">
        <v>5500031165</v>
      </c>
      <c r="B3374" t="s">
        <v>2968</v>
      </c>
      <c r="C3374" t="s">
        <v>148</v>
      </c>
      <c r="D3374" t="s">
        <v>257</v>
      </c>
      <c r="E3374" s="1">
        <v>44498</v>
      </c>
      <c r="F3374" s="1">
        <v>44592</v>
      </c>
      <c r="G3374" s="1">
        <f>Таблица1[[#This Row],[Дата регистрации ЗНИ]]+VLOOKUP(Таблица1[[#This Row],[Бизнес-решение]],'Средние сроки по БР'!$A$1:$T$203,9)</f>
        <v>44617.595744680853</v>
      </c>
      <c r="H3374" s="1">
        <f>Таблица1[[#This Row],[Плановая дата выхода из текущего статуса]]+VLOOKUP(Таблица1[[#This Row],[Бизнес-решение]],'Средние сроки по БР'!$A$1:$T$203,10)</f>
        <v>44711.595744680853</v>
      </c>
      <c r="I33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94</v>
      </c>
    </row>
    <row r="3375" spans="1:9" x14ac:dyDescent="0.25">
      <c r="A3375" s="2">
        <v>5500031166</v>
      </c>
      <c r="B3375" t="s">
        <v>2758</v>
      </c>
      <c r="C3375" t="s">
        <v>149</v>
      </c>
      <c r="D3375" t="s">
        <v>11</v>
      </c>
      <c r="E3375" s="1">
        <v>44498</v>
      </c>
      <c r="F3375" s="1">
        <v>44557</v>
      </c>
      <c r="G3375" s="1">
        <f>Таблица1[[#This Row],[Дата регистрации ЗНИ]]+VLOOKUP(Таблица1[[#This Row],[Бизнес-решение]],'Средние сроки по БР'!$A$1:$T$203,18,1)</f>
        <v>44733.260563380281</v>
      </c>
      <c r="H3375" s="1">
        <f>Таблица1[[#This Row],[Плановая дата выхода из текущего статуса]]+VLOOKUP(Таблица1[[#This Row],[Бизнес-решение]],'Средние сроки по БР'!$A$1:$T$203,19,1)</f>
        <v>44788.260563380281</v>
      </c>
      <c r="I33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55</v>
      </c>
    </row>
    <row r="3376" spans="1:9" x14ac:dyDescent="0.25">
      <c r="A3376" s="2">
        <v>5500031167</v>
      </c>
      <c r="B3376" t="s">
        <v>2969</v>
      </c>
      <c r="C3376" t="s">
        <v>152</v>
      </c>
      <c r="D3376" t="s">
        <v>257</v>
      </c>
      <c r="E3376" s="1">
        <v>44498</v>
      </c>
      <c r="F3376" s="1">
        <v>44642</v>
      </c>
      <c r="G3376" s="1">
        <f>Таблица1[[#This Row],[Дата регистрации ЗНИ]]+VLOOKUP(Таблица1[[#This Row],[Бизнес-решение]],'Средние сроки по БР'!$A$1:$T$203,20,1)</f>
        <v>44593.595744680853</v>
      </c>
      <c r="H3376" s="1">
        <f>Таблица1[[#This Row],[Плановая дата выхода из текущего статуса]]</f>
        <v>44642</v>
      </c>
      <c r="I33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48.404255319146614</v>
      </c>
    </row>
    <row r="3377" spans="1:9" x14ac:dyDescent="0.25">
      <c r="A3377" s="2">
        <v>5500031169</v>
      </c>
      <c r="B3377" t="s">
        <v>2753</v>
      </c>
      <c r="C3377" t="s">
        <v>448</v>
      </c>
      <c r="D3377" t="s">
        <v>329</v>
      </c>
      <c r="E3377" s="1">
        <v>44498</v>
      </c>
      <c r="F3377" s="1">
        <v>44523</v>
      </c>
      <c r="G3377" s="1">
        <f>Таблица1[[#This Row],[Дата регистрации ЗНИ]]+VLOOKUP(Таблица1[[#This Row],[Бизнес-решение]],'Средние сроки по БР'!$A$1:$U$203,7,1)</f>
        <v>44712.571428571428</v>
      </c>
      <c r="H3377" s="1">
        <f>Таблица1[[#This Row],[Плановая дата выхода из текущего статуса]]+VLOOKUP(Таблица1[[#This Row],[Бизнес-решение]],'Средние сроки по БР'!$A$1:$T$203,8)</f>
        <v>44735.571428571428</v>
      </c>
      <c r="I33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</v>
      </c>
    </row>
    <row r="3378" spans="1:9" x14ac:dyDescent="0.25">
      <c r="A3378" s="2">
        <v>5500031170</v>
      </c>
      <c r="B3378" t="s">
        <v>2970</v>
      </c>
      <c r="C3378" t="s">
        <v>325</v>
      </c>
      <c r="D3378" t="s">
        <v>6</v>
      </c>
      <c r="E3378" s="1">
        <v>44498</v>
      </c>
      <c r="F3378" s="1">
        <v>44526</v>
      </c>
      <c r="G3378" s="1">
        <f>Таблица1[[#This Row],[Дата регистрации ЗНИ]]+VLOOKUP(Таблица1[[#This Row],[Бизнес-решение]],'Средние сроки по БР'!$A$1:$T$203,13)</f>
        <v>44705.371321454484</v>
      </c>
      <c r="H3378" s="1">
        <f>Таблица1[[#This Row],[Плановая дата выхода из текущего статуса]]+VLOOKUP(Таблица1[[#This Row],[Бизнес-решение]],'Средние сроки по БР'!$A$1:$T$203,14)</f>
        <v>44731.371321454484</v>
      </c>
      <c r="I33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</v>
      </c>
    </row>
    <row r="3379" spans="1:9" x14ac:dyDescent="0.25">
      <c r="A3379" s="2">
        <v>5500031171</v>
      </c>
      <c r="B3379" t="s">
        <v>2971</v>
      </c>
      <c r="C3379" t="s">
        <v>325</v>
      </c>
      <c r="D3379" t="s">
        <v>414</v>
      </c>
      <c r="E3379" s="1">
        <v>44498</v>
      </c>
      <c r="F3379" s="1">
        <v>44503</v>
      </c>
      <c r="G3379" s="1">
        <f>Таблица1[[#This Row],[Дата регистрации ЗНИ]]+VLOOKUP(Таблица1[[#This Row],[Бизнес-решение]],'Средние сроки по БР'!$A$1:$T$203,13)</f>
        <v>44620.333333333336</v>
      </c>
      <c r="H3379" s="1">
        <f>Таблица1[[#This Row],[Плановая дата выхода из текущего статуса]]+VLOOKUP(Таблица1[[#This Row],[Бизнес-решение]],'Средние сроки по БР'!$A$1:$T$203,14)</f>
        <v>44623.333333333336</v>
      </c>
      <c r="I33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3380" spans="1:9" x14ac:dyDescent="0.25">
      <c r="A3380" s="2">
        <v>5500031172</v>
      </c>
      <c r="B3380" t="s">
        <v>2972</v>
      </c>
      <c r="C3380" t="s">
        <v>148</v>
      </c>
      <c r="D3380" t="s">
        <v>73</v>
      </c>
      <c r="E3380" s="1">
        <v>44498</v>
      </c>
      <c r="F3380" s="1">
        <v>44561</v>
      </c>
      <c r="G3380" s="1">
        <f>Таблица1[[#This Row],[Дата регистрации ЗНИ]]+VLOOKUP(Таблица1[[#This Row],[Бизнес-решение]],'Средние сроки по БР'!$A$1:$T$203,9)</f>
        <v>44664.632258064514</v>
      </c>
      <c r="H3380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3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63</v>
      </c>
    </row>
    <row r="3381" spans="1:9" x14ac:dyDescent="0.25">
      <c r="A3381" s="2">
        <v>5500031173</v>
      </c>
      <c r="B3381" t="s">
        <v>2973</v>
      </c>
      <c r="C3381" t="s">
        <v>148</v>
      </c>
      <c r="D3381" t="s">
        <v>10</v>
      </c>
      <c r="E3381" s="1">
        <v>44498</v>
      </c>
      <c r="F3381" s="1">
        <v>44651</v>
      </c>
      <c r="G3381" s="1">
        <f>Таблица1[[#This Row],[Дата регистрации ЗНИ]]+VLOOKUP(Таблица1[[#This Row],[Бизнес-решение]],'Средние сроки по БР'!$A$1:$T$203,9)</f>
        <v>44677.209790209788</v>
      </c>
      <c r="H3381" s="1">
        <f>Таблица1[[#This Row],[Плановая дата выхода из текущего статуса]]+VLOOKUP(Таблица1[[#This Row],[Бизнес-решение]],'Средние сроки по БР'!$A$1:$T$203,10)</f>
        <v>44830.209790209788</v>
      </c>
      <c r="I338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153</v>
      </c>
    </row>
    <row r="3382" spans="1:9" x14ac:dyDescent="0.25">
      <c r="A3382" s="2">
        <v>5500031174</v>
      </c>
      <c r="B3382" t="s">
        <v>2974</v>
      </c>
      <c r="C3382" t="s">
        <v>149</v>
      </c>
      <c r="D3382" t="s">
        <v>158</v>
      </c>
      <c r="E3382" s="1">
        <v>44498</v>
      </c>
      <c r="F3382" s="1">
        <v>44552</v>
      </c>
      <c r="G3382" s="1">
        <f>Таблица1[[#This Row],[Дата регистрации ЗНИ]]+VLOOKUP(Таблица1[[#This Row],[Бизнес-решение]],'Средние сроки по БР'!$A$1:$T$203,18,1)</f>
        <v>44805.166666666664</v>
      </c>
      <c r="H3382" s="1">
        <f>Таблица1[[#This Row],[Плановая дата выхода из текущего статуса]]+VLOOKUP(Таблица1[[#This Row],[Бизнес-решение]],'Средние сроки по БР'!$A$1:$T$203,19,1)</f>
        <v>44855.166666666664</v>
      </c>
      <c r="I338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50</v>
      </c>
    </row>
    <row r="3383" spans="1:9" hidden="1" x14ac:dyDescent="0.25">
      <c r="A3383" s="2">
        <v>5500031214</v>
      </c>
      <c r="B3383" t="s">
        <v>2998</v>
      </c>
      <c r="C3383" t="s">
        <v>8</v>
      </c>
      <c r="D3383" t="s">
        <v>280</v>
      </c>
      <c r="E3383" s="1">
        <v>44508</v>
      </c>
      <c r="F3383" s="1" t="s">
        <v>7</v>
      </c>
      <c r="I338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384" spans="1:9" x14ac:dyDescent="0.25">
      <c r="A3384" s="2">
        <v>5500031176</v>
      </c>
      <c r="B3384" t="s">
        <v>2975</v>
      </c>
      <c r="C3384" t="s">
        <v>184</v>
      </c>
      <c r="D3384" t="s">
        <v>257</v>
      </c>
      <c r="E3384" s="1">
        <v>44501</v>
      </c>
      <c r="F3384" s="1">
        <v>44571</v>
      </c>
      <c r="G3384" s="1">
        <f>Таблица1[[#This Row],[Дата регистрации ЗНИ]]+VLOOKUP(Таблица1[[#This Row],[Бизнес-решение]],'Средние сроки по БР'!$A$1:$T$203,10)</f>
        <v>44620.595744680853</v>
      </c>
      <c r="H3384" s="1">
        <f>Таблица1[[#This Row],[Плановая дата выхода из текущего статуса]]+VLOOKUP(Таблица1[[#This Row],[Бизнес-решение]],'Средние сроки по БР'!$A$1:$T$203,11)</f>
        <v>44685.595744680853</v>
      </c>
      <c r="I338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65</v>
      </c>
    </row>
    <row r="3385" spans="1:9" x14ac:dyDescent="0.25">
      <c r="A3385" s="2">
        <v>5500031177</v>
      </c>
      <c r="B3385" t="s">
        <v>283</v>
      </c>
      <c r="C3385" t="s">
        <v>99</v>
      </c>
      <c r="D3385" t="s">
        <v>128</v>
      </c>
      <c r="E3385" s="1">
        <v>44501</v>
      </c>
      <c r="F3385" s="1">
        <v>44596</v>
      </c>
      <c r="G3385" s="1">
        <f>Таблица1[[#This Row],[Дата регистрации ЗНИ]]+VLOOKUP(Таблица1[[#This Row],[Бизнес-решение]],'Средние сроки по БР'!$A$1:$T$203,15)</f>
        <v>44698.021276595748</v>
      </c>
      <c r="H3385" s="1">
        <f>Таблица1[[#This Row],[Плановая дата выхода из текущего статуса]]+VLOOKUP(Таблица1[[#This Row],[Бизнес-решение]],'Средние сроки по БР'!$A$1:$T$203,16)</f>
        <v>44793.021276595748</v>
      </c>
      <c r="I33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95</v>
      </c>
    </row>
    <row r="3386" spans="1:9" x14ac:dyDescent="0.25">
      <c r="A3386" s="2">
        <v>5500031179</v>
      </c>
      <c r="B3386" t="s">
        <v>2976</v>
      </c>
      <c r="C3386" t="s">
        <v>148</v>
      </c>
      <c r="D3386" t="s">
        <v>146</v>
      </c>
      <c r="E3386" s="1">
        <v>44502</v>
      </c>
      <c r="F3386" s="1">
        <v>44512</v>
      </c>
      <c r="G3386" s="1">
        <f>Таблица1[[#This Row],[Дата регистрации ЗНИ]]+VLOOKUP(Таблица1[[#This Row],[Бизнес-решение]],'Средние сроки по БР'!$A$1:$T$203,9)</f>
        <v>44671.0625</v>
      </c>
      <c r="H3386" s="1">
        <f>Таблица1[[#This Row],[Плановая дата выхода из текущего статуса]]+VLOOKUP(Таблица1[[#This Row],[Бизнес-решение]],'Средние сроки по БР'!$A$1:$T$203,10)</f>
        <v>44681.0625</v>
      </c>
      <c r="I338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</v>
      </c>
    </row>
    <row r="3387" spans="1:9" x14ac:dyDescent="0.25">
      <c r="A3387" s="2">
        <v>5500031180</v>
      </c>
      <c r="B3387" t="s">
        <v>254</v>
      </c>
      <c r="C3387" t="s">
        <v>99</v>
      </c>
      <c r="D3387" t="s">
        <v>36</v>
      </c>
      <c r="E3387" s="1">
        <v>44502</v>
      </c>
      <c r="F3387" s="1">
        <v>44592</v>
      </c>
      <c r="G3387" s="1">
        <f>Таблица1[[#This Row],[Дата регистрации ЗНИ]]+VLOOKUP(Таблица1[[#This Row],[Бизнес-решение]],'Средние сроки по БР'!$A$1:$T$203,15)</f>
        <v>44673.639344262294</v>
      </c>
      <c r="H3387" s="1">
        <f>Таблица1[[#This Row],[Плановая дата выхода из текущего статуса]]+VLOOKUP(Таблица1[[#This Row],[Бизнес-решение]],'Средние сроки по БР'!$A$1:$T$203,16)</f>
        <v>44763.639344262294</v>
      </c>
      <c r="I33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90</v>
      </c>
    </row>
    <row r="3388" spans="1:9" x14ac:dyDescent="0.25">
      <c r="A3388" s="2">
        <v>5500031181</v>
      </c>
      <c r="B3388" t="s">
        <v>2977</v>
      </c>
      <c r="C3388" t="s">
        <v>325</v>
      </c>
      <c r="D3388" t="s">
        <v>22</v>
      </c>
      <c r="E3388" s="1">
        <v>44498</v>
      </c>
      <c r="F3388" s="1">
        <v>44508</v>
      </c>
      <c r="G3388" s="1">
        <f>Таблица1[[#This Row],[Дата регистрации ЗНИ]]+VLOOKUP(Таблица1[[#This Row],[Бизнес-решение]],'Средние сроки по БР'!$A$1:$T$203,13)</f>
        <v>44705.083333333336</v>
      </c>
      <c r="H3388" s="1">
        <f>Таблица1[[#This Row],[Плановая дата выхода из текущего статуса]]+VLOOKUP(Таблица1[[#This Row],[Бизнес-решение]],'Средние сроки по БР'!$A$1:$T$203,14)</f>
        <v>44713.083333333336</v>
      </c>
      <c r="I33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</v>
      </c>
    </row>
    <row r="3389" spans="1:9" x14ac:dyDescent="0.25">
      <c r="A3389" s="2">
        <v>5500031182</v>
      </c>
      <c r="B3389" t="s">
        <v>2978</v>
      </c>
      <c r="C3389" t="s">
        <v>148</v>
      </c>
      <c r="D3389" t="s">
        <v>73</v>
      </c>
      <c r="E3389" s="1">
        <v>44501</v>
      </c>
      <c r="F3389" s="1">
        <v>44540</v>
      </c>
      <c r="G3389" s="1">
        <f>Таблица1[[#This Row],[Дата регистрации ЗНИ]]+VLOOKUP(Таблица1[[#This Row],[Бизнес-решение]],'Средние сроки по БР'!$A$1:$T$203,9)</f>
        <v>44667.632258064514</v>
      </c>
      <c r="H3389" s="1">
        <f>Таблица1[[#This Row],[Плановая дата выхода из текущего статуса]]+VLOOKUP(Таблица1[[#This Row],[Бизнес-решение]],'Средние сроки по БР'!$A$1:$T$203,10)</f>
        <v>44706.632258064514</v>
      </c>
      <c r="I33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39</v>
      </c>
    </row>
    <row r="3390" spans="1:9" x14ac:dyDescent="0.25">
      <c r="A3390" s="2">
        <v>5500031184</v>
      </c>
      <c r="B3390" t="s">
        <v>2979</v>
      </c>
      <c r="C3390" t="s">
        <v>241</v>
      </c>
      <c r="D3390" t="s">
        <v>13</v>
      </c>
      <c r="E3390" s="1">
        <v>44501</v>
      </c>
      <c r="F3390" s="1">
        <v>44554</v>
      </c>
      <c r="G3390" s="1">
        <f>Таблица1[[#This Row],[Дата регистрации ЗНИ]]+VLOOKUP(Таблица1[[#This Row],[Бизнес-решение]],'Средние сроки по БР'!$A$1:$T$203,9)</f>
        <v>44731.88</v>
      </c>
      <c r="H3390" s="1">
        <f>Таблица1[[#This Row],[Плановая дата выхода из текущего статуса]]+VLOOKUP(Таблица1[[#This Row],[Бизнес-решение]],'Средние сроки по БР'!$A$1:$T$203,10)</f>
        <v>44784.88</v>
      </c>
      <c r="I33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53</v>
      </c>
    </row>
    <row r="3391" spans="1:9" x14ac:dyDescent="0.25">
      <c r="A3391" s="2">
        <v>5500031185</v>
      </c>
      <c r="B3391" t="s">
        <v>2980</v>
      </c>
      <c r="C3391" t="s">
        <v>148</v>
      </c>
      <c r="D3391" t="s">
        <v>10</v>
      </c>
      <c r="E3391" s="1">
        <v>44501</v>
      </c>
      <c r="F3391" s="1">
        <v>44519</v>
      </c>
      <c r="G3391" s="1">
        <f>Таблица1[[#This Row],[Дата регистрации ЗНИ]]+VLOOKUP(Таблица1[[#This Row],[Бизнес-решение]],'Средние сроки по БР'!$A$1:$T$203,9)</f>
        <v>44680.209790209788</v>
      </c>
      <c r="H3391" s="1">
        <f>Таблица1[[#This Row],[Плановая дата выхода из текущего статуса]]+VLOOKUP(Таблица1[[#This Row],[Бизнес-решение]],'Средние сроки по БР'!$A$1:$T$203,10)</f>
        <v>44698.209790209788</v>
      </c>
      <c r="I33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</v>
      </c>
    </row>
    <row r="3392" spans="1:9" x14ac:dyDescent="0.25">
      <c r="A3392" s="2">
        <v>5500031187</v>
      </c>
      <c r="B3392" t="s">
        <v>61</v>
      </c>
      <c r="C3392" t="s">
        <v>148</v>
      </c>
      <c r="D3392" t="s">
        <v>13</v>
      </c>
      <c r="E3392" s="1">
        <v>44502</v>
      </c>
      <c r="F3392" s="1">
        <v>44586</v>
      </c>
      <c r="G3392" s="1">
        <f>Таблица1[[#This Row],[Дата регистрации ЗНИ]]+VLOOKUP(Таблица1[[#This Row],[Бизнес-решение]],'Средние сроки по БР'!$A$1:$T$203,9)</f>
        <v>44732.88</v>
      </c>
      <c r="H3392" s="1">
        <f>Таблица1[[#This Row],[Плановая дата выхода из текущего статуса]]+VLOOKUP(Таблица1[[#This Row],[Бизнес-решение]],'Средние сроки по БР'!$A$1:$T$203,10)</f>
        <v>44816.88</v>
      </c>
      <c r="I339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84</v>
      </c>
    </row>
    <row r="3393" spans="1:9" x14ac:dyDescent="0.25">
      <c r="A3393" s="2">
        <v>5500031190</v>
      </c>
      <c r="B3393" t="s">
        <v>2981</v>
      </c>
      <c r="C3393" t="s">
        <v>297</v>
      </c>
      <c r="D3393" t="s">
        <v>10</v>
      </c>
      <c r="E3393" s="1">
        <v>44508</v>
      </c>
      <c r="F3393" s="1">
        <v>44560</v>
      </c>
      <c r="G3393" s="1">
        <f>Таблица1[[#This Row],[Дата регистрации ЗНИ]]+VLOOKUP(Таблица1[[#This Row],[Бизнес-решение]],'Средние сроки по БР'!$A$1:$T$203,13)</f>
        <v>44678.209790209788</v>
      </c>
      <c r="H3393" s="1">
        <f>Таблица1[[#This Row],[Плановая дата выхода из текущего статуса]]+VLOOKUP(Таблица1[[#This Row],[Бизнес-решение]],'Средние сроки по БР'!$A$1:$T$203,14)</f>
        <v>44728.209790209788</v>
      </c>
      <c r="I33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50</v>
      </c>
    </row>
    <row r="3394" spans="1:9" x14ac:dyDescent="0.25">
      <c r="A3394" s="2">
        <v>5500031192</v>
      </c>
      <c r="B3394" t="s">
        <v>199</v>
      </c>
      <c r="C3394" t="s">
        <v>152</v>
      </c>
      <c r="D3394" t="s">
        <v>375</v>
      </c>
      <c r="E3394" s="1">
        <v>44502</v>
      </c>
      <c r="F3394" s="1">
        <v>44649</v>
      </c>
      <c r="G3394" s="1">
        <f>Таблица1[[#This Row],[Дата регистрации ЗНИ]]+VLOOKUP(Таблица1[[#This Row],[Бизнес-решение]],'Средние сроки по БР'!$A$1:$T$203,20,1)</f>
        <v>44619.285714285717</v>
      </c>
      <c r="H3394" s="1">
        <f>Таблица1[[#This Row],[Плановая дата выхода из текущего статуса]]</f>
        <v>44649</v>
      </c>
      <c r="I33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29.714285714282596</v>
      </c>
    </row>
    <row r="3395" spans="1:9" x14ac:dyDescent="0.25">
      <c r="A3395" s="2">
        <v>5500031193</v>
      </c>
      <c r="B3395" t="s">
        <v>254</v>
      </c>
      <c r="C3395" t="s">
        <v>99</v>
      </c>
      <c r="D3395" t="s">
        <v>33</v>
      </c>
      <c r="E3395" s="1">
        <v>44502</v>
      </c>
      <c r="F3395" s="1">
        <v>44592</v>
      </c>
      <c r="G3395" s="1">
        <f>Таблица1[[#This Row],[Дата регистрации ЗНИ]]+VLOOKUP(Таблица1[[#This Row],[Бизнес-решение]],'Средние сроки по БР'!$A$1:$T$203,15)</f>
        <v>44734.310924369747</v>
      </c>
      <c r="H3395" s="1">
        <f>Таблица1[[#This Row],[Плановая дата выхода из текущего статуса]]+VLOOKUP(Таблица1[[#This Row],[Бизнес-решение]],'Средние сроки по БР'!$A$1:$T$203,16)</f>
        <v>44824.310924369747</v>
      </c>
      <c r="I33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90</v>
      </c>
    </row>
    <row r="3396" spans="1:9" x14ac:dyDescent="0.25">
      <c r="A3396" s="2">
        <v>5500031195</v>
      </c>
      <c r="B3396" t="s">
        <v>2983</v>
      </c>
      <c r="C3396" t="s">
        <v>148</v>
      </c>
      <c r="D3396" t="s">
        <v>132</v>
      </c>
      <c r="E3396" s="1">
        <v>44502</v>
      </c>
      <c r="F3396" s="1">
        <v>44560</v>
      </c>
      <c r="G3396" s="1">
        <f>Таблица1[[#This Row],[Дата регистрации ЗНИ]]+VLOOKUP(Таблица1[[#This Row],[Бизнес-решение]],'Средние сроки по БР'!$A$1:$T$203,9)</f>
        <v>44846.5</v>
      </c>
      <c r="H3396" s="1">
        <f>Таблица1[[#This Row],[Плановая дата выхода из текущего статуса]]+VLOOKUP(Таблица1[[#This Row],[Бизнес-решение]],'Средние сроки по БР'!$A$1:$T$203,10)</f>
        <v>44904.5</v>
      </c>
      <c r="I33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58</v>
      </c>
    </row>
    <row r="3397" spans="1:9" x14ac:dyDescent="0.25">
      <c r="A3397" s="2">
        <v>5500031196</v>
      </c>
      <c r="B3397" t="s">
        <v>2984</v>
      </c>
      <c r="C3397" t="s">
        <v>325</v>
      </c>
      <c r="D3397" t="s">
        <v>13</v>
      </c>
      <c r="E3397" s="1">
        <v>44503</v>
      </c>
      <c r="F3397" s="1">
        <v>44510</v>
      </c>
      <c r="G3397" s="1">
        <f>Таблица1[[#This Row],[Дата регистрации ЗНИ]]+VLOOKUP(Таблица1[[#This Row],[Бизнес-решение]],'Средние сроки по БР'!$A$1:$T$203,13)</f>
        <v>44724.88</v>
      </c>
      <c r="H3397" s="1">
        <f>Таблица1[[#This Row],[Плановая дата выхода из текущего статуса]]+VLOOKUP(Таблица1[[#This Row],[Бизнес-решение]],'Средние сроки по БР'!$A$1:$T$203,14)</f>
        <v>44729.88</v>
      </c>
      <c r="I33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</v>
      </c>
    </row>
    <row r="3398" spans="1:9" x14ac:dyDescent="0.25">
      <c r="A3398" s="2">
        <v>5500031197</v>
      </c>
      <c r="B3398" t="s">
        <v>2985</v>
      </c>
      <c r="C3398" t="s">
        <v>148</v>
      </c>
      <c r="D3398" t="s">
        <v>6</v>
      </c>
      <c r="E3398" s="1">
        <v>44503</v>
      </c>
      <c r="F3398" s="1">
        <v>44742</v>
      </c>
      <c r="G3398" s="1">
        <f>Таблица1[[#This Row],[Дата регистрации ЗНИ]]+VLOOKUP(Таблица1[[#This Row],[Бизнес-решение]],'Средние сроки по БР'!$A$1:$T$203,9)</f>
        <v>44719.371321454484</v>
      </c>
      <c r="H3398" s="1">
        <f>Таблица1[[#This Row],[Плановая дата выхода из текущего статуса]]+VLOOKUP(Таблица1[[#This Row],[Бизнес-решение]],'Средние сроки по БР'!$A$1:$T$203,10)</f>
        <v>44958.371321454484</v>
      </c>
      <c r="I33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239</v>
      </c>
    </row>
    <row r="3399" spans="1:9" x14ac:dyDescent="0.25">
      <c r="A3399" s="2">
        <v>5500031198</v>
      </c>
      <c r="B3399" t="s">
        <v>2986</v>
      </c>
      <c r="C3399" t="s">
        <v>148</v>
      </c>
      <c r="D3399" t="s">
        <v>6</v>
      </c>
      <c r="E3399" s="1">
        <v>44503</v>
      </c>
      <c r="F3399" s="1">
        <v>44809</v>
      </c>
      <c r="G3399" s="1">
        <f>Таблица1[[#This Row],[Дата регистрации ЗНИ]]+VLOOKUP(Таблица1[[#This Row],[Бизнес-решение]],'Средние сроки по БР'!$A$1:$T$203,9)</f>
        <v>44719.371321454484</v>
      </c>
      <c r="H3399" s="1">
        <f>Таблица1[[#This Row],[Плановая дата выхода из текущего статуса]]+VLOOKUP(Таблица1[[#This Row],[Бизнес-решение]],'Средние сроки по БР'!$A$1:$T$203,10)</f>
        <v>45025.371321454484</v>
      </c>
      <c r="I33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306</v>
      </c>
    </row>
    <row r="3400" spans="1:9" x14ac:dyDescent="0.25">
      <c r="A3400" s="2">
        <v>5500031200</v>
      </c>
      <c r="B3400" t="s">
        <v>2988</v>
      </c>
      <c r="C3400" t="s">
        <v>148</v>
      </c>
      <c r="D3400" t="s">
        <v>73</v>
      </c>
      <c r="E3400" s="1">
        <v>44503</v>
      </c>
      <c r="F3400" s="1">
        <v>44561</v>
      </c>
      <c r="G3400" s="1">
        <f>Таблица1[[#This Row],[Дата регистрации ЗНИ]]+VLOOKUP(Таблица1[[#This Row],[Бизнес-решение]],'Средние сроки по БР'!$A$1:$T$203,9)</f>
        <v>44669.632258064514</v>
      </c>
      <c r="H3400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4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58</v>
      </c>
    </row>
    <row r="3401" spans="1:9" x14ac:dyDescent="0.25">
      <c r="A3401" s="2">
        <v>5500031201</v>
      </c>
      <c r="B3401" t="s">
        <v>2989</v>
      </c>
      <c r="C3401" t="s">
        <v>99</v>
      </c>
      <c r="D3401" t="s">
        <v>223</v>
      </c>
      <c r="E3401" s="1">
        <v>44503</v>
      </c>
      <c r="F3401" s="1">
        <v>44560</v>
      </c>
      <c r="G3401" s="1">
        <f>Таблица1[[#This Row],[Дата регистрации ЗНИ]]+VLOOKUP(Таблица1[[#This Row],[Бизнес-решение]],'Средние сроки по БР'!$A$1:$T$203,15)</f>
        <v>44749</v>
      </c>
      <c r="H3401" s="1">
        <f>Таблица1[[#This Row],[Плановая дата выхода из текущего статуса]]+VLOOKUP(Таблица1[[#This Row],[Бизнес-решение]],'Средние сроки по БР'!$A$1:$T$203,16)</f>
        <v>44806</v>
      </c>
      <c r="I34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57</v>
      </c>
    </row>
    <row r="3402" spans="1:9" hidden="1" x14ac:dyDescent="0.25">
      <c r="A3402" s="2">
        <v>5500031235</v>
      </c>
      <c r="B3402" t="s">
        <v>1572</v>
      </c>
      <c r="C3402" t="s">
        <v>8</v>
      </c>
      <c r="D3402" t="s">
        <v>329</v>
      </c>
      <c r="E3402" s="1">
        <v>44511</v>
      </c>
      <c r="F3402" s="1" t="s">
        <v>7</v>
      </c>
      <c r="I340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03" spans="1:9" hidden="1" x14ac:dyDescent="0.25">
      <c r="A3403" s="2">
        <v>5500031236</v>
      </c>
      <c r="B3403" t="s">
        <v>1572</v>
      </c>
      <c r="C3403" t="s">
        <v>8</v>
      </c>
      <c r="D3403" t="s">
        <v>329</v>
      </c>
      <c r="E3403" s="1">
        <v>44512</v>
      </c>
      <c r="F3403" s="1" t="s">
        <v>7</v>
      </c>
      <c r="I340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04" spans="1:9" hidden="1" x14ac:dyDescent="0.25">
      <c r="A3404" s="2">
        <v>5500031237</v>
      </c>
      <c r="B3404" t="s">
        <v>1572</v>
      </c>
      <c r="C3404" t="s">
        <v>8</v>
      </c>
      <c r="D3404" t="s">
        <v>329</v>
      </c>
      <c r="E3404" s="1">
        <v>44512</v>
      </c>
      <c r="F3404" s="1" t="s">
        <v>7</v>
      </c>
      <c r="I340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05" spans="1:9" x14ac:dyDescent="0.25">
      <c r="A3405" s="2">
        <v>5500031202</v>
      </c>
      <c r="B3405" t="s">
        <v>324</v>
      </c>
      <c r="C3405" t="s">
        <v>148</v>
      </c>
      <c r="D3405" t="s">
        <v>71</v>
      </c>
      <c r="E3405" s="1">
        <v>44508</v>
      </c>
      <c r="F3405" s="1">
        <v>44651</v>
      </c>
      <c r="G3405" s="1">
        <f>Таблица1[[#This Row],[Дата регистрации ЗНИ]]+VLOOKUP(Таблица1[[#This Row],[Бизнес-решение]],'Средние сроки по БР'!$A$1:$T$203,9)</f>
        <v>44732.777777777781</v>
      </c>
      <c r="H3405" s="1">
        <f>Таблица1[[#This Row],[Плановая дата выхода из текущего статуса]]+VLOOKUP(Таблица1[[#This Row],[Бизнес-решение]],'Средние сроки по БР'!$A$1:$T$203,10)</f>
        <v>44875.777777777781</v>
      </c>
      <c r="I34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143</v>
      </c>
    </row>
    <row r="3406" spans="1:9" hidden="1" x14ac:dyDescent="0.25">
      <c r="A3406" s="2">
        <v>5500031239</v>
      </c>
      <c r="B3406" t="s">
        <v>1572</v>
      </c>
      <c r="C3406" t="s">
        <v>8</v>
      </c>
      <c r="D3406" t="s">
        <v>329</v>
      </c>
      <c r="E3406" s="1">
        <v>44512</v>
      </c>
      <c r="F3406" s="1" t="s">
        <v>7</v>
      </c>
      <c r="I340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07" spans="1:9" x14ac:dyDescent="0.25">
      <c r="A3407" s="2">
        <v>5500031203</v>
      </c>
      <c r="B3407" t="s">
        <v>2990</v>
      </c>
      <c r="C3407" t="s">
        <v>228</v>
      </c>
      <c r="D3407" t="s">
        <v>44</v>
      </c>
      <c r="E3407" s="1">
        <v>44508</v>
      </c>
      <c r="F3407" s="1">
        <v>44558</v>
      </c>
      <c r="G3407" s="1">
        <f>Таблица1[[#This Row],[Дата регистрации ЗНИ]]+VLOOKUP(Таблица1[[#This Row],[Бизнес-решение]],'Средние сроки по БР'!$A$1:$T$203,9)</f>
        <v>44706.214285714283</v>
      </c>
      <c r="H3407" s="1">
        <f>Таблица1[[#This Row],[Плановая дата выхода из текущего статуса]]+VLOOKUP(Таблица1[[#This Row],[Бизнес-решение]],'Средние сроки по БР'!$A$1:$T$203,10)</f>
        <v>44756.214285714283</v>
      </c>
      <c r="I34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50</v>
      </c>
    </row>
    <row r="3408" spans="1:9" hidden="1" x14ac:dyDescent="0.25">
      <c r="A3408" s="2">
        <v>5500031241</v>
      </c>
      <c r="B3408" t="s">
        <v>2695</v>
      </c>
      <c r="C3408" t="s">
        <v>8</v>
      </c>
      <c r="D3408" t="s">
        <v>73</v>
      </c>
      <c r="E3408" s="1">
        <v>44510</v>
      </c>
      <c r="F3408" s="1" t="s">
        <v>7</v>
      </c>
      <c r="I340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09" spans="1:9" x14ac:dyDescent="0.25">
      <c r="A3409" s="2">
        <v>5500031204</v>
      </c>
      <c r="B3409" t="s">
        <v>2991</v>
      </c>
      <c r="C3409" t="s">
        <v>148</v>
      </c>
      <c r="D3409" t="s">
        <v>73</v>
      </c>
      <c r="E3409" s="1">
        <v>44509</v>
      </c>
      <c r="F3409" s="1">
        <v>44561</v>
      </c>
      <c r="G3409" s="1">
        <f>Таблица1[[#This Row],[Дата регистрации ЗНИ]]+VLOOKUP(Таблица1[[#This Row],[Бизнес-решение]],'Средние сроки по БР'!$A$1:$T$203,9)</f>
        <v>44675.632258064514</v>
      </c>
      <c r="H3409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4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52</v>
      </c>
    </row>
    <row r="3410" spans="1:9" x14ac:dyDescent="0.25">
      <c r="A3410" s="2">
        <v>5500031205</v>
      </c>
      <c r="B3410" t="s">
        <v>2992</v>
      </c>
      <c r="C3410" t="s">
        <v>148</v>
      </c>
      <c r="D3410" t="s">
        <v>857</v>
      </c>
      <c r="E3410" s="1">
        <v>44509</v>
      </c>
      <c r="F3410" s="1">
        <v>44580</v>
      </c>
      <c r="G3410" s="1">
        <f>Таблица1[[#This Row],[Дата регистрации ЗНИ]]+VLOOKUP(Таблица1[[#This Row],[Бизнес-решение]],'Средние сроки по БР'!$A$1:$T$203,9,0)</f>
        <v>44613</v>
      </c>
      <c r="H3410" s="1">
        <f>Таблица1[[#This Row],[Плановая дата выхода из текущего статуса]]+VLOOKUP(Таблица1[[#This Row],[Бизнес-решение]],'Средние сроки по БР'!$A$1:$T$203,10,0)</f>
        <v>44684</v>
      </c>
      <c r="I34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71</v>
      </c>
    </row>
    <row r="3411" spans="1:9" x14ac:dyDescent="0.25">
      <c r="A3411" s="2">
        <v>5500031208</v>
      </c>
      <c r="B3411" t="s">
        <v>2994</v>
      </c>
      <c r="C3411" t="s">
        <v>114</v>
      </c>
      <c r="D3411" t="s">
        <v>257</v>
      </c>
      <c r="E3411" s="1">
        <v>44509</v>
      </c>
      <c r="F3411" s="1">
        <v>44539</v>
      </c>
      <c r="G3411" s="1">
        <f>Таблица1[[#This Row],[Дата регистрации ЗНИ]]+VLOOKUP(Таблица1[[#This Row],[Бизнес-решение]],'Средние сроки по БР'!$A$1:$T$203,11)</f>
        <v>44623.595744680853</v>
      </c>
      <c r="H3411" s="1">
        <f>Таблица1[[#This Row],[Плановая дата выхода из текущего статуса]]+VLOOKUP(Таблица1[[#This Row],[Бизнес-решение]],'Средние сроки по БР'!$A$1:$T$203,12)</f>
        <v>44651.595744680853</v>
      </c>
      <c r="I34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</v>
      </c>
    </row>
    <row r="3412" spans="1:9" hidden="1" x14ac:dyDescent="0.25">
      <c r="A3412" s="2">
        <v>5500031246</v>
      </c>
      <c r="B3412" t="s">
        <v>1301</v>
      </c>
      <c r="C3412" t="s">
        <v>5</v>
      </c>
      <c r="D3412" t="s">
        <v>1166</v>
      </c>
      <c r="E3412" s="1">
        <v>44510</v>
      </c>
      <c r="F3412" s="1" t="s">
        <v>7</v>
      </c>
      <c r="I341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13" spans="1:9" x14ac:dyDescent="0.25">
      <c r="A3413" s="2">
        <v>5500031209</v>
      </c>
      <c r="B3413" t="s">
        <v>2995</v>
      </c>
      <c r="C3413" t="s">
        <v>148</v>
      </c>
      <c r="D3413" t="s">
        <v>309</v>
      </c>
      <c r="E3413" s="1">
        <v>44509</v>
      </c>
      <c r="F3413" s="1">
        <v>44522</v>
      </c>
      <c r="G3413" s="1">
        <f>Таблица1[[#This Row],[Дата регистрации ЗНИ]]+VLOOKUP(Таблица1[[#This Row],[Бизнес-решение]],'Средние сроки по БР'!$A$1:$T$203,9)</f>
        <v>44681.666666666664</v>
      </c>
      <c r="H3413" s="1">
        <f>Таблица1[[#This Row],[Плановая дата выхода из текущего статуса]]+VLOOKUP(Таблица1[[#This Row],[Бизнес-решение]],'Средние сроки по БР'!$A$1:$T$203,10)</f>
        <v>44694.666666666664</v>
      </c>
      <c r="I341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</v>
      </c>
    </row>
    <row r="3414" spans="1:9" x14ac:dyDescent="0.25">
      <c r="A3414" s="2">
        <v>5500031212</v>
      </c>
      <c r="B3414" t="s">
        <v>2996</v>
      </c>
      <c r="C3414" t="s">
        <v>148</v>
      </c>
      <c r="D3414" t="s">
        <v>22</v>
      </c>
      <c r="E3414" s="1">
        <v>44508</v>
      </c>
      <c r="F3414" s="1">
        <v>44624</v>
      </c>
      <c r="G3414" s="1">
        <f>Таблица1[[#This Row],[Дата регистрации ЗНИ]]+VLOOKUP(Таблица1[[#This Row],[Бизнес-решение]],'Средние сроки по БР'!$A$1:$T$203,9)</f>
        <v>44724.083333333336</v>
      </c>
      <c r="H3414" s="1">
        <f>Таблица1[[#This Row],[Плановая дата выхода из текущего статуса]]+VLOOKUP(Таблица1[[#This Row],[Бизнес-решение]],'Средние сроки по БР'!$A$1:$T$203,10)</f>
        <v>44840.083333333336</v>
      </c>
      <c r="I341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116</v>
      </c>
    </row>
    <row r="3415" spans="1:9" x14ac:dyDescent="0.25">
      <c r="A3415" s="2">
        <v>5500031213</v>
      </c>
      <c r="B3415" t="s">
        <v>2997</v>
      </c>
      <c r="C3415" t="s">
        <v>148</v>
      </c>
      <c r="D3415" t="s">
        <v>11</v>
      </c>
      <c r="E3415" s="1">
        <v>44508</v>
      </c>
      <c r="F3415" s="1">
        <v>44666</v>
      </c>
      <c r="G3415" s="1">
        <f>Таблица1[[#This Row],[Дата регистрации ЗНИ]]+VLOOKUP(Таблица1[[#This Row],[Бизнес-решение]],'Средние сроки по БР'!$A$1:$T$203,9)</f>
        <v>44759.260563380281</v>
      </c>
      <c r="H3415" s="1">
        <f>Таблица1[[#This Row],[Плановая дата выхода из текущего статуса]]+VLOOKUP(Таблица1[[#This Row],[Бизнес-решение]],'Средние сроки по БР'!$A$1:$T$203,10)</f>
        <v>44917.260563380281</v>
      </c>
      <c r="I34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158</v>
      </c>
    </row>
    <row r="3416" spans="1:9" x14ac:dyDescent="0.25">
      <c r="A3416" s="2">
        <v>5500031216</v>
      </c>
      <c r="B3416" t="s">
        <v>2999</v>
      </c>
      <c r="C3416" t="s">
        <v>448</v>
      </c>
      <c r="D3416" t="s">
        <v>80</v>
      </c>
      <c r="E3416" s="1">
        <v>44509</v>
      </c>
      <c r="F3416" s="1">
        <v>44512</v>
      </c>
      <c r="G3416" s="1">
        <f>Таблица1[[#This Row],[Дата регистрации ЗНИ]]+VLOOKUP(Таблица1[[#This Row],[Бизнес-решение]],'Средние сроки по БР'!$A$1:$U$203,7,1)</f>
        <v>44696.727272727272</v>
      </c>
      <c r="H3416" s="1">
        <f>Таблица1[[#This Row],[Плановая дата выхода из текущего статуса]]+VLOOKUP(Таблица1[[#This Row],[Бизнес-решение]],'Средние сроки по БР'!$A$1:$T$203,8)</f>
        <v>44697.727272727272</v>
      </c>
      <c r="I34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3417" spans="1:9" x14ac:dyDescent="0.25">
      <c r="A3417" s="2">
        <v>5500031217</v>
      </c>
      <c r="B3417" t="s">
        <v>3000</v>
      </c>
      <c r="C3417" t="s">
        <v>228</v>
      </c>
      <c r="D3417" t="s">
        <v>132</v>
      </c>
      <c r="E3417" s="1">
        <v>44509</v>
      </c>
      <c r="F3417" s="1">
        <v>44559</v>
      </c>
      <c r="G3417" s="1">
        <f>Таблица1[[#This Row],[Дата регистрации ЗНИ]]+VLOOKUP(Таблица1[[#This Row],[Бизнес-решение]],'Средние сроки по БР'!$A$1:$T$203,9)</f>
        <v>44853.5</v>
      </c>
      <c r="H3417" s="1">
        <f>Таблица1[[#This Row],[Плановая дата выхода из текущего статуса]]+VLOOKUP(Таблица1[[#This Row],[Бизнес-решение]],'Средние сроки по БР'!$A$1:$T$203,10)</f>
        <v>44903.5</v>
      </c>
      <c r="I34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50</v>
      </c>
    </row>
    <row r="3418" spans="1:9" x14ac:dyDescent="0.25">
      <c r="A3418" s="2">
        <v>5500031218</v>
      </c>
      <c r="B3418" t="s">
        <v>3001</v>
      </c>
      <c r="C3418" t="s">
        <v>148</v>
      </c>
      <c r="D3418" t="s">
        <v>73</v>
      </c>
      <c r="E3418" s="1">
        <v>44509</v>
      </c>
      <c r="F3418" s="1">
        <v>44537</v>
      </c>
      <c r="G3418" s="1">
        <f>Таблица1[[#This Row],[Дата регистрации ЗНИ]]+VLOOKUP(Таблица1[[#This Row],[Бизнес-решение]],'Средние сроки по БР'!$A$1:$T$203,9)</f>
        <v>44675.632258064514</v>
      </c>
      <c r="H3418" s="1">
        <f>Таблица1[[#This Row],[Плановая дата выхода из текущего статуса]]+VLOOKUP(Таблица1[[#This Row],[Бизнес-решение]],'Средние сроки по БР'!$A$1:$T$203,10)</f>
        <v>44703.632258064514</v>
      </c>
      <c r="I34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</v>
      </c>
    </row>
    <row r="3419" spans="1:9" x14ac:dyDescent="0.25">
      <c r="A3419" s="2">
        <v>5500031219</v>
      </c>
      <c r="B3419" t="s">
        <v>3002</v>
      </c>
      <c r="C3419" t="s">
        <v>328</v>
      </c>
      <c r="D3419" t="s">
        <v>73</v>
      </c>
      <c r="E3419" s="1">
        <v>44509</v>
      </c>
      <c r="F3419" s="1">
        <v>44515</v>
      </c>
      <c r="G3419" s="1">
        <f>Таблица1[[#This Row],[Дата регистрации ЗНИ]]+VLOOKUP(Таблица1[[#This Row],[Бизнес-решение]],'Средние сроки по БР'!$A$1:$U$203,7,1)</f>
        <v>44679.632258064514</v>
      </c>
      <c r="H3419" s="1">
        <f>Таблица1[[#This Row],[Плановая дата выхода из текущего статуса]]+VLOOKUP(Таблица1[[#This Row],[Бизнес-решение]],'Средние сроки по БР'!$A$1:$T$203,8)</f>
        <v>44683.632258064514</v>
      </c>
      <c r="I34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420" spans="1:9" x14ac:dyDescent="0.25">
      <c r="A3420" s="2">
        <v>5500031220</v>
      </c>
      <c r="B3420" t="s">
        <v>321</v>
      </c>
      <c r="C3420" t="s">
        <v>148</v>
      </c>
      <c r="D3420" t="s">
        <v>33</v>
      </c>
      <c r="E3420" s="1">
        <v>44509</v>
      </c>
      <c r="F3420" s="1">
        <v>44666</v>
      </c>
      <c r="G3420" s="1">
        <f>Таблица1[[#This Row],[Дата регистрации ЗНИ]]+VLOOKUP(Таблица1[[#This Row],[Бизнес-решение]],'Средние сроки по БР'!$A$1:$T$203,9)</f>
        <v>44753.310924369747</v>
      </c>
      <c r="H3420" s="1">
        <f>Таблица1[[#This Row],[Плановая дата выхода из текущего статуса]]+VLOOKUP(Таблица1[[#This Row],[Бизнес-решение]],'Средние сроки по БР'!$A$1:$T$203,10)</f>
        <v>44910.310924369747</v>
      </c>
      <c r="I34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157</v>
      </c>
    </row>
    <row r="3421" spans="1:9" x14ac:dyDescent="0.25">
      <c r="A3421" s="2">
        <v>5500031221</v>
      </c>
      <c r="B3421" t="s">
        <v>3003</v>
      </c>
      <c r="C3421" t="s">
        <v>148</v>
      </c>
      <c r="D3421" t="s">
        <v>64</v>
      </c>
      <c r="E3421" s="1">
        <v>44509</v>
      </c>
      <c r="F3421" s="1">
        <v>44589</v>
      </c>
      <c r="G3421" s="1">
        <f>Таблица1[[#This Row],[Дата регистрации ЗНИ]]+VLOOKUP(Таблица1[[#This Row],[Бизнес-решение]],'Средние сроки по БР'!$A$1:$T$203,9)</f>
        <v>44659</v>
      </c>
      <c r="H3421" s="1">
        <f>Таблица1[[#This Row],[Плановая дата выхода из текущего статуса]]+VLOOKUP(Таблица1[[#This Row],[Бизнес-решение]],'Средние сроки по БР'!$A$1:$T$203,10)</f>
        <v>44739</v>
      </c>
      <c r="I342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80</v>
      </c>
    </row>
    <row r="3422" spans="1:9" x14ac:dyDescent="0.25">
      <c r="A3422" s="2">
        <v>5500031222</v>
      </c>
      <c r="B3422" t="s">
        <v>3004</v>
      </c>
      <c r="C3422" t="s">
        <v>148</v>
      </c>
      <c r="D3422" t="s">
        <v>64</v>
      </c>
      <c r="E3422" s="1">
        <v>44509</v>
      </c>
      <c r="F3422" s="1">
        <v>44589</v>
      </c>
      <c r="G3422" s="1">
        <f>Таблица1[[#This Row],[Дата регистрации ЗНИ]]+VLOOKUP(Таблица1[[#This Row],[Бизнес-решение]],'Средние сроки по БР'!$A$1:$T$203,9)</f>
        <v>44659</v>
      </c>
      <c r="H3422" s="1">
        <f>Таблица1[[#This Row],[Плановая дата выхода из текущего статуса]]+VLOOKUP(Таблица1[[#This Row],[Бизнес-решение]],'Средние сроки по БР'!$A$1:$T$203,10)</f>
        <v>44739</v>
      </c>
      <c r="I34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80</v>
      </c>
    </row>
    <row r="3423" spans="1:9" x14ac:dyDescent="0.25">
      <c r="A3423" s="2">
        <v>5500031223</v>
      </c>
      <c r="B3423" t="s">
        <v>3005</v>
      </c>
      <c r="C3423" t="s">
        <v>148</v>
      </c>
      <c r="D3423" t="s">
        <v>64</v>
      </c>
      <c r="E3423" s="1">
        <v>44509</v>
      </c>
      <c r="F3423" s="1">
        <v>44589</v>
      </c>
      <c r="G3423" s="1">
        <f>Таблица1[[#This Row],[Дата регистрации ЗНИ]]+VLOOKUP(Таблица1[[#This Row],[Бизнес-решение]],'Средние сроки по БР'!$A$1:$T$203,9)</f>
        <v>44659</v>
      </c>
      <c r="H3423" s="1">
        <f>Таблица1[[#This Row],[Плановая дата выхода из текущего статуса]]+VLOOKUP(Таблица1[[#This Row],[Бизнес-решение]],'Средние сроки по БР'!$A$1:$T$203,10)</f>
        <v>44739</v>
      </c>
      <c r="I34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80</v>
      </c>
    </row>
    <row r="3424" spans="1:9" x14ac:dyDescent="0.25">
      <c r="A3424" s="2">
        <v>5500031224</v>
      </c>
      <c r="B3424" t="s">
        <v>3006</v>
      </c>
      <c r="C3424" t="s">
        <v>148</v>
      </c>
      <c r="D3424" t="s">
        <v>10</v>
      </c>
      <c r="E3424" s="1">
        <v>44510</v>
      </c>
      <c r="F3424" s="1">
        <v>44539</v>
      </c>
      <c r="G3424" s="1">
        <f>Таблица1[[#This Row],[Дата регистрации ЗНИ]]+VLOOKUP(Таблица1[[#This Row],[Бизнес-решение]],'Средние сроки по БР'!$A$1:$T$203,9)</f>
        <v>44689.209790209788</v>
      </c>
      <c r="H3424" s="1">
        <f>Таблица1[[#This Row],[Плановая дата выхода из текущего статуса]]+VLOOKUP(Таблица1[[#This Row],[Бизнес-решение]],'Средние сроки по БР'!$A$1:$T$203,10)</f>
        <v>44718.209790209788</v>
      </c>
      <c r="I34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</v>
      </c>
    </row>
    <row r="3425" spans="1:9" x14ac:dyDescent="0.25">
      <c r="A3425" s="2">
        <v>5500031225</v>
      </c>
      <c r="B3425" t="s">
        <v>3007</v>
      </c>
      <c r="C3425" t="s">
        <v>148</v>
      </c>
      <c r="D3425" t="s">
        <v>11</v>
      </c>
      <c r="E3425" s="1">
        <v>44510</v>
      </c>
      <c r="F3425" s="1">
        <v>44645</v>
      </c>
      <c r="G3425" s="1">
        <f>Таблица1[[#This Row],[Дата регистрации ЗНИ]]+VLOOKUP(Таблица1[[#This Row],[Бизнес-решение]],'Средние сроки по БР'!$A$1:$T$203,9)</f>
        <v>44761.260563380281</v>
      </c>
      <c r="H3425" s="1">
        <f>Таблица1[[#This Row],[Плановая дата выхода из текущего статуса]]+VLOOKUP(Таблица1[[#This Row],[Бизнес-решение]],'Средние сроки по БР'!$A$1:$T$203,10)</f>
        <v>44896.260563380281</v>
      </c>
      <c r="I34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135</v>
      </c>
    </row>
    <row r="3426" spans="1:9" x14ac:dyDescent="0.25">
      <c r="A3426" s="2">
        <v>5500031226</v>
      </c>
      <c r="B3426" t="s">
        <v>553</v>
      </c>
      <c r="C3426" t="s">
        <v>325</v>
      </c>
      <c r="D3426" t="s">
        <v>16</v>
      </c>
      <c r="E3426" s="1">
        <v>44510</v>
      </c>
      <c r="F3426" s="1">
        <v>44537</v>
      </c>
      <c r="G3426" s="1">
        <f>Таблица1[[#This Row],[Дата регистрации ЗНИ]]+VLOOKUP(Таблица1[[#This Row],[Бизнес-решение]],'Средние сроки по БР'!$A$1:$T$203,13)</f>
        <v>44668.252688172041</v>
      </c>
      <c r="H3426" s="1">
        <f>Таблица1[[#This Row],[Плановая дата выхода из текущего статуса]]+VLOOKUP(Таблица1[[#This Row],[Бизнес-решение]],'Средние сроки по БР'!$A$1:$T$203,14)</f>
        <v>44693.252688172041</v>
      </c>
      <c r="I342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</v>
      </c>
    </row>
    <row r="3427" spans="1:9" x14ac:dyDescent="0.25">
      <c r="A3427" s="2">
        <v>5500031227</v>
      </c>
      <c r="B3427" t="s">
        <v>3008</v>
      </c>
      <c r="C3427" t="s">
        <v>99</v>
      </c>
      <c r="D3427" t="s">
        <v>102</v>
      </c>
      <c r="E3427" s="1">
        <v>44510</v>
      </c>
      <c r="F3427" s="1">
        <v>44672</v>
      </c>
      <c r="G3427" s="1">
        <f>Таблица1[[#This Row],[Дата регистрации ЗНИ]]+VLOOKUP(Таблица1[[#This Row],[Бизнес-решение]],'Средние сроки по БР'!$A$1:$T$203,15)</f>
        <v>44661.833333333336</v>
      </c>
      <c r="H3427" s="1">
        <f>Таблица1[[#This Row],[Плановая дата выхода из текущего статуса]]+VLOOKUP(Таблица1[[#This Row],[Бизнес-решение]],'Средние сроки по БР'!$A$1:$T$203,16)</f>
        <v>44823.833333333336</v>
      </c>
      <c r="I34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162</v>
      </c>
    </row>
    <row r="3428" spans="1:9" x14ac:dyDescent="0.25">
      <c r="A3428" s="2">
        <v>5500031228</v>
      </c>
      <c r="B3428" t="s">
        <v>229</v>
      </c>
      <c r="C3428" t="s">
        <v>149</v>
      </c>
      <c r="D3428" t="s">
        <v>17</v>
      </c>
      <c r="E3428" s="1">
        <v>44510</v>
      </c>
      <c r="F3428" s="1">
        <v>44575</v>
      </c>
      <c r="G3428" s="1">
        <f>Таблица1[[#This Row],[Дата регистрации ЗНИ]]+VLOOKUP(Таблица1[[#This Row],[Бизнес-решение]],'Средние сроки по БР'!$A$1:$T$203,18,1)</f>
        <v>44665.4375</v>
      </c>
      <c r="H3428" s="1">
        <f>Таблица1[[#This Row],[Плановая дата выхода из текущего статуса]]+VLOOKUP(Таблица1[[#This Row],[Бизнес-решение]],'Средние сроки по БР'!$A$1:$T$203,19,1)</f>
        <v>44726.4375</v>
      </c>
      <c r="I342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61</v>
      </c>
    </row>
    <row r="3429" spans="1:9" x14ac:dyDescent="0.25">
      <c r="A3429" s="2">
        <v>5500031229</v>
      </c>
      <c r="B3429" t="s">
        <v>3009</v>
      </c>
      <c r="C3429" t="s">
        <v>184</v>
      </c>
      <c r="D3429" t="s">
        <v>6</v>
      </c>
      <c r="E3429" s="1">
        <v>44510</v>
      </c>
      <c r="F3429" s="1">
        <v>44571</v>
      </c>
      <c r="G3429" s="1">
        <f>Таблица1[[#This Row],[Дата регистрации ЗНИ]]+VLOOKUP(Таблица1[[#This Row],[Бизнес-решение]],'Средние сроки по БР'!$A$1:$T$203,10)</f>
        <v>44726.371321454484</v>
      </c>
      <c r="H3429" s="1">
        <f>Таблица1[[#This Row],[Плановая дата выхода из текущего статуса]]+VLOOKUP(Таблица1[[#This Row],[Бизнес-решение]],'Средние сроки по БР'!$A$1:$T$203,11)</f>
        <v>44782.371321454484</v>
      </c>
      <c r="I34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56</v>
      </c>
    </row>
    <row r="3430" spans="1:9" x14ac:dyDescent="0.25">
      <c r="A3430" s="2">
        <v>5500031230</v>
      </c>
      <c r="B3430" t="s">
        <v>3009</v>
      </c>
      <c r="C3430" t="s">
        <v>148</v>
      </c>
      <c r="D3430" t="s">
        <v>6</v>
      </c>
      <c r="E3430" s="1">
        <v>44510</v>
      </c>
      <c r="F3430" s="1">
        <v>44620</v>
      </c>
      <c r="G3430" s="1">
        <f>Таблица1[[#This Row],[Дата регистрации ЗНИ]]+VLOOKUP(Таблица1[[#This Row],[Бизнес-решение]],'Средние сроки по БР'!$A$1:$T$203,9)</f>
        <v>44726.371321454484</v>
      </c>
      <c r="H3430" s="1">
        <f>Таблица1[[#This Row],[Плановая дата выхода из текущего статуса]]+VLOOKUP(Таблица1[[#This Row],[Бизнес-решение]],'Средние сроки по БР'!$A$1:$T$203,10)</f>
        <v>44836.371321454484</v>
      </c>
      <c r="I34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110</v>
      </c>
    </row>
    <row r="3431" spans="1:9" x14ac:dyDescent="0.25">
      <c r="A3431" s="2">
        <v>5500031231</v>
      </c>
      <c r="B3431" t="s">
        <v>3010</v>
      </c>
      <c r="C3431" t="s">
        <v>114</v>
      </c>
      <c r="D3431" t="s">
        <v>227</v>
      </c>
      <c r="E3431" s="1">
        <v>44510</v>
      </c>
      <c r="F3431" s="1">
        <v>44560</v>
      </c>
      <c r="G3431" s="1">
        <f>Таблица1[[#This Row],[Дата регистрации ЗНИ]]+VLOOKUP(Таблица1[[#This Row],[Бизнес-решение]],'Средние сроки по БР'!$A$1:$T$203,11)</f>
        <v>44645.666666666664</v>
      </c>
      <c r="H3431" s="1">
        <f>Таблица1[[#This Row],[Плановая дата выхода из текущего статуса]]+VLOOKUP(Таблица1[[#This Row],[Бизнес-решение]],'Средние сроки по БР'!$A$1:$T$203,12)</f>
        <v>44693.666666666664</v>
      </c>
      <c r="I34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48</v>
      </c>
    </row>
    <row r="3432" spans="1:9" x14ac:dyDescent="0.25">
      <c r="A3432" s="2">
        <v>5500031232</v>
      </c>
      <c r="B3432" t="s">
        <v>2408</v>
      </c>
      <c r="C3432" t="s">
        <v>148</v>
      </c>
      <c r="D3432" t="s">
        <v>323</v>
      </c>
      <c r="E3432" s="1">
        <v>44510</v>
      </c>
      <c r="F3432" s="1">
        <v>44681</v>
      </c>
      <c r="G3432" s="1">
        <f>Таблица1[[#This Row],[Дата регистрации ЗНИ]]+VLOOKUP(Таблица1[[#This Row],[Бизнес-решение]],'Средние сроки по БР'!$A$1:$T$203,9)</f>
        <v>44746.5</v>
      </c>
      <c r="H3432" s="1">
        <f>Таблица1[[#This Row],[Плановая дата выхода из текущего статуса]]+VLOOKUP(Таблица1[[#This Row],[Бизнес-решение]],'Средние сроки по БР'!$A$1:$T$203,10)</f>
        <v>44917.5</v>
      </c>
      <c r="I34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171</v>
      </c>
    </row>
    <row r="3433" spans="1:9" x14ac:dyDescent="0.25">
      <c r="A3433" s="2">
        <v>5500031234</v>
      </c>
      <c r="B3433" t="s">
        <v>3011</v>
      </c>
      <c r="C3433" t="s">
        <v>184</v>
      </c>
      <c r="D3433" t="s">
        <v>170</v>
      </c>
      <c r="E3433" s="1">
        <v>44511</v>
      </c>
      <c r="F3433" s="1">
        <v>44551</v>
      </c>
      <c r="G3433" s="1">
        <f>Таблица1[[#This Row],[Дата регистрации ЗНИ]]+VLOOKUP(Таблица1[[#This Row],[Бизнес-решение]],'Средние сроки по БР'!$A$1:$T$203,10)</f>
        <v>44689</v>
      </c>
      <c r="H3433" s="1">
        <f>Таблица1[[#This Row],[Плановая дата выхода из текущего статуса]]+VLOOKUP(Таблица1[[#This Row],[Бизнес-решение]],'Средние сроки по БР'!$A$1:$T$203,11)</f>
        <v>44724</v>
      </c>
      <c r="I34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</v>
      </c>
    </row>
    <row r="3434" spans="1:9" x14ac:dyDescent="0.25">
      <c r="A3434" s="2">
        <v>5500031238</v>
      </c>
      <c r="B3434" t="s">
        <v>1572</v>
      </c>
      <c r="C3434" t="s">
        <v>260</v>
      </c>
      <c r="D3434" t="s">
        <v>329</v>
      </c>
      <c r="E3434" s="1">
        <v>44512</v>
      </c>
      <c r="F3434" s="1">
        <v>44557</v>
      </c>
      <c r="G3434" s="1">
        <f>Таблица1[[#This Row],[Дата регистрации ЗНИ]]+VLOOKUP(Таблица1[[#This Row],[Бизнес-решение]],'Средние сроки по БР'!$A$1:$T$203,6)</f>
        <v>44728.571428571428</v>
      </c>
      <c r="H3434" s="1">
        <f>Таблица1[[#This Row],[Плановая дата выхода из текущего статуса]]+VLOOKUP(Таблица1[[#This Row],[Бизнес-решение]],'Средние сроки по БР'!$A$1:$T$203,7)</f>
        <v>44771.571428571428</v>
      </c>
      <c r="I343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43</v>
      </c>
    </row>
    <row r="3435" spans="1:9" x14ac:dyDescent="0.25">
      <c r="A3435" s="2">
        <v>5500031240</v>
      </c>
      <c r="B3435" t="s">
        <v>3012</v>
      </c>
      <c r="C3435" t="s">
        <v>148</v>
      </c>
      <c r="D3435" t="s">
        <v>33</v>
      </c>
      <c r="E3435" s="1">
        <v>44512</v>
      </c>
      <c r="F3435" s="1">
        <v>44673</v>
      </c>
      <c r="G3435" s="1">
        <f>Таблица1[[#This Row],[Дата регистрации ЗНИ]]+VLOOKUP(Таблица1[[#This Row],[Бизнес-решение]],'Средние сроки по БР'!$A$1:$T$203,9)</f>
        <v>44756.310924369747</v>
      </c>
      <c r="H3435" s="1">
        <f>Таблица1[[#This Row],[Плановая дата выхода из текущего статуса]]+VLOOKUP(Таблица1[[#This Row],[Бизнес-решение]],'Средние сроки по БР'!$A$1:$T$203,10)</f>
        <v>44917.310924369747</v>
      </c>
      <c r="I34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161</v>
      </c>
    </row>
    <row r="3436" spans="1:9" x14ac:dyDescent="0.25">
      <c r="A3436" s="2">
        <v>5500031242</v>
      </c>
      <c r="B3436" t="s">
        <v>3013</v>
      </c>
      <c r="C3436" t="s">
        <v>328</v>
      </c>
      <c r="D3436" t="s">
        <v>16</v>
      </c>
      <c r="E3436" s="1">
        <v>44510</v>
      </c>
      <c r="F3436" s="1">
        <v>44536</v>
      </c>
      <c r="G3436" s="1">
        <f>Таблица1[[#This Row],[Дата регистрации ЗНИ]]+VLOOKUP(Таблица1[[#This Row],[Бизнес-решение]],'Средние сроки по БР'!$A$1:$U$203,7,1)</f>
        <v>44681.252688172041</v>
      </c>
      <c r="H3436" s="1">
        <f>Таблица1[[#This Row],[Плановая дата выхода из текущего статуса]]+VLOOKUP(Таблица1[[#This Row],[Бизнес-решение]],'Средние сроки по БР'!$A$1:$T$203,8)</f>
        <v>44705.252688172041</v>
      </c>
      <c r="I34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</v>
      </c>
    </row>
    <row r="3437" spans="1:9" x14ac:dyDescent="0.25">
      <c r="A3437" s="2">
        <v>5500031243</v>
      </c>
      <c r="B3437" t="s">
        <v>3014</v>
      </c>
      <c r="C3437" t="s">
        <v>184</v>
      </c>
      <c r="D3437" t="s">
        <v>257</v>
      </c>
      <c r="E3437" s="1">
        <v>44510</v>
      </c>
      <c r="F3437" s="1">
        <v>44560</v>
      </c>
      <c r="G3437" s="1">
        <f>Таблица1[[#This Row],[Дата регистрации ЗНИ]]+VLOOKUP(Таблица1[[#This Row],[Бизнес-решение]],'Средние сроки по БР'!$A$1:$T$203,10)</f>
        <v>44629.595744680853</v>
      </c>
      <c r="H3437" s="1">
        <f>Таблица1[[#This Row],[Плановая дата выхода из текущего статуса]]+VLOOKUP(Таблица1[[#This Row],[Бизнес-решение]],'Средние сроки по БР'!$A$1:$T$203,11)</f>
        <v>44674.595744680853</v>
      </c>
      <c r="I343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45</v>
      </c>
    </row>
    <row r="3438" spans="1:9" x14ac:dyDescent="0.25">
      <c r="A3438" s="2">
        <v>5500031245</v>
      </c>
      <c r="B3438" t="s">
        <v>3015</v>
      </c>
      <c r="C3438" t="s">
        <v>148</v>
      </c>
      <c r="D3438" t="s">
        <v>73</v>
      </c>
      <c r="E3438" s="1">
        <v>44510</v>
      </c>
      <c r="F3438" s="1">
        <v>44581</v>
      </c>
      <c r="G3438" s="1">
        <f>Таблица1[[#This Row],[Дата регистрации ЗНИ]]+VLOOKUP(Таблица1[[#This Row],[Бизнес-решение]],'Средние сроки по БР'!$A$1:$T$203,9)</f>
        <v>44676.632258064514</v>
      </c>
      <c r="H3438" s="1">
        <f>Таблица1[[#This Row],[Плановая дата выхода из текущего статуса]]+VLOOKUP(Таблица1[[#This Row],[Бизнес-решение]],'Средние сроки по БР'!$A$1:$T$203,10)</f>
        <v>44747.632258064514</v>
      </c>
      <c r="I34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71</v>
      </c>
    </row>
    <row r="3439" spans="1:9" x14ac:dyDescent="0.25">
      <c r="A3439" s="2">
        <v>5500031247</v>
      </c>
      <c r="B3439" t="s">
        <v>3016</v>
      </c>
      <c r="C3439" t="s">
        <v>260</v>
      </c>
      <c r="D3439" t="s">
        <v>73</v>
      </c>
      <c r="E3439" s="1">
        <v>44511</v>
      </c>
      <c r="F3439" s="1">
        <v>44539</v>
      </c>
      <c r="G3439" s="1">
        <f>Таблица1[[#This Row],[Дата регистрации ЗНИ]]+VLOOKUP(Таблица1[[#This Row],[Бизнес-решение]],'Средние сроки по БР'!$A$1:$T$203,6)</f>
        <v>44683.632258064514</v>
      </c>
      <c r="H3439" s="1">
        <f>Таблица1[[#This Row],[Плановая дата выхода из текущего статуса]]+VLOOKUP(Таблица1[[#This Row],[Бизнес-решение]],'Средние сроки по БР'!$A$1:$T$203,7)</f>
        <v>44709.632258064514</v>
      </c>
      <c r="I343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</v>
      </c>
    </row>
    <row r="3440" spans="1:9" x14ac:dyDescent="0.25">
      <c r="A3440" s="2">
        <v>5500031248</v>
      </c>
      <c r="B3440" t="s">
        <v>3017</v>
      </c>
      <c r="C3440" t="s">
        <v>241</v>
      </c>
      <c r="D3440" t="s">
        <v>33</v>
      </c>
      <c r="E3440" s="1">
        <v>44511</v>
      </c>
      <c r="F3440" s="1">
        <v>44558</v>
      </c>
      <c r="G3440" s="1">
        <f>Таблица1[[#This Row],[Дата регистрации ЗНИ]]+VLOOKUP(Таблица1[[#This Row],[Бизнес-решение]],'Средние сроки по БР'!$A$1:$T$203,9)</f>
        <v>44755.310924369747</v>
      </c>
      <c r="H3440" s="1">
        <f>Таблица1[[#This Row],[Плановая дата выхода из текущего статуса]]+VLOOKUP(Таблица1[[#This Row],[Бизнес-решение]],'Средние сроки по БР'!$A$1:$T$203,10)</f>
        <v>44802.310924369747</v>
      </c>
      <c r="I344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47</v>
      </c>
    </row>
    <row r="3441" spans="1:9" x14ac:dyDescent="0.25">
      <c r="A3441" s="2">
        <v>5500031249</v>
      </c>
      <c r="B3441" t="s">
        <v>3018</v>
      </c>
      <c r="C3441" t="s">
        <v>184</v>
      </c>
      <c r="D3441" t="s">
        <v>63</v>
      </c>
      <c r="E3441" s="1">
        <v>44511</v>
      </c>
      <c r="F3441" s="1">
        <v>44530</v>
      </c>
      <c r="G3441" s="1">
        <f>Таблица1[[#This Row],[Дата регистрации ЗНИ]]+VLOOKUP(Таблица1[[#This Row],[Бизнес-решение]],'Средние сроки по БР'!$A$1:$T$203,10)</f>
        <v>44661.796791443849</v>
      </c>
      <c r="H3441" s="1">
        <f>Таблица1[[#This Row],[Плановая дата выхода из текущего статуса]]+VLOOKUP(Таблица1[[#This Row],[Бизнес-решение]],'Средние сроки по БР'!$A$1:$T$203,11)</f>
        <v>44675.796791443849</v>
      </c>
      <c r="I34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</v>
      </c>
    </row>
    <row r="3442" spans="1:9" x14ac:dyDescent="0.25">
      <c r="A3442" s="2">
        <v>5500031250</v>
      </c>
      <c r="B3442" t="s">
        <v>3019</v>
      </c>
      <c r="C3442" t="s">
        <v>148</v>
      </c>
      <c r="D3442" t="s">
        <v>37</v>
      </c>
      <c r="E3442" s="1">
        <v>44511</v>
      </c>
      <c r="F3442" s="1">
        <v>44713</v>
      </c>
      <c r="G3442" s="1">
        <f>Таблица1[[#This Row],[Дата регистрации ЗНИ]]+VLOOKUP(Таблица1[[#This Row],[Бизнес-решение]],'Средние сроки по БР'!$A$1:$T$203,9)</f>
        <v>44760.117647058825</v>
      </c>
      <c r="H3442" s="1">
        <f>Таблица1[[#This Row],[Плановая дата выхода из текущего статуса]]+VLOOKUP(Таблица1[[#This Row],[Бизнес-решение]],'Средние сроки по БР'!$A$1:$T$203,10)</f>
        <v>44962.117647058825</v>
      </c>
      <c r="I34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202</v>
      </c>
    </row>
    <row r="3443" spans="1:9" hidden="1" x14ac:dyDescent="0.25">
      <c r="A3443" s="2">
        <v>5500031289</v>
      </c>
      <c r="B3443" t="s">
        <v>3034</v>
      </c>
      <c r="C3443" t="s">
        <v>5</v>
      </c>
      <c r="D3443" t="s">
        <v>3035</v>
      </c>
      <c r="E3443" s="1">
        <v>44516</v>
      </c>
      <c r="F3443" s="1" t="s">
        <v>7</v>
      </c>
      <c r="I3443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44" spans="1:9" hidden="1" x14ac:dyDescent="0.25">
      <c r="A3444" s="2">
        <v>5500031290</v>
      </c>
      <c r="B3444" t="s">
        <v>3036</v>
      </c>
      <c r="C3444" t="s">
        <v>5</v>
      </c>
      <c r="D3444" t="s">
        <v>3035</v>
      </c>
      <c r="E3444" s="1">
        <v>44516</v>
      </c>
      <c r="F3444" s="1" t="s">
        <v>7</v>
      </c>
      <c r="I344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45" spans="1:9" x14ac:dyDescent="0.25">
      <c r="A3445" s="2">
        <v>5500031251</v>
      </c>
      <c r="B3445" t="s">
        <v>3020</v>
      </c>
      <c r="C3445" t="s">
        <v>260</v>
      </c>
      <c r="D3445" t="s">
        <v>10</v>
      </c>
      <c r="E3445" s="1">
        <v>44511</v>
      </c>
      <c r="F3445" s="1">
        <v>44537</v>
      </c>
      <c r="G3445" s="1">
        <f>Таблица1[[#This Row],[Дата регистрации ЗНИ]]+VLOOKUP(Таблица1[[#This Row],[Бизнес-решение]],'Средние сроки по БР'!$A$1:$T$203,6)</f>
        <v>44696.209790209788</v>
      </c>
      <c r="H3445" s="1">
        <f>Таблица1[[#This Row],[Плановая дата выхода из текущего статуса]]+VLOOKUP(Таблица1[[#This Row],[Бизнес-решение]],'Средние сроки по БР'!$A$1:$T$203,7)</f>
        <v>44720.209790209788</v>
      </c>
      <c r="I34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</v>
      </c>
    </row>
    <row r="3446" spans="1:9" hidden="1" x14ac:dyDescent="0.25">
      <c r="A3446" s="2">
        <v>5500031292</v>
      </c>
      <c r="B3446" t="s">
        <v>2947</v>
      </c>
      <c r="C3446" t="s">
        <v>8</v>
      </c>
      <c r="D3446" t="s">
        <v>33</v>
      </c>
      <c r="E3446" s="1">
        <v>44515</v>
      </c>
      <c r="F3446" s="1" t="s">
        <v>7</v>
      </c>
      <c r="I344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47" spans="1:9" x14ac:dyDescent="0.25">
      <c r="A3447" s="2">
        <v>5500031252</v>
      </c>
      <c r="B3447" t="s">
        <v>2383</v>
      </c>
      <c r="C3447" t="s">
        <v>148</v>
      </c>
      <c r="D3447" t="s">
        <v>6</v>
      </c>
      <c r="E3447" s="1">
        <v>44511</v>
      </c>
      <c r="F3447" s="1">
        <v>44592</v>
      </c>
      <c r="G3447" s="1">
        <f>Таблица1[[#This Row],[Дата регистрации ЗНИ]]+VLOOKUP(Таблица1[[#This Row],[Бизнес-решение]],'Средние сроки по БР'!$A$1:$T$203,9)</f>
        <v>44727.371321454484</v>
      </c>
      <c r="H3447" s="1">
        <f>Таблица1[[#This Row],[Плановая дата выхода из текущего статуса]]+VLOOKUP(Таблица1[[#This Row],[Бизнес-решение]],'Средние сроки по БР'!$A$1:$T$203,10)</f>
        <v>44808.371321454484</v>
      </c>
      <c r="I34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81</v>
      </c>
    </row>
    <row r="3448" spans="1:9" x14ac:dyDescent="0.25">
      <c r="A3448" s="2">
        <v>5500031253</v>
      </c>
      <c r="B3448" t="s">
        <v>3021</v>
      </c>
      <c r="C3448" t="s">
        <v>228</v>
      </c>
      <c r="D3448" t="s">
        <v>193</v>
      </c>
      <c r="E3448" s="1">
        <v>44512</v>
      </c>
      <c r="F3448" s="1">
        <v>44552</v>
      </c>
      <c r="G3448" s="1">
        <f>Таблица1[[#This Row],[Дата регистрации ЗНИ]]+VLOOKUP(Таблица1[[#This Row],[Бизнес-решение]],'Средние сроки по БР'!$A$1:$T$203,9)</f>
        <v>44687.666666666664</v>
      </c>
      <c r="H3448" s="1">
        <f>Таблица1[[#This Row],[Плановая дата выхода из текущего статуса]]+VLOOKUP(Таблица1[[#This Row],[Бизнес-решение]],'Средние сроки по БР'!$A$1:$T$203,10)</f>
        <v>44727.666666666664</v>
      </c>
      <c r="I34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40</v>
      </c>
    </row>
    <row r="3449" spans="1:9" x14ac:dyDescent="0.25">
      <c r="A3449" s="2">
        <v>5500031254</v>
      </c>
      <c r="B3449" t="s">
        <v>143</v>
      </c>
      <c r="C3449" t="s">
        <v>99</v>
      </c>
      <c r="D3449" t="s">
        <v>80</v>
      </c>
      <c r="E3449" s="1">
        <v>44512</v>
      </c>
      <c r="F3449" s="1">
        <v>44620</v>
      </c>
      <c r="G3449" s="1">
        <f>Таблица1[[#This Row],[Дата регистрации ЗНИ]]+VLOOKUP(Таблица1[[#This Row],[Бизнес-решение]],'Средние сроки по БР'!$A$1:$T$203,15)</f>
        <v>44683.727272727272</v>
      </c>
      <c r="H3449" s="1">
        <f>Таблица1[[#This Row],[Плановая дата выхода из текущего статуса]]+VLOOKUP(Таблица1[[#This Row],[Бизнес-решение]],'Средние сроки по БР'!$A$1:$T$203,16)</f>
        <v>44791.727272727272</v>
      </c>
      <c r="I344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108</v>
      </c>
    </row>
    <row r="3450" spans="1:9" x14ac:dyDescent="0.25">
      <c r="A3450" s="2">
        <v>5500031255</v>
      </c>
      <c r="B3450" t="s">
        <v>2753</v>
      </c>
      <c r="C3450" t="s">
        <v>448</v>
      </c>
      <c r="D3450" t="s">
        <v>329</v>
      </c>
      <c r="E3450" s="1">
        <v>44512</v>
      </c>
      <c r="F3450" s="1">
        <v>44523</v>
      </c>
      <c r="G3450" s="1">
        <f>Таблица1[[#This Row],[Дата регистрации ЗНИ]]+VLOOKUP(Таблица1[[#This Row],[Бизнес-решение]],'Средние сроки по БР'!$A$1:$U$203,7,1)</f>
        <v>44726.571428571428</v>
      </c>
      <c r="H3450" s="1">
        <f>Таблица1[[#This Row],[Плановая дата выхода из текущего статуса]]+VLOOKUP(Таблица1[[#This Row],[Бизнес-решение]],'Средние сроки по БР'!$A$1:$T$203,8)</f>
        <v>44735.571428571428</v>
      </c>
      <c r="I345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</v>
      </c>
    </row>
    <row r="3451" spans="1:9" x14ac:dyDescent="0.25">
      <c r="A3451" s="2">
        <v>5500031256</v>
      </c>
      <c r="B3451" t="s">
        <v>3022</v>
      </c>
      <c r="C3451" t="s">
        <v>148</v>
      </c>
      <c r="D3451" t="s">
        <v>22</v>
      </c>
      <c r="E3451" s="1">
        <v>44512</v>
      </c>
      <c r="F3451" s="1">
        <v>44575</v>
      </c>
      <c r="G3451" s="1">
        <f>Таблица1[[#This Row],[Дата регистрации ЗНИ]]+VLOOKUP(Таблица1[[#This Row],[Бизнес-решение]],'Средние сроки по БР'!$A$1:$T$203,9)</f>
        <v>44728.083333333336</v>
      </c>
      <c r="H3451" s="1">
        <f>Таблица1[[#This Row],[Плановая дата выхода из текущего статуса]]+VLOOKUP(Таблица1[[#This Row],[Бизнес-решение]],'Средние сроки по БР'!$A$1:$T$203,10)</f>
        <v>44791.083333333336</v>
      </c>
      <c r="I34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63</v>
      </c>
    </row>
    <row r="3452" spans="1:9" x14ac:dyDescent="0.25">
      <c r="A3452" s="2">
        <v>5500031257</v>
      </c>
      <c r="B3452" t="s">
        <v>3023</v>
      </c>
      <c r="C3452" t="s">
        <v>148</v>
      </c>
      <c r="D3452" t="s">
        <v>6</v>
      </c>
      <c r="E3452" s="1">
        <v>44512</v>
      </c>
      <c r="F3452" s="1">
        <v>44809</v>
      </c>
      <c r="G3452" s="1">
        <f>Таблица1[[#This Row],[Дата регистрации ЗНИ]]+VLOOKUP(Таблица1[[#This Row],[Бизнес-решение]],'Средние сроки по БР'!$A$1:$T$203,9)</f>
        <v>44728.371321454484</v>
      </c>
      <c r="H3452" s="1">
        <f>Таблица1[[#This Row],[Плановая дата выхода из текущего статуса]]+VLOOKUP(Таблица1[[#This Row],[Бизнес-решение]],'Средние сроки по БР'!$A$1:$T$203,10)</f>
        <v>45025.371321454484</v>
      </c>
      <c r="I34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297</v>
      </c>
    </row>
    <row r="3453" spans="1:9" x14ac:dyDescent="0.25">
      <c r="A3453" s="2">
        <v>5500031258</v>
      </c>
      <c r="B3453" t="s">
        <v>3024</v>
      </c>
      <c r="C3453" t="s">
        <v>184</v>
      </c>
      <c r="D3453" t="s">
        <v>288</v>
      </c>
      <c r="E3453" s="1">
        <v>44512</v>
      </c>
      <c r="F3453" s="1">
        <v>44571</v>
      </c>
      <c r="G3453" s="1">
        <f>Таблица1[[#This Row],[Дата регистрации ЗНИ]]+VLOOKUP(Таблица1[[#This Row],[Бизнес-решение]],'Средние сроки по БР'!$A$1:$T$203,10)</f>
        <v>44679.5</v>
      </c>
      <c r="H3453" s="1">
        <f>Таблица1[[#This Row],[Плановая дата выхода из текущего статуса]]+VLOOKUP(Таблица1[[#This Row],[Бизнес-решение]],'Средние сроки по БР'!$A$1:$T$203,11)</f>
        <v>44733.5</v>
      </c>
      <c r="I34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54</v>
      </c>
    </row>
    <row r="3454" spans="1:9" x14ac:dyDescent="0.25">
      <c r="A3454" s="2">
        <v>5500031261</v>
      </c>
      <c r="B3454" t="s">
        <v>3025</v>
      </c>
      <c r="C3454" t="s">
        <v>148</v>
      </c>
      <c r="D3454" t="s">
        <v>33</v>
      </c>
      <c r="E3454" s="1">
        <v>44512</v>
      </c>
      <c r="F3454" s="1">
        <v>44666</v>
      </c>
      <c r="G3454" s="1">
        <f>Таблица1[[#This Row],[Дата регистрации ЗНИ]]+VLOOKUP(Таблица1[[#This Row],[Бизнес-решение]],'Средние сроки по БР'!$A$1:$T$203,9)</f>
        <v>44756.310924369747</v>
      </c>
      <c r="H3454" s="1">
        <f>Таблица1[[#This Row],[Плановая дата выхода из текущего статуса]]+VLOOKUP(Таблица1[[#This Row],[Бизнес-решение]],'Средние сроки по БР'!$A$1:$T$203,10)</f>
        <v>44910.310924369747</v>
      </c>
      <c r="I34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154</v>
      </c>
    </row>
    <row r="3455" spans="1:9" hidden="1" x14ac:dyDescent="0.25">
      <c r="A3455" s="2">
        <v>5500031301</v>
      </c>
      <c r="B3455" t="s">
        <v>3037</v>
      </c>
      <c r="C3455" t="s">
        <v>8</v>
      </c>
      <c r="D3455" t="s">
        <v>257</v>
      </c>
      <c r="E3455" s="1">
        <v>44516</v>
      </c>
      <c r="F3455" s="1" t="s">
        <v>7</v>
      </c>
      <c r="I345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56" spans="1:9" x14ac:dyDescent="0.25">
      <c r="A3456" s="2">
        <v>5500031262</v>
      </c>
      <c r="B3456" t="s">
        <v>57</v>
      </c>
      <c r="C3456" t="s">
        <v>325</v>
      </c>
      <c r="D3456" t="s">
        <v>39</v>
      </c>
      <c r="E3456" s="1">
        <v>44512</v>
      </c>
      <c r="F3456" s="1">
        <v>44516</v>
      </c>
      <c r="G3456" s="1">
        <f>Таблица1[[#This Row],[Дата регистрации ЗНИ]]+VLOOKUP(Таблица1[[#This Row],[Бизнес-решение]],'Средние сроки по БР'!$A$1:$T$203,13)</f>
        <v>44749.274391873827</v>
      </c>
      <c r="H3456" s="1">
        <f>Таблица1[[#This Row],[Плановая дата выхода из текущего статуса]]+VLOOKUP(Таблица1[[#This Row],[Бизнес-решение]],'Средние сроки по БР'!$A$1:$T$203,14)</f>
        <v>44751.274391873827</v>
      </c>
      <c r="I34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457" spans="1:9" x14ac:dyDescent="0.25">
      <c r="A3457" s="2">
        <v>5500031271</v>
      </c>
      <c r="B3457" t="s">
        <v>3026</v>
      </c>
      <c r="C3457" t="s">
        <v>148</v>
      </c>
      <c r="D3457" t="s">
        <v>102</v>
      </c>
      <c r="E3457" s="1">
        <v>44514</v>
      </c>
      <c r="F3457" s="1">
        <v>44561</v>
      </c>
      <c r="G3457" s="1">
        <f>Таблица1[[#This Row],[Дата регистрации ЗНИ]]+VLOOKUP(Таблица1[[#This Row],[Бизнес-решение]],'Средние сроки по БР'!$A$1:$T$203,9)</f>
        <v>44677.833333333336</v>
      </c>
      <c r="H3457" s="1">
        <f>Таблица1[[#This Row],[Плановая дата выхода из текущего статуса]]+VLOOKUP(Таблица1[[#This Row],[Бизнес-решение]],'Средние сроки по БР'!$A$1:$T$203,10)</f>
        <v>44724.833333333336</v>
      </c>
      <c r="I34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47</v>
      </c>
    </row>
    <row r="3458" spans="1:9" x14ac:dyDescent="0.25">
      <c r="A3458" s="2">
        <v>5500031272</v>
      </c>
      <c r="B3458" t="s">
        <v>3027</v>
      </c>
      <c r="C3458" t="s">
        <v>361</v>
      </c>
      <c r="D3458" t="s">
        <v>30</v>
      </c>
      <c r="E3458" s="1">
        <v>44514</v>
      </c>
      <c r="F3458" s="1">
        <v>44560</v>
      </c>
      <c r="G3458" s="1">
        <f>Таблица1[[#This Row],[Дата регистрации ЗНИ]]+VLOOKUP(Таблица1[[#This Row],[Бизнес-решение]],'Средние сроки по БР'!$A$1:$T$203,9)</f>
        <v>44678.727272727272</v>
      </c>
      <c r="H3458" s="1">
        <f>Таблица1[[#This Row],[Плановая дата выхода из текущего статуса]]+VLOOKUP(Таблица1[[#This Row],[Бизнес-решение]],'Средние сроки по БР'!$A$1:$T$203,10)</f>
        <v>44724.727272727272</v>
      </c>
      <c r="I34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46</v>
      </c>
    </row>
    <row r="3459" spans="1:9" x14ac:dyDescent="0.25">
      <c r="A3459" s="2">
        <v>5500031273</v>
      </c>
      <c r="B3459" t="s">
        <v>3028</v>
      </c>
      <c r="C3459" t="s">
        <v>361</v>
      </c>
      <c r="D3459" t="s">
        <v>30</v>
      </c>
      <c r="E3459" s="1">
        <v>44515</v>
      </c>
      <c r="F3459" s="1">
        <v>44560</v>
      </c>
      <c r="G3459" s="1">
        <f>Таблица1[[#This Row],[Дата регистрации ЗНИ]]+VLOOKUP(Таблица1[[#This Row],[Бизнес-решение]],'Средние сроки по БР'!$A$1:$T$203,9)</f>
        <v>44679.727272727272</v>
      </c>
      <c r="H3459" s="1">
        <f>Таблица1[[#This Row],[Плановая дата выхода из текущего статуса]]+VLOOKUP(Таблица1[[#This Row],[Бизнес-решение]],'Средние сроки по БР'!$A$1:$T$203,10)</f>
        <v>44724.727272727272</v>
      </c>
      <c r="I345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45</v>
      </c>
    </row>
    <row r="3460" spans="1:9" x14ac:dyDescent="0.25">
      <c r="A3460" s="2">
        <v>5500031275</v>
      </c>
      <c r="B3460" t="s">
        <v>3029</v>
      </c>
      <c r="C3460" t="s">
        <v>148</v>
      </c>
      <c r="D3460" t="s">
        <v>10</v>
      </c>
      <c r="E3460" s="1">
        <v>44515</v>
      </c>
      <c r="F3460" s="1">
        <v>44620</v>
      </c>
      <c r="G3460" s="1">
        <f>Таблица1[[#This Row],[Дата регистрации ЗНИ]]+VLOOKUP(Таблица1[[#This Row],[Бизнес-решение]],'Средние сроки по БР'!$A$1:$T$203,9)</f>
        <v>44694.209790209788</v>
      </c>
      <c r="H3460" s="1">
        <f>Таблица1[[#This Row],[Плановая дата выхода из текущего статуса]]+VLOOKUP(Таблица1[[#This Row],[Бизнес-решение]],'Средние сроки по БР'!$A$1:$T$203,10)</f>
        <v>44799.209790209788</v>
      </c>
      <c r="I34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105</v>
      </c>
    </row>
    <row r="3461" spans="1:9" x14ac:dyDescent="0.25">
      <c r="A3461" s="2">
        <v>5500031276</v>
      </c>
      <c r="B3461" t="s">
        <v>3030</v>
      </c>
      <c r="C3461" t="s">
        <v>148</v>
      </c>
      <c r="D3461" t="s">
        <v>170</v>
      </c>
      <c r="E3461" s="1">
        <v>44515</v>
      </c>
      <c r="F3461" s="1">
        <v>44522</v>
      </c>
      <c r="G3461" s="1">
        <f>Таблица1[[#This Row],[Дата регистрации ЗНИ]]+VLOOKUP(Таблица1[[#This Row],[Бизнес-решение]],'Средние сроки по БР'!$A$1:$T$203,9)</f>
        <v>44693</v>
      </c>
      <c r="H3461" s="1">
        <f>Таблица1[[#This Row],[Плановая дата выхода из текущего статуса]]+VLOOKUP(Таблица1[[#This Row],[Бизнес-решение]],'Средние сроки по БР'!$A$1:$T$203,10)</f>
        <v>44700</v>
      </c>
      <c r="I34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</v>
      </c>
    </row>
    <row r="3462" spans="1:9" x14ac:dyDescent="0.25">
      <c r="A3462" s="2">
        <v>5500031277</v>
      </c>
      <c r="B3462" t="s">
        <v>254</v>
      </c>
      <c r="C3462" t="s">
        <v>99</v>
      </c>
      <c r="D3462" t="s">
        <v>36</v>
      </c>
      <c r="E3462" s="1">
        <v>44515</v>
      </c>
      <c r="F3462" s="1">
        <v>44592</v>
      </c>
      <c r="G3462" s="1">
        <f>Таблица1[[#This Row],[Дата регистрации ЗНИ]]+VLOOKUP(Таблица1[[#This Row],[Бизнес-решение]],'Средние сроки по БР'!$A$1:$T$203,15)</f>
        <v>44686.639344262294</v>
      </c>
      <c r="H3462" s="1">
        <f>Таблица1[[#This Row],[Плановая дата выхода из текущего статуса]]+VLOOKUP(Таблица1[[#This Row],[Бизнес-решение]],'Средние сроки по БР'!$A$1:$T$203,16)</f>
        <v>44763.639344262294</v>
      </c>
      <c r="I346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77</v>
      </c>
    </row>
    <row r="3463" spans="1:9" x14ac:dyDescent="0.25">
      <c r="A3463" s="2">
        <v>5500031278</v>
      </c>
      <c r="B3463" t="s">
        <v>254</v>
      </c>
      <c r="C3463" t="s">
        <v>148</v>
      </c>
      <c r="D3463" t="s">
        <v>36</v>
      </c>
      <c r="E3463" s="1">
        <v>44515</v>
      </c>
      <c r="F3463" s="1">
        <v>44586</v>
      </c>
      <c r="G3463" s="1">
        <f>Таблица1[[#This Row],[Дата регистрации ЗНИ]]+VLOOKUP(Таблица1[[#This Row],[Бизнес-решение]],'Средние сроки по БР'!$A$1:$T$203,9)</f>
        <v>44698.639344262294</v>
      </c>
      <c r="H3463" s="1">
        <f>Таблица1[[#This Row],[Плановая дата выхода из текущего статуса]]+VLOOKUP(Таблица1[[#This Row],[Бизнес-решение]],'Средние сроки по БР'!$A$1:$T$203,10)</f>
        <v>44769.639344262294</v>
      </c>
      <c r="I34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71</v>
      </c>
    </row>
    <row r="3464" spans="1:9" hidden="1" x14ac:dyDescent="0.25">
      <c r="A3464" s="2">
        <v>5500031310</v>
      </c>
      <c r="B3464" t="s">
        <v>1983</v>
      </c>
      <c r="C3464" t="s">
        <v>8</v>
      </c>
      <c r="D3464" t="s">
        <v>36</v>
      </c>
      <c r="E3464" s="1">
        <v>44516</v>
      </c>
      <c r="F3464" s="1" t="s">
        <v>7</v>
      </c>
      <c r="I346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65" spans="1:9" x14ac:dyDescent="0.25">
      <c r="A3465" s="2">
        <v>5500031279</v>
      </c>
      <c r="B3465" t="s">
        <v>254</v>
      </c>
      <c r="C3465" t="s">
        <v>148</v>
      </c>
      <c r="D3465" t="s">
        <v>33</v>
      </c>
      <c r="E3465" s="1">
        <v>44515</v>
      </c>
      <c r="F3465" s="1">
        <v>44673</v>
      </c>
      <c r="G3465" s="1">
        <f>Таблица1[[#This Row],[Дата регистрации ЗНИ]]+VLOOKUP(Таблица1[[#This Row],[Бизнес-решение]],'Средние сроки по БР'!$A$1:$T$203,9)</f>
        <v>44759.310924369747</v>
      </c>
      <c r="H3465" s="1">
        <f>Таблица1[[#This Row],[Плановая дата выхода из текущего статуса]]+VLOOKUP(Таблица1[[#This Row],[Бизнес-решение]],'Средние сроки по БР'!$A$1:$T$203,10)</f>
        <v>44917.310924369747</v>
      </c>
      <c r="I34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158</v>
      </c>
    </row>
    <row r="3466" spans="1:9" x14ac:dyDescent="0.25">
      <c r="A3466" s="2">
        <v>5500031280</v>
      </c>
      <c r="B3466" t="s">
        <v>403</v>
      </c>
      <c r="C3466" t="s">
        <v>361</v>
      </c>
      <c r="D3466" t="s">
        <v>128</v>
      </c>
      <c r="E3466" s="1">
        <v>44515</v>
      </c>
      <c r="F3466" s="1">
        <v>44561</v>
      </c>
      <c r="G3466" s="1">
        <f>Таблица1[[#This Row],[Дата регистрации ЗНИ]]+VLOOKUP(Таблица1[[#This Row],[Бизнес-решение]],'Средние сроки по БР'!$A$1:$T$203,9)</f>
        <v>44724.021276595748</v>
      </c>
      <c r="H3466" s="1">
        <f>Таблица1[[#This Row],[Плановая дата выхода из текущего статуса]]+VLOOKUP(Таблица1[[#This Row],[Бизнес-решение]],'Средние сроки по БР'!$A$1:$T$203,10)</f>
        <v>44770.021276595748</v>
      </c>
      <c r="I346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46</v>
      </c>
    </row>
    <row r="3467" spans="1:9" x14ac:dyDescent="0.25">
      <c r="A3467" s="2">
        <v>5500031282</v>
      </c>
      <c r="B3467" t="s">
        <v>2979</v>
      </c>
      <c r="C3467" t="s">
        <v>99</v>
      </c>
      <c r="D3467" t="s">
        <v>40</v>
      </c>
      <c r="E3467" s="1">
        <v>44515</v>
      </c>
      <c r="F3467" s="1">
        <v>44620</v>
      </c>
      <c r="G3467" s="1">
        <f>Таблица1[[#This Row],[Дата регистрации ЗНИ]]+VLOOKUP(Таблица1[[#This Row],[Бизнес-решение]],'Средние сроки по БР'!$A$1:$T$203,15)</f>
        <v>44629</v>
      </c>
      <c r="H3467" s="1">
        <f>Таблица1[[#This Row],[Плановая дата выхода из текущего статуса]]+VLOOKUP(Таблица1[[#This Row],[Бизнес-решение]],'Средние сроки по БР'!$A$1:$T$203,16)</f>
        <v>44734</v>
      </c>
      <c r="I34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105</v>
      </c>
    </row>
    <row r="3468" spans="1:9" x14ac:dyDescent="0.25">
      <c r="A3468" s="2">
        <v>5500031283</v>
      </c>
      <c r="B3468" t="s">
        <v>3031</v>
      </c>
      <c r="C3468" t="s">
        <v>448</v>
      </c>
      <c r="D3468" t="s">
        <v>329</v>
      </c>
      <c r="E3468" s="1">
        <v>44515</v>
      </c>
      <c r="F3468" s="1">
        <v>44518</v>
      </c>
      <c r="G3468" s="1">
        <f>Таблица1[[#This Row],[Дата регистрации ЗНИ]]+VLOOKUP(Таблица1[[#This Row],[Бизнес-решение]],'Средние сроки по БР'!$A$1:$U$203,7,1)</f>
        <v>44729.571428571428</v>
      </c>
      <c r="H3468" s="1">
        <f>Таблица1[[#This Row],[Плановая дата выхода из текущего статуса]]+VLOOKUP(Таблица1[[#This Row],[Бизнес-решение]],'Средние сроки по БР'!$A$1:$T$203,8)</f>
        <v>44730.571428571428</v>
      </c>
      <c r="I34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3469" spans="1:9" x14ac:dyDescent="0.25">
      <c r="A3469" s="2">
        <v>5500031284</v>
      </c>
      <c r="B3469" t="s">
        <v>2011</v>
      </c>
      <c r="C3469" t="s">
        <v>148</v>
      </c>
      <c r="D3469" t="s">
        <v>73</v>
      </c>
      <c r="E3469" s="1">
        <v>44515</v>
      </c>
      <c r="F3469" s="1">
        <v>44561</v>
      </c>
      <c r="G3469" s="1">
        <f>Таблица1[[#This Row],[Дата регистрации ЗНИ]]+VLOOKUP(Таблица1[[#This Row],[Бизнес-решение]],'Средние сроки по БР'!$A$1:$T$203,9)</f>
        <v>44681.632258064514</v>
      </c>
      <c r="H3469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4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46</v>
      </c>
    </row>
    <row r="3470" spans="1:9" x14ac:dyDescent="0.25">
      <c r="A3470" s="2">
        <v>5500031285</v>
      </c>
      <c r="B3470" t="s">
        <v>3032</v>
      </c>
      <c r="C3470" t="s">
        <v>297</v>
      </c>
      <c r="D3470" t="s">
        <v>73</v>
      </c>
      <c r="E3470" s="1">
        <v>44515</v>
      </c>
      <c r="F3470" s="1">
        <v>44560</v>
      </c>
      <c r="G3470" s="1">
        <f>Таблица1[[#This Row],[Дата регистрации ЗНИ]]+VLOOKUP(Таблица1[[#This Row],[Бизнес-решение]],'Средние сроки по БР'!$A$1:$T$203,13)</f>
        <v>44672.632258064514</v>
      </c>
      <c r="H3470" s="1">
        <f>Таблица1[[#This Row],[Плановая дата выхода из текущего статуса]]+VLOOKUP(Таблица1[[#This Row],[Бизнес-решение]],'Средние сроки по БР'!$A$1:$T$203,14)</f>
        <v>44715.632258064514</v>
      </c>
      <c r="I34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43</v>
      </c>
    </row>
    <row r="3471" spans="1:9" x14ac:dyDescent="0.25">
      <c r="A3471" s="2">
        <v>5500031286</v>
      </c>
      <c r="B3471" t="s">
        <v>296</v>
      </c>
      <c r="C3471" t="s">
        <v>99</v>
      </c>
      <c r="D3471" t="s">
        <v>306</v>
      </c>
      <c r="E3471" s="1">
        <v>44515</v>
      </c>
      <c r="F3471" s="1">
        <v>44592</v>
      </c>
      <c r="G3471" s="1">
        <f>Таблица1[[#This Row],[Дата регистрации ЗНИ]]+VLOOKUP(Таблица1[[#This Row],[Бизнес-решение]],'Средние сроки по БР'!$A$1:$T$203,15)</f>
        <v>44731.333333333336</v>
      </c>
      <c r="H3471" s="1">
        <f>Таблица1[[#This Row],[Плановая дата выхода из текущего статуса]]+VLOOKUP(Таблица1[[#This Row],[Бизнес-решение]],'Средние сроки по БР'!$A$1:$T$203,16)</f>
        <v>44808.333333333336</v>
      </c>
      <c r="I34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77</v>
      </c>
    </row>
    <row r="3472" spans="1:9" x14ac:dyDescent="0.25">
      <c r="A3472" s="2">
        <v>5500031287</v>
      </c>
      <c r="B3472" t="s">
        <v>3033</v>
      </c>
      <c r="C3472" t="s">
        <v>228</v>
      </c>
      <c r="D3472" t="s">
        <v>73</v>
      </c>
      <c r="E3472" s="1">
        <v>44516</v>
      </c>
      <c r="F3472" s="1">
        <v>44558</v>
      </c>
      <c r="G3472" s="1">
        <f>Таблица1[[#This Row],[Дата регистрации ЗНИ]]+VLOOKUP(Таблица1[[#This Row],[Бизнес-решение]],'Средние сроки по БР'!$A$1:$T$203,9)</f>
        <v>44682.632258064514</v>
      </c>
      <c r="H3472" s="1">
        <f>Таблица1[[#This Row],[Плановая дата выхода из текущего статуса]]+VLOOKUP(Таблица1[[#This Row],[Бизнес-решение]],'Средние сроки по БР'!$A$1:$T$203,10)</f>
        <v>44724.632258064514</v>
      </c>
      <c r="I34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42</v>
      </c>
    </row>
    <row r="3473" spans="1:9" x14ac:dyDescent="0.25">
      <c r="A3473" s="2">
        <v>5500031288</v>
      </c>
      <c r="B3473" t="s">
        <v>254</v>
      </c>
      <c r="C3473" t="s">
        <v>148</v>
      </c>
      <c r="D3473" t="s">
        <v>257</v>
      </c>
      <c r="E3473" s="1">
        <v>44516</v>
      </c>
      <c r="F3473" s="1">
        <v>44595</v>
      </c>
      <c r="G3473" s="1">
        <f>Таблица1[[#This Row],[Дата регистрации ЗНИ]]+VLOOKUP(Таблица1[[#This Row],[Бизнес-решение]],'Средние сроки по БР'!$A$1:$T$203,9)</f>
        <v>44635.595744680853</v>
      </c>
      <c r="H3473" s="1">
        <f>Таблица1[[#This Row],[Плановая дата выхода из текущего статуса]]+VLOOKUP(Таблица1[[#This Row],[Бизнес-решение]],'Средние сроки по БР'!$A$1:$T$203,10)</f>
        <v>44714.595744680853</v>
      </c>
      <c r="I34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79</v>
      </c>
    </row>
    <row r="3474" spans="1:9" x14ac:dyDescent="0.25">
      <c r="A3474" s="2">
        <v>5500031293</v>
      </c>
      <c r="B3474" t="s">
        <v>2954</v>
      </c>
      <c r="C3474" t="s">
        <v>307</v>
      </c>
      <c r="D3474" t="s">
        <v>33</v>
      </c>
      <c r="E3474" s="1">
        <v>44515</v>
      </c>
      <c r="F3474" s="1">
        <v>44517</v>
      </c>
      <c r="G3474" s="1">
        <f>Таблица1[[#This Row],[Дата регистрации ЗНИ]]+VLOOKUP(Таблица1[[#This Row],[Бизнес-решение]],'Средние сроки по БР'!$A$1:$T$203,9)</f>
        <v>44759.310924369747</v>
      </c>
      <c r="H3474" s="1">
        <f>Таблица1[[#This Row],[Плановая дата выхода из текущего статуса]]+VLOOKUP(Таблица1[[#This Row],[Бизнес-решение]],'Средние сроки по БР'!$A$1:$T$203,10)</f>
        <v>44761.310924369747</v>
      </c>
      <c r="I34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475" spans="1:9" x14ac:dyDescent="0.25">
      <c r="A3475" s="2">
        <v>5500031294</v>
      </c>
      <c r="B3475" t="s">
        <v>3037</v>
      </c>
      <c r="C3475" t="s">
        <v>148</v>
      </c>
      <c r="D3475" t="s">
        <v>257</v>
      </c>
      <c r="E3475" s="1">
        <v>44516</v>
      </c>
      <c r="F3475" s="1">
        <v>44592</v>
      </c>
      <c r="G3475" s="1">
        <f>Таблица1[[#This Row],[Дата регистрации ЗНИ]]+VLOOKUP(Таблица1[[#This Row],[Бизнес-решение]],'Средние сроки по БР'!$A$1:$T$203,9)</f>
        <v>44635.595744680853</v>
      </c>
      <c r="H3475" s="1">
        <f>Таблица1[[#This Row],[Плановая дата выхода из текущего статуса]]+VLOOKUP(Таблица1[[#This Row],[Бизнес-решение]],'Средние сроки по БР'!$A$1:$T$203,10)</f>
        <v>44711.595744680853</v>
      </c>
      <c r="I34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76</v>
      </c>
    </row>
    <row r="3476" spans="1:9" x14ac:dyDescent="0.25">
      <c r="A3476" s="2">
        <v>5500031295</v>
      </c>
      <c r="B3476" t="s">
        <v>3038</v>
      </c>
      <c r="C3476" t="s">
        <v>99</v>
      </c>
      <c r="D3476" t="s">
        <v>10</v>
      </c>
      <c r="E3476" s="1">
        <v>44516</v>
      </c>
      <c r="F3476" s="1">
        <v>44656</v>
      </c>
      <c r="G3476" s="1">
        <f>Таблица1[[#This Row],[Дата регистрации ЗНИ]]+VLOOKUP(Таблица1[[#This Row],[Бизнес-решение]],'Средние сроки по БР'!$A$1:$T$203,15)</f>
        <v>44683.209790209788</v>
      </c>
      <c r="H3476" s="1">
        <f>Таблица1[[#This Row],[Плановая дата выхода из текущего статуса]]+VLOOKUP(Таблица1[[#This Row],[Бизнес-решение]],'Средние сроки по БР'!$A$1:$T$203,16)</f>
        <v>44823.209790209788</v>
      </c>
      <c r="I34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140</v>
      </c>
    </row>
    <row r="3477" spans="1:9" x14ac:dyDescent="0.25">
      <c r="A3477" s="2">
        <v>5500031296</v>
      </c>
      <c r="B3477" t="s">
        <v>2517</v>
      </c>
      <c r="C3477" t="s">
        <v>99</v>
      </c>
      <c r="D3477" t="s">
        <v>43</v>
      </c>
      <c r="E3477" s="1">
        <v>44516</v>
      </c>
      <c r="F3477" s="1">
        <v>44560</v>
      </c>
      <c r="G3477" s="1">
        <f>Таблица1[[#This Row],[Дата регистрации ЗНИ]]+VLOOKUP(Таблица1[[#This Row],[Бизнес-решение]],'Средние сроки по БР'!$A$1:$T$203,15)</f>
        <v>44657</v>
      </c>
      <c r="H3477" s="1">
        <f>Таблица1[[#This Row],[Плановая дата выхода из текущего статуса]]+VLOOKUP(Таблица1[[#This Row],[Бизнес-решение]],'Средние сроки по БР'!$A$1:$T$203,16)</f>
        <v>44701</v>
      </c>
      <c r="I34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44</v>
      </c>
    </row>
    <row r="3478" spans="1:9" x14ac:dyDescent="0.25">
      <c r="A3478" s="2">
        <v>5500031297</v>
      </c>
      <c r="B3478" t="s">
        <v>3039</v>
      </c>
      <c r="C3478" t="s">
        <v>148</v>
      </c>
      <c r="D3478" t="s">
        <v>163</v>
      </c>
      <c r="E3478" s="1">
        <v>44516</v>
      </c>
      <c r="F3478" s="1">
        <v>44592</v>
      </c>
      <c r="G3478" s="1">
        <f>Таблица1[[#This Row],[Дата регистрации ЗНИ]]+VLOOKUP(Таблица1[[#This Row],[Бизнес-решение]],'Средние сроки по БР'!$A$1:$T$203,9)</f>
        <v>44664.071428571428</v>
      </c>
      <c r="H3478" s="1">
        <f>Таблица1[[#This Row],[Плановая дата выхода из текущего статуса]]+VLOOKUP(Таблица1[[#This Row],[Бизнес-решение]],'Средние сроки по БР'!$A$1:$T$203,10)</f>
        <v>44740.071428571428</v>
      </c>
      <c r="I34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76</v>
      </c>
    </row>
    <row r="3479" spans="1:9" x14ac:dyDescent="0.25">
      <c r="A3479" s="2">
        <v>5500031298</v>
      </c>
      <c r="B3479" t="s">
        <v>3040</v>
      </c>
      <c r="C3479" t="s">
        <v>325</v>
      </c>
      <c r="D3479" t="s">
        <v>16</v>
      </c>
      <c r="E3479" s="1">
        <v>44516</v>
      </c>
      <c r="F3479" s="1">
        <v>44529</v>
      </c>
      <c r="G3479" s="1">
        <f>Таблица1[[#This Row],[Дата регистрации ЗНИ]]+VLOOKUP(Таблица1[[#This Row],[Бизнес-решение]],'Средние сроки по БР'!$A$1:$T$203,13)</f>
        <v>44674.252688172041</v>
      </c>
      <c r="H3479" s="1">
        <f>Таблица1[[#This Row],[Плановая дата выхода из текущего статуса]]+VLOOKUP(Таблица1[[#This Row],[Бизнес-решение]],'Средние сроки по БР'!$A$1:$T$203,14)</f>
        <v>44685.252688172041</v>
      </c>
      <c r="I34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</v>
      </c>
    </row>
    <row r="3480" spans="1:9" x14ac:dyDescent="0.25">
      <c r="A3480" s="2">
        <v>5500031299</v>
      </c>
      <c r="B3480" t="s">
        <v>2839</v>
      </c>
      <c r="C3480" t="s">
        <v>99</v>
      </c>
      <c r="D3480" t="s">
        <v>33</v>
      </c>
      <c r="E3480" s="1">
        <v>44516</v>
      </c>
      <c r="F3480" s="1">
        <v>44592</v>
      </c>
      <c r="G3480" s="1">
        <f>Таблица1[[#This Row],[Дата регистрации ЗНИ]]+VLOOKUP(Таблица1[[#This Row],[Бизнес-решение]],'Средние сроки по БР'!$A$1:$T$203,15)</f>
        <v>44748.310924369747</v>
      </c>
      <c r="H3480" s="1">
        <f>Таблица1[[#This Row],[Плановая дата выхода из текущего статуса]]+VLOOKUP(Таблица1[[#This Row],[Бизнес-решение]],'Средние сроки по БР'!$A$1:$T$203,16)</f>
        <v>44824.310924369747</v>
      </c>
      <c r="I34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76</v>
      </c>
    </row>
    <row r="3481" spans="1:9" x14ac:dyDescent="0.25">
      <c r="A3481" s="2">
        <v>5500031300</v>
      </c>
      <c r="B3481" t="s">
        <v>3041</v>
      </c>
      <c r="C3481" t="s">
        <v>148</v>
      </c>
      <c r="D3481" t="s">
        <v>72</v>
      </c>
      <c r="E3481" s="1">
        <v>44517</v>
      </c>
      <c r="F3481" s="1">
        <v>44545</v>
      </c>
      <c r="G3481" s="1">
        <f>Таблица1[[#This Row],[Дата регистрации ЗНИ]]+VLOOKUP(Таблица1[[#This Row],[Бизнес-решение]],'Средние сроки по БР'!$A$1:$T$203,9)</f>
        <v>44713.142857142855</v>
      </c>
      <c r="H3481" s="1">
        <f>Таблица1[[#This Row],[Плановая дата выхода из текущего статуса]]+VLOOKUP(Таблица1[[#This Row],[Бизнес-решение]],'Средние сроки по БР'!$A$1:$T$203,10)</f>
        <v>44741.142857142855</v>
      </c>
      <c r="I348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</v>
      </c>
    </row>
    <row r="3482" spans="1:9" x14ac:dyDescent="0.25">
      <c r="A3482" s="2">
        <v>5500031302</v>
      </c>
      <c r="B3482" t="s">
        <v>2993</v>
      </c>
      <c r="C3482" t="s">
        <v>148</v>
      </c>
      <c r="D3482" t="s">
        <v>6</v>
      </c>
      <c r="E3482" s="1">
        <v>44516</v>
      </c>
      <c r="F3482" s="1">
        <v>44681</v>
      </c>
      <c r="G3482" s="1">
        <f>Таблица1[[#This Row],[Дата регистрации ЗНИ]]+VLOOKUP(Таблица1[[#This Row],[Бизнес-решение]],'Средние сроки по БР'!$A$1:$T$203,9)</f>
        <v>44732.371321454484</v>
      </c>
      <c r="H3482" s="1">
        <f>Таблица1[[#This Row],[Плановая дата выхода из текущего статуса]]+VLOOKUP(Таблица1[[#This Row],[Бизнес-решение]],'Средние сроки по БР'!$A$1:$T$203,10)</f>
        <v>44897.371321454484</v>
      </c>
      <c r="I348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165</v>
      </c>
    </row>
    <row r="3483" spans="1:9" x14ac:dyDescent="0.25">
      <c r="A3483" s="2">
        <v>5500031303</v>
      </c>
      <c r="B3483" t="s">
        <v>3042</v>
      </c>
      <c r="C3483" t="s">
        <v>148</v>
      </c>
      <c r="D3483" t="s">
        <v>6</v>
      </c>
      <c r="E3483" s="1">
        <v>44516</v>
      </c>
      <c r="F3483" s="1">
        <v>44681</v>
      </c>
      <c r="G3483" s="1">
        <f>Таблица1[[#This Row],[Дата регистрации ЗНИ]]+VLOOKUP(Таблица1[[#This Row],[Бизнес-решение]],'Средние сроки по БР'!$A$1:$T$203,9)</f>
        <v>44732.371321454484</v>
      </c>
      <c r="H3483" s="1">
        <f>Таблица1[[#This Row],[Плановая дата выхода из текущего статуса]]+VLOOKUP(Таблица1[[#This Row],[Бизнес-решение]],'Средние сроки по БР'!$A$1:$T$203,10)</f>
        <v>44897.371321454484</v>
      </c>
      <c r="I34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165</v>
      </c>
    </row>
    <row r="3484" spans="1:9" x14ac:dyDescent="0.25">
      <c r="A3484" s="2">
        <v>5500031304</v>
      </c>
      <c r="B3484" t="s">
        <v>3042</v>
      </c>
      <c r="C3484" t="s">
        <v>148</v>
      </c>
      <c r="D3484" t="s">
        <v>6</v>
      </c>
      <c r="E3484" s="1">
        <v>44516</v>
      </c>
      <c r="F3484" s="1">
        <v>44681</v>
      </c>
      <c r="G3484" s="1">
        <f>Таблица1[[#This Row],[Дата регистрации ЗНИ]]+VLOOKUP(Таблица1[[#This Row],[Бизнес-решение]],'Средние сроки по БР'!$A$1:$T$203,9)</f>
        <v>44732.371321454484</v>
      </c>
      <c r="H3484" s="1">
        <f>Таблица1[[#This Row],[Плановая дата выхода из текущего статуса]]+VLOOKUP(Таблица1[[#This Row],[Бизнес-решение]],'Средние сроки по БР'!$A$1:$T$203,10)</f>
        <v>44897.371321454484</v>
      </c>
      <c r="I348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165</v>
      </c>
    </row>
    <row r="3485" spans="1:9" x14ac:dyDescent="0.25">
      <c r="A3485" s="2">
        <v>5500031305</v>
      </c>
      <c r="B3485" t="s">
        <v>473</v>
      </c>
      <c r="C3485" t="s">
        <v>148</v>
      </c>
      <c r="D3485" t="s">
        <v>102</v>
      </c>
      <c r="E3485" s="1">
        <v>44516</v>
      </c>
      <c r="F3485" s="1">
        <v>44561</v>
      </c>
      <c r="G3485" s="1">
        <f>Таблица1[[#This Row],[Дата регистрации ЗНИ]]+VLOOKUP(Таблица1[[#This Row],[Бизнес-решение]],'Средние сроки по БР'!$A$1:$T$203,9)</f>
        <v>44679.833333333336</v>
      </c>
      <c r="H3485" s="1">
        <f>Таблица1[[#This Row],[Плановая дата выхода из текущего статуса]]+VLOOKUP(Таблица1[[#This Row],[Бизнес-решение]],'Средние сроки по БР'!$A$1:$T$203,10)</f>
        <v>44724.833333333336</v>
      </c>
      <c r="I34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45</v>
      </c>
    </row>
    <row r="3486" spans="1:9" x14ac:dyDescent="0.25">
      <c r="A3486" s="2">
        <v>5500031306</v>
      </c>
      <c r="B3486" t="s">
        <v>2993</v>
      </c>
      <c r="C3486" t="s">
        <v>148</v>
      </c>
      <c r="D3486" t="s">
        <v>6</v>
      </c>
      <c r="E3486" s="1">
        <v>44516</v>
      </c>
      <c r="F3486" s="1">
        <v>44757</v>
      </c>
      <c r="G3486" s="1">
        <f>Таблица1[[#This Row],[Дата регистрации ЗНИ]]+VLOOKUP(Таблица1[[#This Row],[Бизнес-решение]],'Средние сроки по БР'!$A$1:$T$203,9)</f>
        <v>44732.371321454484</v>
      </c>
      <c r="H3486" s="1">
        <f>Таблица1[[#This Row],[Плановая дата выхода из текущего статуса]]+VLOOKUP(Таблица1[[#This Row],[Бизнес-решение]],'Средние сроки по БР'!$A$1:$T$203,10)</f>
        <v>44973.371321454484</v>
      </c>
      <c r="I348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241</v>
      </c>
    </row>
    <row r="3487" spans="1:9" x14ac:dyDescent="0.25">
      <c r="A3487" s="2">
        <v>5500031307</v>
      </c>
      <c r="B3487" t="s">
        <v>3042</v>
      </c>
      <c r="C3487" t="s">
        <v>297</v>
      </c>
      <c r="D3487" t="s">
        <v>6</v>
      </c>
      <c r="E3487" s="1">
        <v>44516</v>
      </c>
      <c r="F3487" s="1">
        <v>44559</v>
      </c>
      <c r="G3487" s="1">
        <f>Таблица1[[#This Row],[Дата регистрации ЗНИ]]+VLOOKUP(Таблица1[[#This Row],[Бизнес-решение]],'Средние сроки по БР'!$A$1:$T$203,13)</f>
        <v>44723.371321454484</v>
      </c>
      <c r="H3487" s="1">
        <f>Таблица1[[#This Row],[Плановая дата выхода из текущего статуса]]+VLOOKUP(Таблица1[[#This Row],[Бизнес-решение]],'Средние сроки по БР'!$A$1:$T$203,14)</f>
        <v>44764.371321454484</v>
      </c>
      <c r="I34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41</v>
      </c>
    </row>
    <row r="3488" spans="1:9" x14ac:dyDescent="0.25">
      <c r="A3488" s="2">
        <v>5500031308</v>
      </c>
      <c r="B3488" t="s">
        <v>2993</v>
      </c>
      <c r="C3488" t="s">
        <v>148</v>
      </c>
      <c r="D3488" t="s">
        <v>6</v>
      </c>
      <c r="E3488" s="1">
        <v>44516</v>
      </c>
      <c r="F3488" s="1">
        <v>44681</v>
      </c>
      <c r="G3488" s="1">
        <f>Таблица1[[#This Row],[Дата регистрации ЗНИ]]+VLOOKUP(Таблица1[[#This Row],[Бизнес-решение]],'Средние сроки по БР'!$A$1:$T$203,9)</f>
        <v>44732.371321454484</v>
      </c>
      <c r="H3488" s="1">
        <f>Таблица1[[#This Row],[Плановая дата выхода из текущего статуса]]+VLOOKUP(Таблица1[[#This Row],[Бизнес-решение]],'Средние сроки по БР'!$A$1:$T$203,10)</f>
        <v>44897.371321454484</v>
      </c>
      <c r="I34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165</v>
      </c>
    </row>
    <row r="3489" spans="1:9" x14ac:dyDescent="0.25">
      <c r="A3489" s="2">
        <v>5500031309</v>
      </c>
      <c r="B3489" t="s">
        <v>3042</v>
      </c>
      <c r="C3489" t="s">
        <v>148</v>
      </c>
      <c r="D3489" t="s">
        <v>6</v>
      </c>
      <c r="E3489" s="1">
        <v>44516</v>
      </c>
      <c r="F3489" s="1">
        <v>44681</v>
      </c>
      <c r="G3489" s="1">
        <f>Таблица1[[#This Row],[Дата регистрации ЗНИ]]+VLOOKUP(Таблица1[[#This Row],[Бизнес-решение]],'Средние сроки по БР'!$A$1:$T$203,9)</f>
        <v>44732.371321454484</v>
      </c>
      <c r="H3489" s="1">
        <f>Таблица1[[#This Row],[Плановая дата выхода из текущего статуса]]+VLOOKUP(Таблица1[[#This Row],[Бизнес-решение]],'Средние сроки по БР'!$A$1:$T$203,10)</f>
        <v>44897.371321454484</v>
      </c>
      <c r="I34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165</v>
      </c>
    </row>
    <row r="3490" spans="1:9" x14ac:dyDescent="0.25">
      <c r="A3490" s="2">
        <v>5500031311</v>
      </c>
      <c r="B3490" t="s">
        <v>3043</v>
      </c>
      <c r="C3490" t="s">
        <v>228</v>
      </c>
      <c r="D3490" t="s">
        <v>142</v>
      </c>
      <c r="E3490" s="1">
        <v>44516</v>
      </c>
      <c r="F3490" s="1">
        <v>44543</v>
      </c>
      <c r="G3490" s="1">
        <f>Таблица1[[#This Row],[Дата регистрации ЗНИ]]+VLOOKUP(Таблица1[[#This Row],[Бизнес-решение]],'Средние сроки по БР'!$A$1:$T$203,9)</f>
        <v>44759</v>
      </c>
      <c r="H3490" s="1">
        <f>Таблица1[[#This Row],[Плановая дата выхода из текущего статуса]]+VLOOKUP(Таблица1[[#This Row],[Бизнес-решение]],'Средние сроки по БР'!$A$1:$T$203,10)</f>
        <v>44786</v>
      </c>
      <c r="I34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</v>
      </c>
    </row>
    <row r="3491" spans="1:9" x14ac:dyDescent="0.25">
      <c r="A3491" s="2">
        <v>5500031312</v>
      </c>
      <c r="B3491" t="s">
        <v>3044</v>
      </c>
      <c r="C3491" t="s">
        <v>148</v>
      </c>
      <c r="D3491" t="s">
        <v>73</v>
      </c>
      <c r="E3491" s="1">
        <v>44517</v>
      </c>
      <c r="F3491" s="1">
        <v>44592</v>
      </c>
      <c r="G3491" s="1">
        <f>Таблица1[[#This Row],[Дата регистрации ЗНИ]]+VLOOKUP(Таблица1[[#This Row],[Бизнес-решение]],'Средние сроки по БР'!$A$1:$T$203,9)</f>
        <v>44683.632258064514</v>
      </c>
      <c r="H3491" s="1">
        <f>Таблица1[[#This Row],[Плановая дата выхода из текущего статуса]]+VLOOKUP(Таблица1[[#This Row],[Бизнес-решение]],'Средние сроки по БР'!$A$1:$T$203,10)</f>
        <v>44758.632258064514</v>
      </c>
      <c r="I34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75</v>
      </c>
    </row>
    <row r="3492" spans="1:9" x14ac:dyDescent="0.25">
      <c r="A3492" s="2">
        <v>5500031313</v>
      </c>
      <c r="B3492" t="s">
        <v>3045</v>
      </c>
      <c r="C3492" t="s">
        <v>448</v>
      </c>
      <c r="D3492" t="s">
        <v>24</v>
      </c>
      <c r="E3492" s="1">
        <v>44517</v>
      </c>
      <c r="F3492" s="1">
        <v>44522</v>
      </c>
      <c r="G3492" s="1">
        <f>Таблица1[[#This Row],[Дата регистрации ЗНИ]]+VLOOKUP(Таблица1[[#This Row],[Бизнес-решение]],'Средние сроки по БР'!$A$1:$U$203,7,1)</f>
        <v>44685.599999999999</v>
      </c>
      <c r="H3492" s="1">
        <f>Таблица1[[#This Row],[Плановая дата выхода из текущего статуса]]+VLOOKUP(Таблица1[[#This Row],[Бизнес-решение]],'Средние сроки по БР'!$A$1:$T$203,8)</f>
        <v>44688.6</v>
      </c>
      <c r="I349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3493" spans="1:9" x14ac:dyDescent="0.25">
      <c r="A3493" s="2">
        <v>5500031314</v>
      </c>
      <c r="B3493" t="s">
        <v>3045</v>
      </c>
      <c r="C3493" t="s">
        <v>148</v>
      </c>
      <c r="D3493" t="s">
        <v>13</v>
      </c>
      <c r="E3493" s="1">
        <v>44517</v>
      </c>
      <c r="F3493" s="1">
        <v>44546</v>
      </c>
      <c r="G3493" s="1">
        <f>Таблица1[[#This Row],[Дата регистрации ЗНИ]]+VLOOKUP(Таблица1[[#This Row],[Бизнес-решение]],'Средние сроки по БР'!$A$1:$T$203,9)</f>
        <v>44747.88</v>
      </c>
      <c r="H3493" s="1">
        <f>Таблица1[[#This Row],[Плановая дата выхода из текущего статуса]]+VLOOKUP(Таблица1[[#This Row],[Бизнес-решение]],'Средние сроки по БР'!$A$1:$T$203,10)</f>
        <v>44776.88</v>
      </c>
      <c r="I34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</v>
      </c>
    </row>
    <row r="3494" spans="1:9" x14ac:dyDescent="0.25">
      <c r="A3494" s="2">
        <v>5500031315</v>
      </c>
      <c r="B3494" t="s">
        <v>3046</v>
      </c>
      <c r="C3494" t="s">
        <v>228</v>
      </c>
      <c r="D3494" t="s">
        <v>64</v>
      </c>
      <c r="E3494" s="1">
        <v>44517</v>
      </c>
      <c r="F3494" s="1">
        <v>44557</v>
      </c>
      <c r="G3494" s="1">
        <f>Таблица1[[#This Row],[Дата регистрации ЗНИ]]+VLOOKUP(Таблица1[[#This Row],[Бизнес-решение]],'Средние сроки по БР'!$A$1:$T$203,9)</f>
        <v>44667</v>
      </c>
      <c r="H3494" s="1">
        <f>Таблица1[[#This Row],[Плановая дата выхода из текущего статуса]]+VLOOKUP(Таблица1[[#This Row],[Бизнес-решение]],'Средние сроки по БР'!$A$1:$T$203,10)</f>
        <v>44707</v>
      </c>
      <c r="I34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40</v>
      </c>
    </row>
    <row r="3495" spans="1:9" hidden="1" x14ac:dyDescent="0.25">
      <c r="A3495" s="2">
        <v>5500031341</v>
      </c>
      <c r="B3495" t="s">
        <v>3066</v>
      </c>
      <c r="C3495" t="s">
        <v>5</v>
      </c>
      <c r="D3495" t="s">
        <v>857</v>
      </c>
      <c r="E3495" s="1">
        <v>44518</v>
      </c>
      <c r="F3495" s="1" t="s">
        <v>7</v>
      </c>
      <c r="I3495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96" spans="1:9" hidden="1" x14ac:dyDescent="0.25">
      <c r="A3496" s="2">
        <v>5500031342</v>
      </c>
      <c r="B3496" t="s">
        <v>3067</v>
      </c>
      <c r="C3496" t="s">
        <v>5</v>
      </c>
      <c r="D3496" t="s">
        <v>857</v>
      </c>
      <c r="E3496" s="1">
        <v>44518</v>
      </c>
      <c r="F3496" s="1" t="s">
        <v>7</v>
      </c>
      <c r="I349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97" spans="1:9" hidden="1" x14ac:dyDescent="0.25">
      <c r="A3497" s="2">
        <v>5500031343</v>
      </c>
      <c r="B3497" t="s">
        <v>3068</v>
      </c>
      <c r="C3497" t="s">
        <v>5</v>
      </c>
      <c r="D3497" t="s">
        <v>857</v>
      </c>
      <c r="E3497" s="1">
        <v>44518</v>
      </c>
      <c r="F3497" s="1" t="s">
        <v>7</v>
      </c>
      <c r="I3497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98" spans="1:9" hidden="1" x14ac:dyDescent="0.25">
      <c r="A3498" s="2">
        <v>5500031344</v>
      </c>
      <c r="B3498" t="s">
        <v>3069</v>
      </c>
      <c r="C3498" t="s">
        <v>5</v>
      </c>
      <c r="D3498" t="s">
        <v>857</v>
      </c>
      <c r="E3498" s="1">
        <v>44518</v>
      </c>
      <c r="F3498" s="1" t="s">
        <v>7</v>
      </c>
      <c r="I349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499" spans="1:9" hidden="1" x14ac:dyDescent="0.25">
      <c r="A3499" s="2">
        <v>5500031345</v>
      </c>
      <c r="B3499" t="s">
        <v>3070</v>
      </c>
      <c r="C3499" t="s">
        <v>5</v>
      </c>
      <c r="D3499" t="s">
        <v>857</v>
      </c>
      <c r="E3499" s="1">
        <v>44518</v>
      </c>
      <c r="F3499" s="1" t="s">
        <v>7</v>
      </c>
      <c r="I349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500" spans="1:9" x14ac:dyDescent="0.25">
      <c r="A3500" s="2">
        <v>5500031316</v>
      </c>
      <c r="B3500" t="s">
        <v>3045</v>
      </c>
      <c r="C3500" t="s">
        <v>148</v>
      </c>
      <c r="D3500" t="s">
        <v>257</v>
      </c>
      <c r="E3500" s="1">
        <v>44517</v>
      </c>
      <c r="F3500" s="1">
        <v>44582</v>
      </c>
      <c r="G3500" s="1">
        <f>Таблица1[[#This Row],[Дата регистрации ЗНИ]]+VLOOKUP(Таблица1[[#This Row],[Бизнес-решение]],'Средние сроки по БР'!$A$1:$T$203,9)</f>
        <v>44636.595744680853</v>
      </c>
      <c r="H3500" s="1">
        <f>Таблица1[[#This Row],[Плановая дата выхода из текущего статуса]]+VLOOKUP(Таблица1[[#This Row],[Бизнес-решение]],'Средние сроки по БР'!$A$1:$T$203,10)</f>
        <v>44701.595744680853</v>
      </c>
      <c r="I35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65</v>
      </c>
    </row>
    <row r="3501" spans="1:9" x14ac:dyDescent="0.25">
      <c r="A3501" s="2">
        <v>5500031317</v>
      </c>
      <c r="B3501" t="s">
        <v>3047</v>
      </c>
      <c r="C3501" t="s">
        <v>184</v>
      </c>
      <c r="D3501" t="s">
        <v>37</v>
      </c>
      <c r="E3501" s="1">
        <v>44518</v>
      </c>
      <c r="F3501" s="1">
        <v>44558</v>
      </c>
      <c r="G3501" s="1">
        <f>Таблица1[[#This Row],[Дата регистрации ЗНИ]]+VLOOKUP(Таблица1[[#This Row],[Бизнес-решение]],'Средние сроки по БР'!$A$1:$T$203,10)</f>
        <v>44767.117647058825</v>
      </c>
      <c r="H3501" s="1">
        <f>Таблица1[[#This Row],[Плановая дата выхода из текущего статуса]]+VLOOKUP(Таблица1[[#This Row],[Бизнес-решение]],'Средние сроки по БР'!$A$1:$T$203,11)</f>
        <v>44802.117647058825</v>
      </c>
      <c r="I35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</v>
      </c>
    </row>
    <row r="3502" spans="1:9" x14ac:dyDescent="0.25">
      <c r="A3502" s="2">
        <v>5500031318</v>
      </c>
      <c r="B3502" t="s">
        <v>3048</v>
      </c>
      <c r="C3502" t="s">
        <v>325</v>
      </c>
      <c r="D3502" t="s">
        <v>68</v>
      </c>
      <c r="E3502" s="1">
        <v>44518</v>
      </c>
      <c r="F3502" s="1">
        <v>44524</v>
      </c>
      <c r="G3502" s="1">
        <f>Таблица1[[#This Row],[Дата регистрации ЗНИ]]+VLOOKUP(Таблица1[[#This Row],[Бизнес-решение]],'Средние сроки по БР'!$A$1:$T$203,13)</f>
        <v>44901.625</v>
      </c>
      <c r="H3502" s="1">
        <f>Таблица1[[#This Row],[Плановая дата выхода из текущего статуса]]+VLOOKUP(Таблица1[[#This Row],[Бизнес-решение]],'Средние сроки по БР'!$A$1:$T$203,14)</f>
        <v>44905.625</v>
      </c>
      <c r="I35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503" spans="1:9" x14ac:dyDescent="0.25">
      <c r="A3503" s="2">
        <v>5500031319</v>
      </c>
      <c r="B3503" t="s">
        <v>3048</v>
      </c>
      <c r="C3503" t="s">
        <v>325</v>
      </c>
      <c r="D3503" t="s">
        <v>68</v>
      </c>
      <c r="E3503" s="1">
        <v>44518</v>
      </c>
      <c r="F3503" s="1">
        <v>44524</v>
      </c>
      <c r="G3503" s="1">
        <f>Таблица1[[#This Row],[Дата регистрации ЗНИ]]+VLOOKUP(Таблица1[[#This Row],[Бизнес-решение]],'Средние сроки по БР'!$A$1:$T$203,13)</f>
        <v>44901.625</v>
      </c>
      <c r="H3503" s="1">
        <f>Таблица1[[#This Row],[Плановая дата выхода из текущего статуса]]+VLOOKUP(Таблица1[[#This Row],[Бизнес-решение]],'Средние сроки по БР'!$A$1:$T$203,14)</f>
        <v>44905.625</v>
      </c>
      <c r="I350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504" spans="1:9" x14ac:dyDescent="0.25">
      <c r="A3504" s="2">
        <v>5500031320</v>
      </c>
      <c r="B3504" t="s">
        <v>3049</v>
      </c>
      <c r="C3504" t="s">
        <v>148</v>
      </c>
      <c r="D3504" t="s">
        <v>857</v>
      </c>
      <c r="E3504" s="1">
        <v>44518</v>
      </c>
      <c r="F3504" s="1">
        <v>44578</v>
      </c>
      <c r="G3504" s="1">
        <f>Таблица1[[#This Row],[Дата регистрации ЗНИ]]+VLOOKUP(Таблица1[[#This Row],[Бизнес-решение]],'Средние сроки по БР'!$A$1:$T$203,9,0)</f>
        <v>44622</v>
      </c>
      <c r="H3504" s="1">
        <f>Таблица1[[#This Row],[Плановая дата выхода из текущего статуса]]+VLOOKUP(Таблица1[[#This Row],[Бизнес-решение]],'Средние сроки по БР'!$A$1:$T$203,10,0)</f>
        <v>44682</v>
      </c>
      <c r="I350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60</v>
      </c>
    </row>
    <row r="3505" spans="1:9" x14ac:dyDescent="0.25">
      <c r="A3505" s="2">
        <v>5500031321</v>
      </c>
      <c r="B3505" t="s">
        <v>3050</v>
      </c>
      <c r="C3505" t="s">
        <v>148</v>
      </c>
      <c r="D3505" t="s">
        <v>302</v>
      </c>
      <c r="E3505" s="1">
        <v>44517</v>
      </c>
      <c r="F3505" s="1">
        <v>44620</v>
      </c>
      <c r="G3505" s="1">
        <f>Таблица1[[#This Row],[Дата регистрации ЗНИ]]+VLOOKUP(Таблица1[[#This Row],[Бизнес-решение]],'Средние сроки по БР'!$A$1:$T$203,9)</f>
        <v>44665.153846153844</v>
      </c>
      <c r="H3505" s="1">
        <f>Таблица1[[#This Row],[Плановая дата выхода из текущего статуса]]+VLOOKUP(Таблица1[[#This Row],[Бизнес-решение]],'Средние сроки по БР'!$A$1:$T$203,10)</f>
        <v>44768.153846153844</v>
      </c>
      <c r="I35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103</v>
      </c>
    </row>
    <row r="3506" spans="1:9" x14ac:dyDescent="0.25">
      <c r="A3506" s="2">
        <v>5500031322</v>
      </c>
      <c r="B3506" t="s">
        <v>3051</v>
      </c>
      <c r="C3506" t="s">
        <v>99</v>
      </c>
      <c r="D3506" t="s">
        <v>10</v>
      </c>
      <c r="E3506" s="1">
        <v>44517</v>
      </c>
      <c r="F3506" s="1">
        <v>44603</v>
      </c>
      <c r="G3506" s="1">
        <f>Таблица1[[#This Row],[Дата регистрации ЗНИ]]+VLOOKUP(Таблица1[[#This Row],[Бизнес-решение]],'Средние сроки по БР'!$A$1:$T$203,15)</f>
        <v>44684.209790209788</v>
      </c>
      <c r="H3506" s="1">
        <f>Таблица1[[#This Row],[Плановая дата выхода из текущего статуса]]+VLOOKUP(Таблица1[[#This Row],[Бизнес-решение]],'Средние сроки по БР'!$A$1:$T$203,16)</f>
        <v>44770.209790209788</v>
      </c>
      <c r="I35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86</v>
      </c>
    </row>
    <row r="3507" spans="1:9" x14ac:dyDescent="0.25">
      <c r="A3507" s="2">
        <v>5500031323</v>
      </c>
      <c r="B3507" t="s">
        <v>3052</v>
      </c>
      <c r="C3507" t="s">
        <v>148</v>
      </c>
      <c r="D3507" t="s">
        <v>10</v>
      </c>
      <c r="E3507" s="1">
        <v>44517</v>
      </c>
      <c r="F3507" s="1">
        <v>44651</v>
      </c>
      <c r="G3507" s="1">
        <f>Таблица1[[#This Row],[Дата регистрации ЗНИ]]+VLOOKUP(Таблица1[[#This Row],[Бизнес-решение]],'Средние сроки по БР'!$A$1:$T$203,9)</f>
        <v>44696.209790209788</v>
      </c>
      <c r="H3507" s="1">
        <f>Таблица1[[#This Row],[Плановая дата выхода из текущего статуса]]+VLOOKUP(Таблица1[[#This Row],[Бизнес-решение]],'Средние сроки по БР'!$A$1:$T$203,10)</f>
        <v>44830.209790209788</v>
      </c>
      <c r="I35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134</v>
      </c>
    </row>
    <row r="3508" spans="1:9" x14ac:dyDescent="0.25">
      <c r="A3508" s="2">
        <v>5500031324</v>
      </c>
      <c r="B3508" t="s">
        <v>3053</v>
      </c>
      <c r="C3508" t="s">
        <v>260</v>
      </c>
      <c r="D3508" t="s">
        <v>6</v>
      </c>
      <c r="E3508" s="1">
        <v>44517</v>
      </c>
      <c r="F3508" s="1">
        <v>44532</v>
      </c>
      <c r="G3508" s="1">
        <f>Таблица1[[#This Row],[Дата регистрации ЗНИ]]+VLOOKUP(Таблица1[[#This Row],[Бизнес-решение]],'Средние сроки по БР'!$A$1:$T$203,6)</f>
        <v>44739.371321454484</v>
      </c>
      <c r="H3508" s="1">
        <f>Таблица1[[#This Row],[Плановая дата выхода из текущего статуса]]+VLOOKUP(Таблица1[[#This Row],[Бизнес-решение]],'Средние сроки по БР'!$A$1:$T$203,7)</f>
        <v>44752.371321454484</v>
      </c>
      <c r="I35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</v>
      </c>
    </row>
    <row r="3509" spans="1:9" x14ac:dyDescent="0.25">
      <c r="A3509" s="2">
        <v>5500031325</v>
      </c>
      <c r="B3509" t="s">
        <v>3054</v>
      </c>
      <c r="C3509" t="s">
        <v>148</v>
      </c>
      <c r="D3509" t="s">
        <v>73</v>
      </c>
      <c r="E3509" s="1">
        <v>44517</v>
      </c>
      <c r="F3509" s="1">
        <v>44742</v>
      </c>
      <c r="G3509" s="1">
        <f>Таблица1[[#This Row],[Дата регистрации ЗНИ]]+VLOOKUP(Таблица1[[#This Row],[Бизнес-решение]],'Средние сроки по БР'!$A$1:$T$203,9)</f>
        <v>44683.632258064514</v>
      </c>
      <c r="H3509" s="1">
        <f>Таблица1[[#This Row],[Плановая дата выхода из текущего статуса]]+VLOOKUP(Таблица1[[#This Row],[Бизнес-решение]],'Средние сроки по БР'!$A$1:$T$203,10)</f>
        <v>44908.632258064514</v>
      </c>
      <c r="I35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225</v>
      </c>
    </row>
    <row r="3510" spans="1:9" x14ac:dyDescent="0.25">
      <c r="A3510" s="2">
        <v>5500031326</v>
      </c>
      <c r="B3510" t="s">
        <v>3055</v>
      </c>
      <c r="C3510" t="s">
        <v>148</v>
      </c>
      <c r="D3510" t="s">
        <v>170</v>
      </c>
      <c r="E3510" s="1">
        <v>44517</v>
      </c>
      <c r="F3510" s="1">
        <v>44561</v>
      </c>
      <c r="G3510" s="1">
        <f>Таблица1[[#This Row],[Дата регистрации ЗНИ]]+VLOOKUP(Таблица1[[#This Row],[Бизнес-решение]],'Средние сроки по БР'!$A$1:$T$203,9)</f>
        <v>44695</v>
      </c>
      <c r="H3510" s="1">
        <f>Таблица1[[#This Row],[Плановая дата выхода из текущего статуса]]+VLOOKUP(Таблица1[[#This Row],[Бизнес-решение]],'Средние сроки по БР'!$A$1:$T$203,10)</f>
        <v>44739</v>
      </c>
      <c r="I35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44</v>
      </c>
    </row>
    <row r="3511" spans="1:9" x14ac:dyDescent="0.25">
      <c r="A3511" s="2">
        <v>5500031327</v>
      </c>
      <c r="B3511" t="s">
        <v>3056</v>
      </c>
      <c r="C3511" t="s">
        <v>148</v>
      </c>
      <c r="D3511" t="s">
        <v>73</v>
      </c>
      <c r="E3511" s="1">
        <v>44517</v>
      </c>
      <c r="F3511" s="1">
        <v>44742</v>
      </c>
      <c r="G3511" s="1">
        <f>Таблица1[[#This Row],[Дата регистрации ЗНИ]]+VLOOKUP(Таблица1[[#This Row],[Бизнес-решение]],'Средние сроки по БР'!$A$1:$T$203,9)</f>
        <v>44683.632258064514</v>
      </c>
      <c r="H3511" s="1">
        <f>Таблица1[[#This Row],[Плановая дата выхода из текущего статуса]]+VLOOKUP(Таблица1[[#This Row],[Бизнес-решение]],'Средние сроки по БР'!$A$1:$T$203,10)</f>
        <v>44908.632258064514</v>
      </c>
      <c r="I35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225</v>
      </c>
    </row>
    <row r="3512" spans="1:9" x14ac:dyDescent="0.25">
      <c r="A3512" s="2">
        <v>5500031328</v>
      </c>
      <c r="B3512" t="s">
        <v>3057</v>
      </c>
      <c r="C3512" t="s">
        <v>148</v>
      </c>
      <c r="D3512" t="s">
        <v>73</v>
      </c>
      <c r="E3512" s="1">
        <v>44517</v>
      </c>
      <c r="F3512" s="1">
        <v>44742</v>
      </c>
      <c r="G3512" s="1">
        <f>Таблица1[[#This Row],[Дата регистрации ЗНИ]]+VLOOKUP(Таблица1[[#This Row],[Бизнес-решение]],'Средние сроки по БР'!$A$1:$T$203,9)</f>
        <v>44683.632258064514</v>
      </c>
      <c r="H3512" s="1">
        <f>Таблица1[[#This Row],[Плановая дата выхода из текущего статуса]]+VLOOKUP(Таблица1[[#This Row],[Бизнес-решение]],'Средние сроки по БР'!$A$1:$T$203,10)</f>
        <v>44908.632258064514</v>
      </c>
      <c r="I351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225</v>
      </c>
    </row>
    <row r="3513" spans="1:9" x14ac:dyDescent="0.25">
      <c r="A3513" s="2">
        <v>5500031329</v>
      </c>
      <c r="B3513" t="s">
        <v>3058</v>
      </c>
      <c r="C3513" t="s">
        <v>448</v>
      </c>
      <c r="D3513" t="s">
        <v>278</v>
      </c>
      <c r="E3513" s="1">
        <v>44517</v>
      </c>
      <c r="F3513" s="1">
        <v>44524</v>
      </c>
      <c r="G3513" s="1">
        <f>Таблица1[[#This Row],[Дата регистрации ЗНИ]]+VLOOKUP(Таблица1[[#This Row],[Бизнес-решение]],'Средние сроки по БР'!$A$1:$U$203,7,1)</f>
        <v>44731.571428571428</v>
      </c>
      <c r="H3513" s="1">
        <f>Таблица1[[#This Row],[Плановая дата выхода из текущего статуса]]+VLOOKUP(Таблица1[[#This Row],[Бизнес-решение]],'Средние сроки по БР'!$A$1:$T$203,8)</f>
        <v>44736.571428571428</v>
      </c>
      <c r="I351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</v>
      </c>
    </row>
    <row r="3514" spans="1:9" x14ac:dyDescent="0.25">
      <c r="A3514" s="2">
        <v>5500031330</v>
      </c>
      <c r="B3514" t="s">
        <v>3059</v>
      </c>
      <c r="C3514" t="s">
        <v>99</v>
      </c>
      <c r="D3514" t="s">
        <v>10</v>
      </c>
      <c r="E3514" s="1">
        <v>44518</v>
      </c>
      <c r="F3514" s="1">
        <v>44617</v>
      </c>
      <c r="G3514" s="1">
        <f>Таблица1[[#This Row],[Дата регистрации ЗНИ]]+VLOOKUP(Таблица1[[#This Row],[Бизнес-решение]],'Средние сроки по БР'!$A$1:$T$203,15)</f>
        <v>44685.209790209788</v>
      </c>
      <c r="H3514" s="1">
        <f>Таблица1[[#This Row],[Плановая дата выхода из текущего статуса]]+VLOOKUP(Таблица1[[#This Row],[Бизнес-решение]],'Средние сроки по БР'!$A$1:$T$203,16)</f>
        <v>44784.209790209788</v>
      </c>
      <c r="I351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99</v>
      </c>
    </row>
    <row r="3515" spans="1:9" x14ac:dyDescent="0.25">
      <c r="A3515" s="2">
        <v>5500031331</v>
      </c>
      <c r="B3515" t="s">
        <v>3060</v>
      </c>
      <c r="C3515" t="s">
        <v>241</v>
      </c>
      <c r="D3515" t="s">
        <v>63</v>
      </c>
      <c r="E3515" s="1">
        <v>44518</v>
      </c>
      <c r="F3515" s="1">
        <v>44559</v>
      </c>
      <c r="G3515" s="1">
        <f>Таблица1[[#This Row],[Дата регистрации ЗНИ]]+VLOOKUP(Таблица1[[#This Row],[Бизнес-решение]],'Средние сроки по БР'!$A$1:$T$203,9)</f>
        <v>44668.796791443849</v>
      </c>
      <c r="H3515" s="1">
        <f>Таблица1[[#This Row],[Плановая дата выхода из текущего статуса]]+VLOOKUP(Таблица1[[#This Row],[Бизнес-решение]],'Средние сроки по БР'!$A$1:$T$203,10)</f>
        <v>44709.796791443849</v>
      </c>
      <c r="I35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41</v>
      </c>
    </row>
    <row r="3516" spans="1:9" x14ac:dyDescent="0.25">
      <c r="A3516" s="2">
        <v>5500031332</v>
      </c>
      <c r="B3516" t="s">
        <v>3061</v>
      </c>
      <c r="C3516" t="s">
        <v>184</v>
      </c>
      <c r="D3516" t="s">
        <v>37</v>
      </c>
      <c r="E3516" s="1">
        <v>44518</v>
      </c>
      <c r="F3516" s="1">
        <v>44574</v>
      </c>
      <c r="G3516" s="1">
        <f>Таблица1[[#This Row],[Дата регистрации ЗНИ]]+VLOOKUP(Таблица1[[#This Row],[Бизнес-решение]],'Средние сроки по БР'!$A$1:$T$203,10)</f>
        <v>44767.117647058825</v>
      </c>
      <c r="H3516" s="1">
        <f>Таблица1[[#This Row],[Плановая дата выхода из текущего статуса]]+VLOOKUP(Таблица1[[#This Row],[Бизнес-решение]],'Средние сроки по БР'!$A$1:$T$203,11)</f>
        <v>44818.117647058825</v>
      </c>
      <c r="I35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51</v>
      </c>
    </row>
    <row r="3517" spans="1:9" x14ac:dyDescent="0.25">
      <c r="A3517" s="2">
        <v>5500031333</v>
      </c>
      <c r="B3517" t="s">
        <v>3062</v>
      </c>
      <c r="C3517" t="s">
        <v>149</v>
      </c>
      <c r="D3517" t="s">
        <v>257</v>
      </c>
      <c r="E3517" s="1">
        <v>44518</v>
      </c>
      <c r="F3517" s="1">
        <v>44561</v>
      </c>
      <c r="G3517" s="1">
        <f>Таблица1[[#This Row],[Дата регистрации ЗНИ]]+VLOOKUP(Таблица1[[#This Row],[Бизнес-решение]],'Средние сроки по БР'!$A$1:$T$203,18,1)</f>
        <v>44621.595744680853</v>
      </c>
      <c r="H3517" s="1">
        <f>Таблица1[[#This Row],[Плановая дата выхода из текущего статуса]]+VLOOKUP(Таблица1[[#This Row],[Бизнес-решение]],'Средние сроки по БР'!$A$1:$T$203,19,1)</f>
        <v>44660.595744680853</v>
      </c>
      <c r="I35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39</v>
      </c>
    </row>
    <row r="3518" spans="1:9" x14ac:dyDescent="0.25">
      <c r="A3518" s="2">
        <v>5500031334</v>
      </c>
      <c r="B3518" t="s">
        <v>3050</v>
      </c>
      <c r="C3518" t="s">
        <v>148</v>
      </c>
      <c r="D3518" t="s">
        <v>33</v>
      </c>
      <c r="E3518" s="1">
        <v>44518</v>
      </c>
      <c r="F3518" s="1">
        <v>44620</v>
      </c>
      <c r="G3518" s="1">
        <f>Таблица1[[#This Row],[Дата регистрации ЗНИ]]+VLOOKUP(Таблица1[[#This Row],[Бизнес-решение]],'Средние сроки по БР'!$A$1:$T$203,9)</f>
        <v>44762.310924369747</v>
      </c>
      <c r="H3518" s="1">
        <f>Таблица1[[#This Row],[Плановая дата выхода из текущего статуса]]+VLOOKUP(Таблица1[[#This Row],[Бизнес-решение]],'Средние сроки по БР'!$A$1:$T$203,10)</f>
        <v>44864.310924369747</v>
      </c>
      <c r="I35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102</v>
      </c>
    </row>
    <row r="3519" spans="1:9" x14ac:dyDescent="0.25">
      <c r="A3519" s="2">
        <v>5500031335</v>
      </c>
      <c r="B3519" t="s">
        <v>3063</v>
      </c>
      <c r="C3519" t="s">
        <v>148</v>
      </c>
      <c r="D3519" t="s">
        <v>13</v>
      </c>
      <c r="E3519" s="1">
        <v>44518</v>
      </c>
      <c r="F3519" s="1">
        <v>44546</v>
      </c>
      <c r="G3519" s="1">
        <f>Таблица1[[#This Row],[Дата регистрации ЗНИ]]+VLOOKUP(Таблица1[[#This Row],[Бизнес-решение]],'Средние сроки по БР'!$A$1:$T$203,9)</f>
        <v>44748.88</v>
      </c>
      <c r="H3519" s="1">
        <f>Таблица1[[#This Row],[Плановая дата выхода из текущего статуса]]+VLOOKUP(Таблица1[[#This Row],[Бизнес-решение]],'Средние сроки по БР'!$A$1:$T$203,10)</f>
        <v>44776.88</v>
      </c>
      <c r="I35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</v>
      </c>
    </row>
    <row r="3520" spans="1:9" x14ac:dyDescent="0.25">
      <c r="A3520" s="2">
        <v>5500031336</v>
      </c>
      <c r="B3520" t="s">
        <v>3064</v>
      </c>
      <c r="C3520" t="s">
        <v>184</v>
      </c>
      <c r="D3520" t="s">
        <v>10</v>
      </c>
      <c r="E3520" s="1">
        <v>44518</v>
      </c>
      <c r="F3520" s="1">
        <v>44571</v>
      </c>
      <c r="G3520" s="1">
        <f>Таблица1[[#This Row],[Дата регистрации ЗНИ]]+VLOOKUP(Таблица1[[#This Row],[Бизнес-решение]],'Средние сроки по БР'!$A$1:$T$203,10)</f>
        <v>44697.209790209788</v>
      </c>
      <c r="H3520" s="1">
        <f>Таблица1[[#This Row],[Плановая дата выхода из текущего статуса]]+VLOOKUP(Таблица1[[#This Row],[Бизнес-решение]],'Средние сроки по БР'!$A$1:$T$203,11)</f>
        <v>44745.209790209788</v>
      </c>
      <c r="I35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48</v>
      </c>
    </row>
    <row r="3521" spans="1:9" hidden="1" x14ac:dyDescent="0.25">
      <c r="A3521" s="2">
        <v>5500031369</v>
      </c>
      <c r="B3521" t="s">
        <v>3089</v>
      </c>
      <c r="C3521" t="s">
        <v>8</v>
      </c>
      <c r="D3521" t="s">
        <v>6</v>
      </c>
      <c r="E3521" s="1">
        <v>44524</v>
      </c>
      <c r="F3521" s="1" t="s">
        <v>7</v>
      </c>
      <c r="I352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522" spans="1:9" hidden="1" x14ac:dyDescent="0.25">
      <c r="A3522" s="2">
        <v>5500031370</v>
      </c>
      <c r="B3522" t="s">
        <v>3090</v>
      </c>
      <c r="C3522" t="s">
        <v>5</v>
      </c>
      <c r="D3522" t="s">
        <v>857</v>
      </c>
      <c r="E3522" s="1">
        <v>44524</v>
      </c>
      <c r="F3522" s="1" t="s">
        <v>7</v>
      </c>
      <c r="I352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523" spans="1:9" x14ac:dyDescent="0.25">
      <c r="A3523" s="2">
        <v>5500031337</v>
      </c>
      <c r="B3523" t="s">
        <v>2473</v>
      </c>
      <c r="C3523" t="s">
        <v>148</v>
      </c>
      <c r="D3523" t="s">
        <v>6</v>
      </c>
      <c r="E3523" s="1">
        <v>44519</v>
      </c>
      <c r="F3523" s="1">
        <v>44742</v>
      </c>
      <c r="G3523" s="1">
        <f>Таблица1[[#This Row],[Дата регистрации ЗНИ]]+VLOOKUP(Таблица1[[#This Row],[Бизнес-решение]],'Средние сроки по БР'!$A$1:$T$203,9)</f>
        <v>44735.371321454484</v>
      </c>
      <c r="H3523" s="1">
        <f>Таблица1[[#This Row],[Плановая дата выхода из текущего статуса]]+VLOOKUP(Таблица1[[#This Row],[Бизнес-решение]],'Средние сроки по БР'!$A$1:$T$203,10)</f>
        <v>44958.371321454484</v>
      </c>
      <c r="I35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223</v>
      </c>
    </row>
    <row r="3524" spans="1:9" x14ac:dyDescent="0.25">
      <c r="A3524" s="2">
        <v>5500031338</v>
      </c>
      <c r="B3524" t="s">
        <v>337</v>
      </c>
      <c r="C3524" t="s">
        <v>148</v>
      </c>
      <c r="D3524" t="s">
        <v>73</v>
      </c>
      <c r="E3524" s="1">
        <v>44519</v>
      </c>
      <c r="F3524" s="1">
        <v>44561</v>
      </c>
      <c r="G3524" s="1">
        <f>Таблица1[[#This Row],[Дата регистрации ЗНИ]]+VLOOKUP(Таблица1[[#This Row],[Бизнес-решение]],'Средние сроки по БР'!$A$1:$T$203,9)</f>
        <v>44685.632258064514</v>
      </c>
      <c r="H3524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5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42</v>
      </c>
    </row>
    <row r="3525" spans="1:9" x14ac:dyDescent="0.25">
      <c r="A3525" s="2">
        <v>5500031339</v>
      </c>
      <c r="B3525" t="s">
        <v>254</v>
      </c>
      <c r="C3525" t="s">
        <v>99</v>
      </c>
      <c r="D3525" t="s">
        <v>33</v>
      </c>
      <c r="E3525" s="1">
        <v>44519</v>
      </c>
      <c r="F3525" s="1">
        <v>44592</v>
      </c>
      <c r="G3525" s="1">
        <f>Таблица1[[#This Row],[Дата регистрации ЗНИ]]+VLOOKUP(Таблица1[[#This Row],[Бизнес-решение]],'Средние сроки по БР'!$A$1:$T$203,15)</f>
        <v>44751.310924369747</v>
      </c>
      <c r="H3525" s="1">
        <f>Таблица1[[#This Row],[Плановая дата выхода из текущего статуса]]+VLOOKUP(Таблица1[[#This Row],[Бизнес-решение]],'Средние сроки по БР'!$A$1:$T$203,16)</f>
        <v>44824.310924369747</v>
      </c>
      <c r="I35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73</v>
      </c>
    </row>
    <row r="3526" spans="1:9" x14ac:dyDescent="0.25">
      <c r="A3526" s="2">
        <v>5500031340</v>
      </c>
      <c r="B3526" t="s">
        <v>3065</v>
      </c>
      <c r="C3526" t="s">
        <v>260</v>
      </c>
      <c r="D3526" t="s">
        <v>257</v>
      </c>
      <c r="E3526" s="1">
        <v>44519</v>
      </c>
      <c r="F3526" s="1">
        <v>44536</v>
      </c>
      <c r="G3526" s="1">
        <f>Таблица1[[#This Row],[Дата регистрации ЗНИ]]+VLOOKUP(Таблица1[[#This Row],[Бизнес-решение]],'Средние сроки по БР'!$A$1:$T$203,6)</f>
        <v>44644.595744680853</v>
      </c>
      <c r="H3526" s="1">
        <f>Таблица1[[#This Row],[Плановая дата выхода из текущего статуса]]+VLOOKUP(Таблица1[[#This Row],[Бизнес-решение]],'Средние сроки по БР'!$A$1:$T$203,7)</f>
        <v>44659.595744680853</v>
      </c>
      <c r="I352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</v>
      </c>
    </row>
    <row r="3527" spans="1:9" x14ac:dyDescent="0.25">
      <c r="A3527" s="2">
        <v>5500031346</v>
      </c>
      <c r="B3527" t="s">
        <v>3025</v>
      </c>
      <c r="C3527" t="s">
        <v>148</v>
      </c>
      <c r="D3527" t="s">
        <v>3071</v>
      </c>
      <c r="E3527" s="1">
        <v>44518</v>
      </c>
      <c r="F3527" s="1">
        <v>44529</v>
      </c>
      <c r="G3527" s="1">
        <f>Таблица1[[#This Row],[Дата регистрации ЗНИ]]+VLOOKUP(Таблица1[[#This Row],[Бизнес-решение]],'Средние сроки по БР'!$A$1:$T$203,9)</f>
        <v>44767.117647058825</v>
      </c>
      <c r="H3527" s="1">
        <f>Таблица1[[#This Row],[Плановая дата выхода из текущего статуса]]+VLOOKUP(Таблица1[[#This Row],[Бизнес-решение]],'Средние сроки по БР'!$A$1:$T$203,10)</f>
        <v>44778.117647058825</v>
      </c>
      <c r="I35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</v>
      </c>
    </row>
    <row r="3528" spans="1:9" x14ac:dyDescent="0.25">
      <c r="A3528" s="2">
        <v>5500031347</v>
      </c>
      <c r="B3528" t="s">
        <v>3072</v>
      </c>
      <c r="C3528" t="s">
        <v>99</v>
      </c>
      <c r="D3528" t="s">
        <v>94</v>
      </c>
      <c r="E3528" s="1">
        <v>44518</v>
      </c>
      <c r="F3528" s="1">
        <v>44589</v>
      </c>
      <c r="G3528" s="1">
        <f>Таблица1[[#This Row],[Дата регистрации ЗНИ]]+VLOOKUP(Таблица1[[#This Row],[Бизнес-решение]],'Средние сроки по БР'!$A$1:$T$203,15)</f>
        <v>44658.567567567567</v>
      </c>
      <c r="H3528" s="1">
        <f>Таблица1[[#This Row],[Плановая дата выхода из текущего статуса]]+VLOOKUP(Таблица1[[#This Row],[Бизнес-решение]],'Средние сроки по БР'!$A$1:$T$203,16)</f>
        <v>44729.567567567567</v>
      </c>
      <c r="I352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71</v>
      </c>
    </row>
    <row r="3529" spans="1:9" x14ac:dyDescent="0.25">
      <c r="A3529" s="2">
        <v>5500031348</v>
      </c>
      <c r="B3529" t="s">
        <v>2707</v>
      </c>
      <c r="C3529" t="s">
        <v>361</v>
      </c>
      <c r="D3529" t="s">
        <v>33</v>
      </c>
      <c r="E3529" s="1">
        <v>44518</v>
      </c>
      <c r="F3529" s="1">
        <v>44559</v>
      </c>
      <c r="G3529" s="1">
        <f>Таблица1[[#This Row],[Дата регистрации ЗНИ]]+VLOOKUP(Таблица1[[#This Row],[Бизнес-решение]],'Средние сроки по БР'!$A$1:$T$203,9)</f>
        <v>44762.310924369747</v>
      </c>
      <c r="H3529" s="1">
        <f>Таблица1[[#This Row],[Плановая дата выхода из текущего статуса]]+VLOOKUP(Таблица1[[#This Row],[Бизнес-решение]],'Средние сроки по БР'!$A$1:$T$203,10)</f>
        <v>44803.310924369747</v>
      </c>
      <c r="I35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41</v>
      </c>
    </row>
    <row r="3530" spans="1:9" x14ac:dyDescent="0.25">
      <c r="A3530" s="2">
        <v>5500031349</v>
      </c>
      <c r="B3530" t="s">
        <v>3073</v>
      </c>
      <c r="C3530" t="s">
        <v>325</v>
      </c>
      <c r="D3530" t="s">
        <v>16</v>
      </c>
      <c r="E3530" s="1">
        <v>44519</v>
      </c>
      <c r="F3530" s="1">
        <v>44550</v>
      </c>
      <c r="G3530" s="1">
        <f>Таблица1[[#This Row],[Дата регистрации ЗНИ]]+VLOOKUP(Таблица1[[#This Row],[Бизнес-решение]],'Средние сроки по БР'!$A$1:$T$203,13)</f>
        <v>44677.252688172041</v>
      </c>
      <c r="H3530" s="1">
        <f>Таблица1[[#This Row],[Плановая дата выхода из текущего статуса]]+VLOOKUP(Таблица1[[#This Row],[Бизнес-решение]],'Средние сроки по БР'!$A$1:$T$203,14)</f>
        <v>44706.252688172041</v>
      </c>
      <c r="I35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</v>
      </c>
    </row>
    <row r="3531" spans="1:9" x14ac:dyDescent="0.25">
      <c r="A3531" s="2">
        <v>5500031350</v>
      </c>
      <c r="B3531" t="s">
        <v>3074</v>
      </c>
      <c r="C3531" t="s">
        <v>328</v>
      </c>
      <c r="D3531" t="s">
        <v>73</v>
      </c>
      <c r="E3531" s="1">
        <v>44519</v>
      </c>
      <c r="F3531" s="1">
        <v>44523</v>
      </c>
      <c r="G3531" s="1">
        <f>Таблица1[[#This Row],[Дата регистрации ЗНИ]]+VLOOKUP(Таблица1[[#This Row],[Бизнес-решение]],'Средние сроки по БР'!$A$1:$U$203,7,1)</f>
        <v>44689.632258064514</v>
      </c>
      <c r="H3531" s="1">
        <f>Таблица1[[#This Row],[Плановая дата выхода из текущего статуса]]+VLOOKUP(Таблица1[[#This Row],[Бизнес-решение]],'Средние сроки по БР'!$A$1:$T$203,8)</f>
        <v>44691.632258064514</v>
      </c>
      <c r="I35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532" spans="1:9" x14ac:dyDescent="0.25">
      <c r="A3532" s="2">
        <v>5500031351</v>
      </c>
      <c r="B3532" t="s">
        <v>3075</v>
      </c>
      <c r="C3532" t="s">
        <v>148</v>
      </c>
      <c r="D3532" t="s">
        <v>73</v>
      </c>
      <c r="E3532" s="1">
        <v>44519</v>
      </c>
      <c r="F3532" s="1">
        <v>44581</v>
      </c>
      <c r="G3532" s="1">
        <f>Таблица1[[#This Row],[Дата регистрации ЗНИ]]+VLOOKUP(Таблица1[[#This Row],[Бизнес-решение]],'Средние сроки по БР'!$A$1:$T$203,9)</f>
        <v>44685.632258064514</v>
      </c>
      <c r="H3532" s="1">
        <f>Таблица1[[#This Row],[Плановая дата выхода из текущего статуса]]+VLOOKUP(Таблица1[[#This Row],[Бизнес-решение]],'Средние сроки по БР'!$A$1:$T$203,10)</f>
        <v>44747.632258064514</v>
      </c>
      <c r="I35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62</v>
      </c>
    </row>
    <row r="3533" spans="1:9" x14ac:dyDescent="0.25">
      <c r="A3533" s="2">
        <v>5500031352</v>
      </c>
      <c r="B3533" t="s">
        <v>3076</v>
      </c>
      <c r="C3533" t="s">
        <v>325</v>
      </c>
      <c r="D3533" t="s">
        <v>329</v>
      </c>
      <c r="E3533" s="1">
        <v>44519</v>
      </c>
      <c r="F3533" s="1">
        <v>44524</v>
      </c>
      <c r="G3533" s="1">
        <f>Таблица1[[#This Row],[Дата регистрации ЗНИ]]+VLOOKUP(Таблица1[[#This Row],[Бизнес-решение]],'Средние сроки по БР'!$A$1:$T$203,13)</f>
        <v>44720.571428571428</v>
      </c>
      <c r="H3533" s="1">
        <f>Таблица1[[#This Row],[Плановая дата выхода из текущего статуса]]+VLOOKUP(Таблица1[[#This Row],[Бизнес-решение]],'Средние сроки по БР'!$A$1:$T$203,14)</f>
        <v>44723.571428571428</v>
      </c>
      <c r="I35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3534" spans="1:9" hidden="1" x14ac:dyDescent="0.25">
      <c r="A3534" s="2">
        <v>5500031382</v>
      </c>
      <c r="B3534" t="s">
        <v>3097</v>
      </c>
      <c r="C3534" t="s">
        <v>8</v>
      </c>
      <c r="D3534" t="s">
        <v>257</v>
      </c>
      <c r="E3534" s="1">
        <v>44523</v>
      </c>
      <c r="F3534" s="1" t="s">
        <v>7</v>
      </c>
      <c r="I353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535" spans="1:9" x14ac:dyDescent="0.25">
      <c r="A3535" s="2">
        <v>5500031353</v>
      </c>
      <c r="B3535" t="s">
        <v>3077</v>
      </c>
      <c r="C3535" t="s">
        <v>448</v>
      </c>
      <c r="D3535" t="s">
        <v>11</v>
      </c>
      <c r="E3535" s="1">
        <v>44522</v>
      </c>
      <c r="F3535" s="1">
        <v>44529</v>
      </c>
      <c r="G3535" s="1">
        <f>Таблица1[[#This Row],[Дата регистрации ЗНИ]]+VLOOKUP(Таблица1[[#This Row],[Бизнес-решение]],'Средние сроки по БР'!$A$1:$U$203,7,1)</f>
        <v>44777.260563380281</v>
      </c>
      <c r="H3535" s="1">
        <f>Таблица1[[#This Row],[Плановая дата выхода из текущего статуса]]+VLOOKUP(Таблица1[[#This Row],[Бизнес-решение]],'Средние сроки по БР'!$A$1:$T$203,8)</f>
        <v>44782.260563380281</v>
      </c>
      <c r="I35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</v>
      </c>
    </row>
    <row r="3536" spans="1:9" x14ac:dyDescent="0.25">
      <c r="A3536" s="2">
        <v>5500031354</v>
      </c>
      <c r="B3536" t="s">
        <v>3078</v>
      </c>
      <c r="C3536" t="s">
        <v>148</v>
      </c>
      <c r="D3536" t="s">
        <v>323</v>
      </c>
      <c r="E3536" s="1">
        <v>44522</v>
      </c>
      <c r="F3536" s="1">
        <v>44681</v>
      </c>
      <c r="G3536" s="1">
        <f>Таблица1[[#This Row],[Дата регистрации ЗНИ]]+VLOOKUP(Таблица1[[#This Row],[Бизнес-решение]],'Средние сроки по БР'!$A$1:$T$203,9)</f>
        <v>44758.5</v>
      </c>
      <c r="H3536" s="1">
        <f>Таблица1[[#This Row],[Плановая дата выхода из текущего статуса]]+VLOOKUP(Таблица1[[#This Row],[Бизнес-решение]],'Средние сроки по БР'!$A$1:$T$203,10)</f>
        <v>44917.5</v>
      </c>
      <c r="I35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159</v>
      </c>
    </row>
    <row r="3537" spans="1:9" x14ac:dyDescent="0.25">
      <c r="A3537" s="2">
        <v>5500031355</v>
      </c>
      <c r="B3537" t="s">
        <v>1390</v>
      </c>
      <c r="C3537" t="s">
        <v>381</v>
      </c>
      <c r="D3537" t="s">
        <v>17</v>
      </c>
      <c r="E3537" s="1">
        <v>44522</v>
      </c>
      <c r="F3537" s="1">
        <v>44550</v>
      </c>
      <c r="G3537" s="1">
        <f>Таблица1[[#This Row],[Дата регистрации ЗНИ]]+VLOOKUP(Таблица1[[#This Row],[Бизнес-решение]],'Средние сроки по БР'!$A$1:$T$203,14)</f>
        <v>44682.4375</v>
      </c>
      <c r="H3537" s="1">
        <f>Таблица1[[#This Row],[Плановая дата выхода из текущего статуса]]+VLOOKUP(Таблица1[[#This Row],[Бизнес-решение]],'Средние сроки по БР'!$A$1:$T$203,15)</f>
        <v>44709.4375</v>
      </c>
      <c r="I353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</v>
      </c>
    </row>
    <row r="3538" spans="1:9" x14ac:dyDescent="0.25">
      <c r="A3538" s="2">
        <v>5500031356</v>
      </c>
      <c r="B3538" t="s">
        <v>3079</v>
      </c>
      <c r="C3538" t="s">
        <v>148</v>
      </c>
      <c r="D3538" t="s">
        <v>73</v>
      </c>
      <c r="E3538" s="1">
        <v>44522</v>
      </c>
      <c r="F3538" s="1">
        <v>44560</v>
      </c>
      <c r="G3538" s="1">
        <f>Таблица1[[#This Row],[Дата регистрации ЗНИ]]+VLOOKUP(Таблица1[[#This Row],[Бизнес-решение]],'Средние сроки по БР'!$A$1:$T$203,9)</f>
        <v>44688.632258064514</v>
      </c>
      <c r="H3538" s="1">
        <f>Таблица1[[#This Row],[Плановая дата выхода из текущего статуса]]+VLOOKUP(Таблица1[[#This Row],[Бизнес-решение]],'Средние сроки по БР'!$A$1:$T$203,10)</f>
        <v>44726.632258064514</v>
      </c>
      <c r="I35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38</v>
      </c>
    </row>
    <row r="3539" spans="1:9" x14ac:dyDescent="0.25">
      <c r="A3539" s="2">
        <v>5500031357</v>
      </c>
      <c r="B3539" t="s">
        <v>3080</v>
      </c>
      <c r="C3539" t="s">
        <v>184</v>
      </c>
      <c r="D3539" t="s">
        <v>56</v>
      </c>
      <c r="E3539" s="1">
        <v>44522</v>
      </c>
      <c r="F3539" s="1">
        <v>44575</v>
      </c>
      <c r="G3539" s="1">
        <f>Таблица1[[#This Row],[Дата регистрации ЗНИ]]+VLOOKUP(Таблица1[[#This Row],[Бизнес-решение]],'Средние сроки по БР'!$A$1:$T$203,10)</f>
        <v>44753.4</v>
      </c>
      <c r="H3539" s="1">
        <f>Таблица1[[#This Row],[Плановая дата выхода из текущего статуса]]+VLOOKUP(Таблица1[[#This Row],[Бизнес-решение]],'Средние сроки по БР'!$A$1:$T$203,11)</f>
        <v>44801.4</v>
      </c>
      <c r="I353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48</v>
      </c>
    </row>
    <row r="3540" spans="1:9" hidden="1" x14ac:dyDescent="0.25">
      <c r="A3540" s="2">
        <v>5500031391</v>
      </c>
      <c r="B3540" t="s">
        <v>3102</v>
      </c>
      <c r="C3540" t="s">
        <v>5</v>
      </c>
      <c r="D3540" t="s">
        <v>857</v>
      </c>
      <c r="E3540" s="1">
        <v>44524</v>
      </c>
      <c r="F3540" s="1" t="s">
        <v>7</v>
      </c>
      <c r="I3540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541" spans="1:9" x14ac:dyDescent="0.25">
      <c r="A3541" s="2">
        <v>5500031358</v>
      </c>
      <c r="B3541" t="s">
        <v>3081</v>
      </c>
      <c r="C3541" t="s">
        <v>260</v>
      </c>
      <c r="D3541" t="s">
        <v>73</v>
      </c>
      <c r="E3541" s="1">
        <v>44522</v>
      </c>
      <c r="F3541" s="1">
        <v>44539</v>
      </c>
      <c r="G3541" s="1">
        <f>Таблица1[[#This Row],[Дата регистрации ЗНИ]]+VLOOKUP(Таблица1[[#This Row],[Бизнес-решение]],'Средние сроки по БР'!$A$1:$T$203,6)</f>
        <v>44694.632258064514</v>
      </c>
      <c r="H3541" s="1">
        <f>Таблица1[[#This Row],[Плановая дата выхода из текущего статуса]]+VLOOKUP(Таблица1[[#This Row],[Бизнес-решение]],'Средние сроки по БР'!$A$1:$T$203,7)</f>
        <v>44709.632258064514</v>
      </c>
      <c r="I35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</v>
      </c>
    </row>
    <row r="3542" spans="1:9" x14ac:dyDescent="0.25">
      <c r="A3542" s="2">
        <v>5500031359</v>
      </c>
      <c r="B3542" t="s">
        <v>3082</v>
      </c>
      <c r="C3542" t="s">
        <v>148</v>
      </c>
      <c r="D3542" t="s">
        <v>10</v>
      </c>
      <c r="E3542" s="1">
        <v>44522</v>
      </c>
      <c r="F3542" s="1">
        <v>44585</v>
      </c>
      <c r="G3542" s="1">
        <f>Таблица1[[#This Row],[Дата регистрации ЗНИ]]+VLOOKUP(Таблица1[[#This Row],[Бизнес-решение]],'Средние сроки по БР'!$A$1:$T$203,9)</f>
        <v>44701.209790209788</v>
      </c>
      <c r="H3542" s="1">
        <f>Таблица1[[#This Row],[Плановая дата выхода из текущего статуса]]+VLOOKUP(Таблица1[[#This Row],[Бизнес-решение]],'Средние сроки по БР'!$A$1:$T$203,10)</f>
        <v>44764.209790209788</v>
      </c>
      <c r="I35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63</v>
      </c>
    </row>
    <row r="3543" spans="1:9" x14ac:dyDescent="0.25">
      <c r="A3543" s="2">
        <v>5500031360</v>
      </c>
      <c r="B3543" t="s">
        <v>3083</v>
      </c>
      <c r="C3543" t="s">
        <v>448</v>
      </c>
      <c r="D3543" t="s">
        <v>6</v>
      </c>
      <c r="E3543" s="1">
        <v>44522</v>
      </c>
      <c r="F3543" s="1">
        <v>44526</v>
      </c>
      <c r="G3543" s="1">
        <f>Таблица1[[#This Row],[Дата регистрации ЗНИ]]+VLOOKUP(Таблица1[[#This Row],[Бизнес-решение]],'Средние сроки по БР'!$A$1:$U$203,7,1)</f>
        <v>44742.371321454484</v>
      </c>
      <c r="H3543" s="1">
        <f>Таблица1[[#This Row],[Плановая дата выхода из текущего статуса]]+VLOOKUP(Таблица1[[#This Row],[Бизнес-решение]],'Средние сроки по БР'!$A$1:$T$203,8)</f>
        <v>44744.371321454484</v>
      </c>
      <c r="I35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544" spans="1:9" x14ac:dyDescent="0.25">
      <c r="A3544" s="2">
        <v>5500031361</v>
      </c>
      <c r="B3544" t="s">
        <v>3084</v>
      </c>
      <c r="C3544" t="s">
        <v>148</v>
      </c>
      <c r="D3544" t="s">
        <v>28</v>
      </c>
      <c r="E3544" s="1">
        <v>44519</v>
      </c>
      <c r="F3544" s="1">
        <v>44560</v>
      </c>
      <c r="G3544" s="1">
        <f>Таблица1[[#This Row],[Дата регистрации ЗНИ]]+VLOOKUP(Таблица1[[#This Row],[Бизнес-решение]],'Средние сроки по БР'!$A$1:$T$203,9)</f>
        <v>44789.664731494922</v>
      </c>
      <c r="H3544" s="1">
        <f>Таблица1[[#This Row],[Плановая дата выхода из текущего статуса]]+VLOOKUP(Таблица1[[#This Row],[Бизнес-решение]],'Средние сроки по БР'!$A$1:$T$203,10)</f>
        <v>44830.664731494922</v>
      </c>
      <c r="I35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41</v>
      </c>
    </row>
    <row r="3545" spans="1:9" x14ac:dyDescent="0.25">
      <c r="A3545" s="2">
        <v>5500031362</v>
      </c>
      <c r="B3545" t="s">
        <v>3085</v>
      </c>
      <c r="C3545" t="s">
        <v>148</v>
      </c>
      <c r="D3545" t="s">
        <v>6</v>
      </c>
      <c r="E3545" s="1">
        <v>44519</v>
      </c>
      <c r="F3545" s="1">
        <v>44742</v>
      </c>
      <c r="G3545" s="1">
        <f>Таблица1[[#This Row],[Дата регистрации ЗНИ]]+VLOOKUP(Таблица1[[#This Row],[Бизнес-решение]],'Средние сроки по БР'!$A$1:$T$203,9)</f>
        <v>44735.371321454484</v>
      </c>
      <c r="H3545" s="1">
        <f>Таблица1[[#This Row],[Плановая дата выхода из текущего статуса]]+VLOOKUP(Таблица1[[#This Row],[Бизнес-решение]],'Средние сроки по БР'!$A$1:$T$203,10)</f>
        <v>44958.371321454484</v>
      </c>
      <c r="I35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223</v>
      </c>
    </row>
    <row r="3546" spans="1:9" x14ac:dyDescent="0.25">
      <c r="A3546" s="2">
        <v>5500031363</v>
      </c>
      <c r="B3546" t="s">
        <v>3086</v>
      </c>
      <c r="C3546" t="s">
        <v>328</v>
      </c>
      <c r="D3546" t="s">
        <v>16</v>
      </c>
      <c r="E3546" s="1">
        <v>44521</v>
      </c>
      <c r="F3546" s="1">
        <v>44525</v>
      </c>
      <c r="G3546" s="1">
        <f>Таблица1[[#This Row],[Дата регистрации ЗНИ]]+VLOOKUP(Таблица1[[#This Row],[Бизнес-решение]],'Средние сроки по БР'!$A$1:$U$203,7,1)</f>
        <v>44692.252688172041</v>
      </c>
      <c r="H3546" s="1">
        <f>Таблица1[[#This Row],[Плановая дата выхода из текущего статуса]]+VLOOKUP(Таблица1[[#This Row],[Бизнес-решение]],'Средние сроки по БР'!$A$1:$T$203,8)</f>
        <v>44694.252688172041</v>
      </c>
      <c r="I35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547" spans="1:9" x14ac:dyDescent="0.25">
      <c r="A3547" s="2">
        <v>5500031365</v>
      </c>
      <c r="B3547" t="s">
        <v>3087</v>
      </c>
      <c r="C3547" t="s">
        <v>148</v>
      </c>
      <c r="D3547" t="s">
        <v>18</v>
      </c>
      <c r="E3547" s="1">
        <v>44524</v>
      </c>
      <c r="F3547" s="1">
        <v>44772</v>
      </c>
      <c r="G3547" s="1">
        <f>Таблица1[[#This Row],[Дата регистрации ЗНИ]]+VLOOKUP(Таблица1[[#This Row],[Бизнес-решение]],'Средние сроки по БР'!$A$1:$T$203,9)</f>
        <v>44815.087087087086</v>
      </c>
      <c r="H3547" s="1">
        <f>Таблица1[[#This Row],[Плановая дата выхода из текущего статуса]]+VLOOKUP(Таблица1[[#This Row],[Бизнес-решение]],'Средние сроки по БР'!$A$1:$T$203,10)</f>
        <v>45063.087087087086</v>
      </c>
      <c r="I35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248</v>
      </c>
    </row>
    <row r="3548" spans="1:9" x14ac:dyDescent="0.25">
      <c r="A3548" s="2">
        <v>5500031366</v>
      </c>
      <c r="B3548" t="s">
        <v>3087</v>
      </c>
      <c r="C3548" t="s">
        <v>148</v>
      </c>
      <c r="D3548" t="s">
        <v>210</v>
      </c>
      <c r="E3548" s="1">
        <v>44524</v>
      </c>
      <c r="F3548" s="1">
        <v>44582</v>
      </c>
      <c r="G3548" s="1">
        <f>Таблица1[[#This Row],[Дата регистрации ЗНИ]]+VLOOKUP(Таблица1[[#This Row],[Бизнес-решение]],'Средние сроки по БР'!$A$1:$T$203,9)</f>
        <v>44868.5</v>
      </c>
      <c r="H3548" s="1">
        <f>Таблица1[[#This Row],[Плановая дата выхода из текущего статуса]]+VLOOKUP(Таблица1[[#This Row],[Бизнес-решение]],'Средние сроки по БР'!$A$1:$T$203,10)</f>
        <v>44926.5</v>
      </c>
      <c r="I35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58</v>
      </c>
    </row>
    <row r="3549" spans="1:9" x14ac:dyDescent="0.25">
      <c r="A3549" s="2">
        <v>5500031368</v>
      </c>
      <c r="B3549" t="s">
        <v>3088</v>
      </c>
      <c r="C3549" t="s">
        <v>148</v>
      </c>
      <c r="D3549" t="s">
        <v>2667</v>
      </c>
      <c r="E3549" s="1">
        <v>44524</v>
      </c>
      <c r="F3549" s="1">
        <v>44651</v>
      </c>
      <c r="G3549" s="1">
        <f>Таблица1[[#This Row],[Дата регистрации ЗНИ]]+VLOOKUP(Таблица1[[#This Row],[Бизнес-решение]],'Средние сроки по БР'!$A$1:$T$203,9)</f>
        <v>44731</v>
      </c>
      <c r="H3549" s="1">
        <f>Таблица1[[#This Row],[Плановая дата выхода из текущего статуса]]+VLOOKUP(Таблица1[[#This Row],[Бизнес-решение]],'Средние сроки по БР'!$A$1:$T$203,10)</f>
        <v>44858</v>
      </c>
      <c r="I354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127</v>
      </c>
    </row>
    <row r="3550" spans="1:9" x14ac:dyDescent="0.25">
      <c r="A3550" s="2">
        <v>5500031371</v>
      </c>
      <c r="B3550" t="s">
        <v>2408</v>
      </c>
      <c r="C3550" t="s">
        <v>148</v>
      </c>
      <c r="D3550" t="s">
        <v>33</v>
      </c>
      <c r="E3550" s="1">
        <v>44522</v>
      </c>
      <c r="F3550" s="1">
        <v>44681</v>
      </c>
      <c r="G3550" s="1">
        <f>Таблица1[[#This Row],[Дата регистрации ЗНИ]]+VLOOKUP(Таблица1[[#This Row],[Бизнес-решение]],'Средние сроки по БР'!$A$1:$T$203,9)</f>
        <v>44766.310924369747</v>
      </c>
      <c r="H3550" s="1">
        <f>Таблица1[[#This Row],[Плановая дата выхода из текущего статуса]]+VLOOKUP(Таблица1[[#This Row],[Бизнес-решение]],'Средние сроки по БР'!$A$1:$T$203,10)</f>
        <v>44925.310924369747</v>
      </c>
      <c r="I355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159</v>
      </c>
    </row>
    <row r="3551" spans="1:9" x14ac:dyDescent="0.25">
      <c r="A3551" s="2">
        <v>5500031372</v>
      </c>
      <c r="B3551" t="s">
        <v>1946</v>
      </c>
      <c r="C3551" t="s">
        <v>148</v>
      </c>
      <c r="D3551" t="s">
        <v>10</v>
      </c>
      <c r="E3551" s="1">
        <v>44522</v>
      </c>
      <c r="F3551" s="1">
        <v>44617</v>
      </c>
      <c r="G3551" s="1">
        <f>Таблица1[[#This Row],[Дата регистрации ЗНИ]]+VLOOKUP(Таблица1[[#This Row],[Бизнес-решение]],'Средние сроки по БР'!$A$1:$T$203,9)</f>
        <v>44701.209790209788</v>
      </c>
      <c r="H3551" s="1">
        <f>Таблица1[[#This Row],[Плановая дата выхода из текущего статуса]]+VLOOKUP(Таблица1[[#This Row],[Бизнес-решение]],'Средние сроки по БР'!$A$1:$T$203,10)</f>
        <v>44796.209790209788</v>
      </c>
      <c r="I35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95</v>
      </c>
    </row>
    <row r="3552" spans="1:9" x14ac:dyDescent="0.25">
      <c r="A3552" s="2">
        <v>5500031373</v>
      </c>
      <c r="B3552" t="s">
        <v>1946</v>
      </c>
      <c r="C3552" t="s">
        <v>148</v>
      </c>
      <c r="D3552" t="s">
        <v>33</v>
      </c>
      <c r="E3552" s="1">
        <v>44522</v>
      </c>
      <c r="F3552" s="1">
        <v>44617</v>
      </c>
      <c r="G3552" s="1">
        <f>Таблица1[[#This Row],[Дата регистрации ЗНИ]]+VLOOKUP(Таблица1[[#This Row],[Бизнес-решение]],'Средние сроки по БР'!$A$1:$T$203,9)</f>
        <v>44766.310924369747</v>
      </c>
      <c r="H3552" s="1">
        <f>Таблица1[[#This Row],[Плановая дата выхода из текущего статуса]]+VLOOKUP(Таблица1[[#This Row],[Бизнес-решение]],'Средние сроки по БР'!$A$1:$T$203,10)</f>
        <v>44861.310924369747</v>
      </c>
      <c r="I35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95</v>
      </c>
    </row>
    <row r="3553" spans="1:9" x14ac:dyDescent="0.25">
      <c r="A3553" s="2">
        <v>5500031374</v>
      </c>
      <c r="B3553" t="s">
        <v>312</v>
      </c>
      <c r="C3553" t="s">
        <v>448</v>
      </c>
      <c r="D3553" t="s">
        <v>11</v>
      </c>
      <c r="E3553" s="1">
        <v>44523</v>
      </c>
      <c r="F3553" s="1">
        <v>44526</v>
      </c>
      <c r="G3553" s="1">
        <f>Таблица1[[#This Row],[Дата регистрации ЗНИ]]+VLOOKUP(Таблица1[[#This Row],[Бизнес-решение]],'Средние сроки по БР'!$A$1:$U$203,7,1)</f>
        <v>44778.260563380281</v>
      </c>
      <c r="H3553" s="1">
        <f>Таблица1[[#This Row],[Плановая дата выхода из текущего статуса]]+VLOOKUP(Таблица1[[#This Row],[Бизнес-решение]],'Средние сроки по БР'!$A$1:$T$203,8)</f>
        <v>44779.260563380281</v>
      </c>
      <c r="I35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3554" spans="1:9" x14ac:dyDescent="0.25">
      <c r="A3554" s="2">
        <v>5500031375</v>
      </c>
      <c r="B3554" t="s">
        <v>3091</v>
      </c>
      <c r="C3554" t="s">
        <v>1414</v>
      </c>
      <c r="D3554" t="s">
        <v>73</v>
      </c>
      <c r="E3554" s="1">
        <v>44523</v>
      </c>
      <c r="F3554" s="1">
        <v>44559</v>
      </c>
      <c r="G3554" s="1">
        <f>Таблица1[[#This Row],[Дата регистрации ЗНИ]]+VLOOKUP(Таблица1[[#This Row],[Бизнес-решение]],'Средние сроки по БР'!$A$1:$T$203,9)</f>
        <v>44689.632258064514</v>
      </c>
      <c r="H3554" s="1">
        <f>Таблица1[[#This Row],[Плановая дата выхода из текущего статуса]]+VLOOKUP(Таблица1[[#This Row],[Бизнес-решение]],'Средние сроки по БР'!$A$1:$T$203,10)</f>
        <v>44725.632258064514</v>
      </c>
      <c r="I35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36</v>
      </c>
    </row>
    <row r="3555" spans="1:9" x14ac:dyDescent="0.25">
      <c r="A3555" s="2">
        <v>5500031376</v>
      </c>
      <c r="B3555" t="s">
        <v>3092</v>
      </c>
      <c r="C3555" t="s">
        <v>361</v>
      </c>
      <c r="D3555" t="s">
        <v>10</v>
      </c>
      <c r="E3555" s="1">
        <v>44523</v>
      </c>
      <c r="F3555" s="1">
        <v>44561</v>
      </c>
      <c r="G3555" s="1">
        <f>Таблица1[[#This Row],[Дата регистрации ЗНИ]]+VLOOKUP(Таблица1[[#This Row],[Бизнес-решение]],'Средние сроки по БР'!$A$1:$T$203,9)</f>
        <v>44702.209790209788</v>
      </c>
      <c r="H3555" s="1">
        <f>Таблица1[[#This Row],[Плановая дата выхода из текущего статуса]]+VLOOKUP(Таблица1[[#This Row],[Бизнес-решение]],'Средние сроки по БР'!$A$1:$T$203,10)</f>
        <v>44740.209790209788</v>
      </c>
      <c r="I35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38</v>
      </c>
    </row>
    <row r="3556" spans="1:9" x14ac:dyDescent="0.25">
      <c r="A3556" s="2">
        <v>5500031377</v>
      </c>
      <c r="B3556" t="s">
        <v>3093</v>
      </c>
      <c r="C3556" t="s">
        <v>148</v>
      </c>
      <c r="D3556" t="s">
        <v>6</v>
      </c>
      <c r="E3556" s="1">
        <v>44523</v>
      </c>
      <c r="F3556" s="1">
        <v>44757</v>
      </c>
      <c r="G3556" s="1">
        <f>Таблица1[[#This Row],[Дата регистрации ЗНИ]]+VLOOKUP(Таблица1[[#This Row],[Бизнес-решение]],'Средние сроки по БР'!$A$1:$T$203,9)</f>
        <v>44739.371321454484</v>
      </c>
      <c r="H3556" s="1">
        <f>Таблица1[[#This Row],[Плановая дата выхода из текущего статуса]]+VLOOKUP(Таблица1[[#This Row],[Бизнес-решение]],'Средние сроки по БР'!$A$1:$T$203,10)</f>
        <v>44973.371321454484</v>
      </c>
      <c r="I35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234</v>
      </c>
    </row>
    <row r="3557" spans="1:9" x14ac:dyDescent="0.25">
      <c r="A3557" s="2">
        <v>5500031378</v>
      </c>
      <c r="B3557" t="s">
        <v>3094</v>
      </c>
      <c r="C3557" t="s">
        <v>99</v>
      </c>
      <c r="D3557" t="s">
        <v>257</v>
      </c>
      <c r="E3557" s="1">
        <v>44523</v>
      </c>
      <c r="F3557" s="1">
        <v>44591</v>
      </c>
      <c r="G3557" s="1">
        <f>Таблица1[[#This Row],[Дата регистрации ЗНИ]]+VLOOKUP(Таблица1[[#This Row],[Бизнес-решение]],'Средние сроки по БР'!$A$1:$T$203,15)</f>
        <v>44630.595744680853</v>
      </c>
      <c r="H3557" s="1">
        <f>Таблица1[[#This Row],[Плановая дата выхода из текущего статуса]]+VLOOKUP(Таблица1[[#This Row],[Бизнес-решение]],'Средние сроки по БР'!$A$1:$T$203,16)</f>
        <v>44698.595744680853</v>
      </c>
      <c r="I35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68</v>
      </c>
    </row>
    <row r="3558" spans="1:9" x14ac:dyDescent="0.25">
      <c r="A3558" s="2">
        <v>5500031379</v>
      </c>
      <c r="B3558" t="s">
        <v>3095</v>
      </c>
      <c r="C3558" t="s">
        <v>99</v>
      </c>
      <c r="D3558" t="s">
        <v>257</v>
      </c>
      <c r="E3558" s="1">
        <v>44523</v>
      </c>
      <c r="F3558" s="1">
        <v>44586</v>
      </c>
      <c r="G3558" s="1">
        <f>Таблица1[[#This Row],[Дата регистрации ЗНИ]]+VLOOKUP(Таблица1[[#This Row],[Бизнес-решение]],'Средние сроки по БР'!$A$1:$T$203,15)</f>
        <v>44630.595744680853</v>
      </c>
      <c r="H3558" s="1">
        <f>Таблица1[[#This Row],[Плановая дата выхода из текущего статуса]]+VLOOKUP(Таблица1[[#This Row],[Бизнес-решение]],'Средние сроки по БР'!$A$1:$T$203,16)</f>
        <v>44693.595744680853</v>
      </c>
      <c r="I35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63</v>
      </c>
    </row>
    <row r="3559" spans="1:9" hidden="1" x14ac:dyDescent="0.25">
      <c r="A3559" s="2">
        <v>5500031412</v>
      </c>
      <c r="B3559" t="s">
        <v>3119</v>
      </c>
      <c r="C3559" t="s">
        <v>8</v>
      </c>
      <c r="D3559" t="s">
        <v>257</v>
      </c>
      <c r="E3559" s="1">
        <v>44526</v>
      </c>
      <c r="F3559" s="1" t="s">
        <v>7</v>
      </c>
      <c r="I355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560" spans="1:9" x14ac:dyDescent="0.25">
      <c r="A3560" s="2">
        <v>5500031380</v>
      </c>
      <c r="B3560" t="s">
        <v>341</v>
      </c>
      <c r="C3560" t="s">
        <v>361</v>
      </c>
      <c r="D3560" t="s">
        <v>163</v>
      </c>
      <c r="E3560" s="1">
        <v>44523</v>
      </c>
      <c r="F3560" s="1">
        <v>44571</v>
      </c>
      <c r="G3560" s="1">
        <f>Таблица1[[#This Row],[Дата регистрации ЗНИ]]+VLOOKUP(Таблица1[[#This Row],[Бизнес-решение]],'Средние сроки по БР'!$A$1:$T$203,9)</f>
        <v>44671.071428571428</v>
      </c>
      <c r="H3560" s="1">
        <f>Таблица1[[#This Row],[Плановая дата выхода из текущего статуса]]+VLOOKUP(Таблица1[[#This Row],[Бизнес-решение]],'Средние сроки по БР'!$A$1:$T$203,10)</f>
        <v>44719.071428571428</v>
      </c>
      <c r="I35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48</v>
      </c>
    </row>
    <row r="3561" spans="1:9" x14ac:dyDescent="0.25">
      <c r="A3561" s="2">
        <v>5500031381</v>
      </c>
      <c r="B3561" t="s">
        <v>3096</v>
      </c>
      <c r="C3561" t="s">
        <v>148</v>
      </c>
      <c r="D3561" t="s">
        <v>11</v>
      </c>
      <c r="E3561" s="1">
        <v>44523</v>
      </c>
      <c r="F3561" s="1">
        <v>44694</v>
      </c>
      <c r="G3561" s="1">
        <f>Таблица1[[#This Row],[Дата регистрации ЗНИ]]+VLOOKUP(Таблица1[[#This Row],[Бизнес-решение]],'Средние сроки по БР'!$A$1:$T$203,9)</f>
        <v>44774.260563380281</v>
      </c>
      <c r="H3561" s="1">
        <f>Таблица1[[#This Row],[Плановая дата выхода из текущего статуса]]+VLOOKUP(Таблица1[[#This Row],[Бизнес-решение]],'Средние сроки по БР'!$A$1:$T$203,10)</f>
        <v>44945.260563380281</v>
      </c>
      <c r="I35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171</v>
      </c>
    </row>
    <row r="3562" spans="1:9" x14ac:dyDescent="0.25">
      <c r="A3562" s="2">
        <v>5500031384</v>
      </c>
      <c r="B3562" t="s">
        <v>3098</v>
      </c>
      <c r="C3562" t="s">
        <v>148</v>
      </c>
      <c r="D3562" t="s">
        <v>10</v>
      </c>
      <c r="E3562" s="1">
        <v>44523</v>
      </c>
      <c r="F3562" s="1">
        <v>44592</v>
      </c>
      <c r="G3562" s="1">
        <f>Таблица1[[#This Row],[Дата регистрации ЗНИ]]+VLOOKUP(Таблица1[[#This Row],[Бизнес-решение]],'Средние сроки по БР'!$A$1:$T$203,9)</f>
        <v>44702.209790209788</v>
      </c>
      <c r="H3562" s="1">
        <f>Таблица1[[#This Row],[Плановая дата выхода из текущего статуса]]+VLOOKUP(Таблица1[[#This Row],[Бизнес-решение]],'Средние сроки по БР'!$A$1:$T$203,10)</f>
        <v>44771.209790209788</v>
      </c>
      <c r="I356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69</v>
      </c>
    </row>
    <row r="3563" spans="1:9" x14ac:dyDescent="0.25">
      <c r="A3563" s="2">
        <v>5500031385</v>
      </c>
      <c r="B3563" t="s">
        <v>3099</v>
      </c>
      <c r="C3563" t="s">
        <v>228</v>
      </c>
      <c r="D3563" t="s">
        <v>73</v>
      </c>
      <c r="E3563" s="1">
        <v>44523</v>
      </c>
      <c r="F3563" s="1">
        <v>44553</v>
      </c>
      <c r="G3563" s="1">
        <f>Таблица1[[#This Row],[Дата регистрации ЗНИ]]+VLOOKUP(Таблица1[[#This Row],[Бизнес-решение]],'Средние сроки по БР'!$A$1:$T$203,9)</f>
        <v>44689.632258064514</v>
      </c>
      <c r="H3563" s="1">
        <f>Таблица1[[#This Row],[Плановая дата выхода из текущего статуса]]+VLOOKUP(Таблица1[[#This Row],[Бизнес-решение]],'Средние сроки по БР'!$A$1:$T$203,10)</f>
        <v>44719.632258064514</v>
      </c>
      <c r="I35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</v>
      </c>
    </row>
    <row r="3564" spans="1:9" x14ac:dyDescent="0.25">
      <c r="A3564" s="2">
        <v>5500031387</v>
      </c>
      <c r="B3564" t="s">
        <v>1065</v>
      </c>
      <c r="C3564" t="s">
        <v>99</v>
      </c>
      <c r="D3564" t="s">
        <v>33</v>
      </c>
      <c r="E3564" s="1">
        <v>44525</v>
      </c>
      <c r="F3564" s="1">
        <v>44620</v>
      </c>
      <c r="G3564" s="1">
        <f>Таблица1[[#This Row],[Дата регистрации ЗНИ]]+VLOOKUP(Таблица1[[#This Row],[Бизнес-решение]],'Средние сроки по БР'!$A$1:$T$203,15)</f>
        <v>44757.310924369747</v>
      </c>
      <c r="H3564" s="1">
        <f>Таблица1[[#This Row],[Плановая дата выхода из текущего статуса]]+VLOOKUP(Таблица1[[#This Row],[Бизнес-решение]],'Средние сроки по БР'!$A$1:$T$203,16)</f>
        <v>44852.310924369747</v>
      </c>
      <c r="I35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95</v>
      </c>
    </row>
    <row r="3565" spans="1:9" x14ac:dyDescent="0.25">
      <c r="A3565" s="2">
        <v>5500031389</v>
      </c>
      <c r="B3565" t="s">
        <v>3100</v>
      </c>
      <c r="C3565" t="s">
        <v>184</v>
      </c>
      <c r="D3565" t="s">
        <v>73</v>
      </c>
      <c r="E3565" s="1">
        <v>44526</v>
      </c>
      <c r="F3565" s="1">
        <v>44554</v>
      </c>
      <c r="G3565" s="1">
        <f>Таблица1[[#This Row],[Дата регистрации ЗНИ]]+VLOOKUP(Таблица1[[#This Row],[Бизнес-решение]],'Средние сроки по БР'!$A$1:$T$203,10)</f>
        <v>44692.632258064514</v>
      </c>
      <c r="H3565" s="1">
        <f>Таблица1[[#This Row],[Плановая дата выхода из текущего статуса]]+VLOOKUP(Таблица1[[#This Row],[Бизнес-решение]],'Средние сроки по БР'!$A$1:$T$203,11)</f>
        <v>44715.632258064514</v>
      </c>
      <c r="I35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</v>
      </c>
    </row>
    <row r="3566" spans="1:9" x14ac:dyDescent="0.25">
      <c r="A3566" s="2">
        <v>5500031390</v>
      </c>
      <c r="B3566" t="s">
        <v>3101</v>
      </c>
      <c r="C3566" t="s">
        <v>148</v>
      </c>
      <c r="D3566" t="s">
        <v>73</v>
      </c>
      <c r="E3566" s="1">
        <v>44526</v>
      </c>
      <c r="F3566" s="1">
        <v>44538</v>
      </c>
      <c r="G3566" s="1">
        <f>Таблица1[[#This Row],[Дата регистрации ЗНИ]]+VLOOKUP(Таблица1[[#This Row],[Бизнес-решение]],'Средние сроки по БР'!$A$1:$T$203,9)</f>
        <v>44692.632258064514</v>
      </c>
      <c r="H3566" s="1">
        <f>Таблица1[[#This Row],[Плановая дата выхода из текущего статуса]]+VLOOKUP(Таблица1[[#This Row],[Бизнес-решение]],'Средние сроки по БР'!$A$1:$T$203,10)</f>
        <v>44704.632258064514</v>
      </c>
      <c r="I356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</v>
      </c>
    </row>
    <row r="3567" spans="1:9" x14ac:dyDescent="0.25">
      <c r="A3567" s="2">
        <v>5500031392</v>
      </c>
      <c r="B3567" t="s">
        <v>3103</v>
      </c>
      <c r="C3567" t="s">
        <v>148</v>
      </c>
      <c r="D3567" t="s">
        <v>131</v>
      </c>
      <c r="E3567" s="1">
        <v>44524</v>
      </c>
      <c r="F3567" s="1">
        <v>44564</v>
      </c>
      <c r="G3567" s="1">
        <f>Таблица1[[#This Row],[Дата регистрации ЗНИ]]+VLOOKUP(Таблица1[[#This Row],[Бизнес-решение]],'Средние сроки по БР'!$A$1:$T$203,9)</f>
        <v>44693.4</v>
      </c>
      <c r="H3567" s="1">
        <f>Таблица1[[#This Row],[Плановая дата выхода из текущего статуса]]+VLOOKUP(Таблица1[[#This Row],[Бизнес-решение]],'Средние сроки по БР'!$A$1:$T$203,10)</f>
        <v>44733.4</v>
      </c>
      <c r="I35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40</v>
      </c>
    </row>
    <row r="3568" spans="1:9" x14ac:dyDescent="0.25">
      <c r="A3568" s="2">
        <v>5500031393</v>
      </c>
      <c r="B3568" t="s">
        <v>3104</v>
      </c>
      <c r="C3568" t="s">
        <v>148</v>
      </c>
      <c r="D3568" t="s">
        <v>19</v>
      </c>
      <c r="E3568" s="1">
        <v>44524</v>
      </c>
      <c r="F3568" s="1">
        <v>44561</v>
      </c>
      <c r="G3568" s="1">
        <f>Таблица1[[#This Row],[Дата регистрации ЗНИ]]+VLOOKUP(Таблица1[[#This Row],[Бизнес-решение]],'Средние сроки по БР'!$A$1:$T$203,9)</f>
        <v>44759.631578947367</v>
      </c>
      <c r="H3568" s="1">
        <f>Таблица1[[#This Row],[Плановая дата выхода из текущего статуса]]+VLOOKUP(Таблица1[[#This Row],[Бизнес-решение]],'Средние сроки по БР'!$A$1:$T$203,10)</f>
        <v>44796.631578947367</v>
      </c>
      <c r="I35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37</v>
      </c>
    </row>
    <row r="3569" spans="1:9" x14ac:dyDescent="0.25">
      <c r="A3569" s="2">
        <v>5500031394</v>
      </c>
      <c r="B3569" t="s">
        <v>3105</v>
      </c>
      <c r="C3569" t="s">
        <v>148</v>
      </c>
      <c r="D3569" t="s">
        <v>19</v>
      </c>
      <c r="E3569" s="1">
        <v>44524</v>
      </c>
      <c r="F3569" s="1">
        <v>44538</v>
      </c>
      <c r="G3569" s="1">
        <f>Таблица1[[#This Row],[Дата регистрации ЗНИ]]+VLOOKUP(Таблица1[[#This Row],[Бизнес-решение]],'Средние сроки по БР'!$A$1:$T$203,9)</f>
        <v>44759.631578947367</v>
      </c>
      <c r="H3569" s="1">
        <f>Таблица1[[#This Row],[Плановая дата выхода из текущего статуса]]+VLOOKUP(Таблица1[[#This Row],[Бизнес-решение]],'Средние сроки по БР'!$A$1:$T$203,10)</f>
        <v>44773.631578947367</v>
      </c>
      <c r="I35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</v>
      </c>
    </row>
    <row r="3570" spans="1:9" x14ac:dyDescent="0.25">
      <c r="A3570" s="2">
        <v>5500031395</v>
      </c>
      <c r="B3570" t="s">
        <v>3106</v>
      </c>
      <c r="C3570" t="s">
        <v>148</v>
      </c>
      <c r="D3570" t="s">
        <v>19</v>
      </c>
      <c r="E3570" s="1">
        <v>44524</v>
      </c>
      <c r="F3570" s="1">
        <v>44538</v>
      </c>
      <c r="G3570" s="1">
        <f>Таблица1[[#This Row],[Дата регистрации ЗНИ]]+VLOOKUP(Таблица1[[#This Row],[Бизнес-решение]],'Средние сроки по БР'!$A$1:$T$203,9)</f>
        <v>44759.631578947367</v>
      </c>
      <c r="H3570" s="1">
        <f>Таблица1[[#This Row],[Плановая дата выхода из текущего статуса]]+VLOOKUP(Таблица1[[#This Row],[Бизнес-решение]],'Средние сроки по БР'!$A$1:$T$203,10)</f>
        <v>44773.631578947367</v>
      </c>
      <c r="I35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</v>
      </c>
    </row>
    <row r="3571" spans="1:9" x14ac:dyDescent="0.25">
      <c r="A3571" s="2">
        <v>5500031396</v>
      </c>
      <c r="B3571" t="s">
        <v>3107</v>
      </c>
      <c r="C3571" t="s">
        <v>148</v>
      </c>
      <c r="D3571" t="s">
        <v>169</v>
      </c>
      <c r="E3571" s="1">
        <v>44524</v>
      </c>
      <c r="F3571" s="1">
        <v>44539</v>
      </c>
      <c r="G3571" s="1">
        <f>Таблица1[[#This Row],[Дата регистрации ЗНИ]]+VLOOKUP(Таблица1[[#This Row],[Бизнес-решение]],'Средние сроки по БР'!$A$1:$T$203,9)</f>
        <v>44680.285714285717</v>
      </c>
      <c r="H3571" s="1">
        <f>Таблица1[[#This Row],[Плановая дата выхода из текущего статуса]]+VLOOKUP(Таблица1[[#This Row],[Бизнес-решение]],'Средние сроки по БР'!$A$1:$T$203,10)</f>
        <v>44695.285714285717</v>
      </c>
      <c r="I35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</v>
      </c>
    </row>
    <row r="3572" spans="1:9" x14ac:dyDescent="0.25">
      <c r="A3572" s="2">
        <v>5500031397</v>
      </c>
      <c r="B3572" t="s">
        <v>3108</v>
      </c>
      <c r="C3572" t="s">
        <v>260</v>
      </c>
      <c r="D3572" t="s">
        <v>43</v>
      </c>
      <c r="E3572" s="1">
        <v>44524</v>
      </c>
      <c r="F3572" s="1">
        <v>44544</v>
      </c>
      <c r="G3572" s="1">
        <f>Таблица1[[#This Row],[Дата регистрации ЗНИ]]+VLOOKUP(Таблица1[[#This Row],[Бизнес-решение]],'Средние сроки по БР'!$A$1:$T$203,6)</f>
        <v>44683</v>
      </c>
      <c r="H3572" s="1">
        <f>Таблица1[[#This Row],[Плановая дата выхода из текущего статуса]]+VLOOKUP(Таблица1[[#This Row],[Бизнес-решение]],'Средние сроки по БР'!$A$1:$T$203,7)</f>
        <v>44701</v>
      </c>
      <c r="I35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</v>
      </c>
    </row>
    <row r="3573" spans="1:9" x14ac:dyDescent="0.25">
      <c r="A3573" s="2">
        <v>5500031398</v>
      </c>
      <c r="B3573" t="s">
        <v>2604</v>
      </c>
      <c r="C3573" t="s">
        <v>361</v>
      </c>
      <c r="D3573" t="s">
        <v>73</v>
      </c>
      <c r="E3573" s="1">
        <v>44524</v>
      </c>
      <c r="F3573" s="1">
        <v>44560</v>
      </c>
      <c r="G3573" s="1">
        <f>Таблица1[[#This Row],[Дата регистрации ЗНИ]]+VLOOKUP(Таблица1[[#This Row],[Бизнес-решение]],'Средние сроки по БР'!$A$1:$T$203,9)</f>
        <v>44690.632258064514</v>
      </c>
      <c r="H3573" s="1">
        <f>Таблица1[[#This Row],[Плановая дата выхода из текущего статуса]]+VLOOKUP(Таблица1[[#This Row],[Бизнес-решение]],'Средние сроки по БР'!$A$1:$T$203,10)</f>
        <v>44726.632258064514</v>
      </c>
      <c r="I35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36</v>
      </c>
    </row>
    <row r="3574" spans="1:9" x14ac:dyDescent="0.25">
      <c r="A3574" s="2">
        <v>5500031399</v>
      </c>
      <c r="B3574" t="s">
        <v>3109</v>
      </c>
      <c r="C3574" t="s">
        <v>260</v>
      </c>
      <c r="D3574" t="s">
        <v>10</v>
      </c>
      <c r="E3574" s="1">
        <v>44524</v>
      </c>
      <c r="F3574" s="1">
        <v>44531</v>
      </c>
      <c r="G3574" s="1">
        <f>Таблица1[[#This Row],[Дата регистрации ЗНИ]]+VLOOKUP(Таблица1[[#This Row],[Бизнес-решение]],'Средние сроки по БР'!$A$1:$T$203,6)</f>
        <v>44709.209790209788</v>
      </c>
      <c r="H3574" s="1">
        <f>Таблица1[[#This Row],[Плановая дата выхода из текущего статуса]]+VLOOKUP(Таблица1[[#This Row],[Бизнес-решение]],'Средние сроки по БР'!$A$1:$T$203,7)</f>
        <v>44714.209790209788</v>
      </c>
      <c r="I35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</v>
      </c>
    </row>
    <row r="3575" spans="1:9" x14ac:dyDescent="0.25">
      <c r="A3575" s="2">
        <v>5500031400</v>
      </c>
      <c r="B3575" t="s">
        <v>3110</v>
      </c>
      <c r="C3575" t="s">
        <v>148</v>
      </c>
      <c r="D3575" t="s">
        <v>10</v>
      </c>
      <c r="E3575" s="1">
        <v>44524</v>
      </c>
      <c r="F3575" s="1">
        <v>44651</v>
      </c>
      <c r="G3575" s="1">
        <f>Таблица1[[#This Row],[Дата регистрации ЗНИ]]+VLOOKUP(Таблица1[[#This Row],[Бизнес-решение]],'Средние сроки по БР'!$A$1:$T$203,9)</f>
        <v>44703.209790209788</v>
      </c>
      <c r="H3575" s="1">
        <f>Таблица1[[#This Row],[Плановая дата выхода из текущего статуса]]+VLOOKUP(Таблица1[[#This Row],[Бизнес-решение]],'Средние сроки по БР'!$A$1:$T$203,10)</f>
        <v>44830.209790209788</v>
      </c>
      <c r="I35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127</v>
      </c>
    </row>
    <row r="3576" spans="1:9" x14ac:dyDescent="0.25">
      <c r="A3576" s="2">
        <v>5500031401</v>
      </c>
      <c r="B3576" t="s">
        <v>3111</v>
      </c>
      <c r="C3576" t="s">
        <v>260</v>
      </c>
      <c r="D3576" t="s">
        <v>10</v>
      </c>
      <c r="E3576" s="1">
        <v>44524</v>
      </c>
      <c r="F3576" s="1">
        <v>44539</v>
      </c>
      <c r="G3576" s="1">
        <f>Таблица1[[#This Row],[Дата регистрации ЗНИ]]+VLOOKUP(Таблица1[[#This Row],[Бизнес-решение]],'Средние сроки по БР'!$A$1:$T$203,6)</f>
        <v>44709.209790209788</v>
      </c>
      <c r="H3576" s="1">
        <f>Таблица1[[#This Row],[Плановая дата выхода из текущего статуса]]+VLOOKUP(Таблица1[[#This Row],[Бизнес-решение]],'Средние сроки по БР'!$A$1:$T$203,7)</f>
        <v>44722.209790209788</v>
      </c>
      <c r="I35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</v>
      </c>
    </row>
    <row r="3577" spans="1:9" x14ac:dyDescent="0.25">
      <c r="A3577" s="2">
        <v>5500031403</v>
      </c>
      <c r="B3577" t="s">
        <v>3112</v>
      </c>
      <c r="C3577" t="s">
        <v>148</v>
      </c>
      <c r="D3577" t="s">
        <v>326</v>
      </c>
      <c r="E3577" s="1">
        <v>44525</v>
      </c>
      <c r="F3577" s="1">
        <v>44659</v>
      </c>
      <c r="G3577" s="1">
        <f>Таблица1[[#This Row],[Дата регистрации ЗНИ]]+VLOOKUP(Таблица1[[#This Row],[Бизнес-решение]],'Средние сроки по БР'!$A$1:$T$203,9)</f>
        <v>44691</v>
      </c>
      <c r="H3577" s="1">
        <f>Таблица1[[#This Row],[Плановая дата выхода из текущего статуса]]+VLOOKUP(Таблица1[[#This Row],[Бизнес-решение]],'Средние сроки по БР'!$A$1:$T$203,10)</f>
        <v>44825</v>
      </c>
      <c r="I35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134</v>
      </c>
    </row>
    <row r="3578" spans="1:9" x14ac:dyDescent="0.25">
      <c r="A3578" s="2">
        <v>5500031404</v>
      </c>
      <c r="B3578" t="s">
        <v>3113</v>
      </c>
      <c r="C3578" t="s">
        <v>148</v>
      </c>
      <c r="D3578" t="s">
        <v>11</v>
      </c>
      <c r="E3578" s="1">
        <v>44525</v>
      </c>
      <c r="F3578" s="1">
        <v>44701</v>
      </c>
      <c r="G3578" s="1">
        <f>Таблица1[[#This Row],[Дата регистрации ЗНИ]]+VLOOKUP(Таблица1[[#This Row],[Бизнес-решение]],'Средние сроки по БР'!$A$1:$T$203,9)</f>
        <v>44776.260563380281</v>
      </c>
      <c r="H3578" s="1">
        <f>Таблица1[[#This Row],[Плановая дата выхода из текущего статуса]]+VLOOKUP(Таблица1[[#This Row],[Бизнес-решение]],'Средние сроки по БР'!$A$1:$T$203,10)</f>
        <v>44952.260563380281</v>
      </c>
      <c r="I35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176</v>
      </c>
    </row>
    <row r="3579" spans="1:9" x14ac:dyDescent="0.25">
      <c r="A3579" s="2">
        <v>5500031405</v>
      </c>
      <c r="B3579" t="s">
        <v>3114</v>
      </c>
      <c r="C3579" t="s">
        <v>241</v>
      </c>
      <c r="D3579" t="s">
        <v>423</v>
      </c>
      <c r="E3579" s="1">
        <v>44525</v>
      </c>
      <c r="F3579" s="1">
        <v>44559</v>
      </c>
      <c r="G3579" s="1">
        <f>Таблица1[[#This Row],[Дата регистрации ЗНИ]]+VLOOKUP(Таблица1[[#This Row],[Бизнес-решение]],'Средние сроки по БР'!$A$1:$T$203,9)</f>
        <v>44649</v>
      </c>
      <c r="H3579" s="1">
        <f>Таблица1[[#This Row],[Плановая дата выхода из текущего статуса]]+VLOOKUP(Таблица1[[#This Row],[Бизнес-решение]],'Средние сроки по БР'!$A$1:$T$203,10)</f>
        <v>44683</v>
      </c>
      <c r="I35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</v>
      </c>
    </row>
    <row r="3580" spans="1:9" x14ac:dyDescent="0.25">
      <c r="A3580" s="2">
        <v>5500031406</v>
      </c>
      <c r="B3580" t="s">
        <v>3115</v>
      </c>
      <c r="C3580" t="s">
        <v>260</v>
      </c>
      <c r="D3580" t="s">
        <v>458</v>
      </c>
      <c r="E3580" s="1">
        <v>44525</v>
      </c>
      <c r="F3580" s="1">
        <v>44540</v>
      </c>
      <c r="G3580" s="1">
        <f>Таблица1[[#This Row],[Дата регистрации ЗНИ]]+VLOOKUP(Таблица1[[#This Row],[Бизнес-решение]],'Средние сроки по БР'!$A$1:$T$203,6)</f>
        <v>44626</v>
      </c>
      <c r="H3580" s="1">
        <f>Таблица1[[#This Row],[Плановая дата выхода из текущего статуса]]+VLOOKUP(Таблица1[[#This Row],[Бизнес-решение]],'Средние сроки по БР'!$A$1:$T$203,7)</f>
        <v>44639</v>
      </c>
      <c r="I35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</v>
      </c>
    </row>
    <row r="3581" spans="1:9" x14ac:dyDescent="0.25">
      <c r="A3581" s="2">
        <v>5500031407</v>
      </c>
      <c r="B3581" t="s">
        <v>3116</v>
      </c>
      <c r="C3581" t="s">
        <v>325</v>
      </c>
      <c r="D3581" t="s">
        <v>10</v>
      </c>
      <c r="E3581" s="1">
        <v>44525</v>
      </c>
      <c r="F3581" s="1">
        <v>44532</v>
      </c>
      <c r="G3581" s="1">
        <f>Таблица1[[#This Row],[Дата регистрации ЗНИ]]+VLOOKUP(Таблица1[[#This Row],[Бизнес-решение]],'Средние сроки по БР'!$A$1:$T$203,13)</f>
        <v>44695.209790209788</v>
      </c>
      <c r="H3581" s="1">
        <f>Таблица1[[#This Row],[Плановая дата выхода из текущего статуса]]+VLOOKUP(Таблица1[[#This Row],[Бизнес-решение]],'Средние сроки по БР'!$A$1:$T$203,14)</f>
        <v>44700.209790209788</v>
      </c>
      <c r="I358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</v>
      </c>
    </row>
    <row r="3582" spans="1:9" x14ac:dyDescent="0.25">
      <c r="A3582" s="2">
        <v>5500031408</v>
      </c>
      <c r="B3582" t="s">
        <v>308</v>
      </c>
      <c r="C3582" t="s">
        <v>148</v>
      </c>
      <c r="D3582" t="s">
        <v>73</v>
      </c>
      <c r="E3582" s="1">
        <v>44525</v>
      </c>
      <c r="F3582" s="1">
        <v>44554</v>
      </c>
      <c r="G3582" s="1">
        <f>Таблица1[[#This Row],[Дата регистрации ЗНИ]]+VLOOKUP(Таблица1[[#This Row],[Бизнес-решение]],'Средние сроки по БР'!$A$1:$T$203,9)</f>
        <v>44691.632258064514</v>
      </c>
      <c r="H3582" s="1">
        <f>Таблица1[[#This Row],[Плановая дата выхода из текущего статуса]]+VLOOKUP(Таблица1[[#This Row],[Бизнес-решение]],'Средние сроки по БР'!$A$1:$T$203,10)</f>
        <v>44720.632258064514</v>
      </c>
      <c r="I358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</v>
      </c>
    </row>
    <row r="3583" spans="1:9" x14ac:dyDescent="0.25">
      <c r="A3583" s="2">
        <v>5500031410</v>
      </c>
      <c r="B3583" t="s">
        <v>3117</v>
      </c>
      <c r="C3583" t="s">
        <v>148</v>
      </c>
      <c r="D3583" t="s">
        <v>131</v>
      </c>
      <c r="E3583" s="1">
        <v>44525</v>
      </c>
      <c r="F3583" s="1">
        <v>44557</v>
      </c>
      <c r="G3583" s="1">
        <f>Таблица1[[#This Row],[Дата регистрации ЗНИ]]+VLOOKUP(Таблица1[[#This Row],[Бизнес-решение]],'Средние сроки по БР'!$A$1:$T$203,9)</f>
        <v>44694.400000000001</v>
      </c>
      <c r="H3583" s="1">
        <f>Таблица1[[#This Row],[Плановая дата выхода из текущего статуса]]+VLOOKUP(Таблица1[[#This Row],[Бизнес-решение]],'Средние сроки по БР'!$A$1:$T$203,10)</f>
        <v>44726.400000000001</v>
      </c>
      <c r="I35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</v>
      </c>
    </row>
    <row r="3584" spans="1:9" hidden="1" x14ac:dyDescent="0.25">
      <c r="A3584" s="2">
        <v>5500031437</v>
      </c>
      <c r="B3584" t="s">
        <v>3139</v>
      </c>
      <c r="C3584" t="s">
        <v>8</v>
      </c>
      <c r="D3584" t="s">
        <v>257</v>
      </c>
      <c r="E3584" s="1">
        <v>44532</v>
      </c>
      <c r="F3584" s="1" t="s">
        <v>7</v>
      </c>
      <c r="I358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585" spans="1:9" x14ac:dyDescent="0.25">
      <c r="A3585" s="2">
        <v>5500031411</v>
      </c>
      <c r="B3585" t="s">
        <v>3118</v>
      </c>
      <c r="C3585" t="s">
        <v>99</v>
      </c>
      <c r="D3585" t="s">
        <v>257</v>
      </c>
      <c r="E3585" s="1">
        <v>44526</v>
      </c>
      <c r="F3585" s="1">
        <v>44596</v>
      </c>
      <c r="G3585" s="1">
        <f>Таблица1[[#This Row],[Дата регистрации ЗНИ]]+VLOOKUP(Таблица1[[#This Row],[Бизнес-решение]],'Средние сроки по БР'!$A$1:$T$203,15)</f>
        <v>44633.595744680853</v>
      </c>
      <c r="H3585" s="1">
        <f>Таблица1[[#This Row],[Плановая дата выхода из текущего статуса]]+VLOOKUP(Таблица1[[#This Row],[Бизнес-решение]],'Средние сроки по БР'!$A$1:$T$203,16)</f>
        <v>44703.595744680853</v>
      </c>
      <c r="I35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70</v>
      </c>
    </row>
    <row r="3586" spans="1:9" x14ac:dyDescent="0.25">
      <c r="A3586" s="2">
        <v>5500031414</v>
      </c>
      <c r="B3586" t="s">
        <v>1809</v>
      </c>
      <c r="C3586" t="s">
        <v>1414</v>
      </c>
      <c r="D3586" t="s">
        <v>210</v>
      </c>
      <c r="E3586" s="1">
        <v>44526</v>
      </c>
      <c r="F3586" s="1">
        <v>44554</v>
      </c>
      <c r="G3586" s="1">
        <f>Таблица1[[#This Row],[Дата регистрации ЗНИ]]+VLOOKUP(Таблица1[[#This Row],[Бизнес-решение]],'Средние сроки по БР'!$A$1:$T$203,9)</f>
        <v>44870.5</v>
      </c>
      <c r="H3586" s="1">
        <f>Таблица1[[#This Row],[Плановая дата выхода из текущего статуса]]+VLOOKUP(Таблица1[[#This Row],[Бизнес-решение]],'Средние сроки по БР'!$A$1:$T$203,10)</f>
        <v>44898.5</v>
      </c>
      <c r="I358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</v>
      </c>
    </row>
    <row r="3587" spans="1:9" x14ac:dyDescent="0.25">
      <c r="A3587" s="2">
        <v>5500031415</v>
      </c>
      <c r="B3587" t="s">
        <v>3120</v>
      </c>
      <c r="C3587" t="s">
        <v>148</v>
      </c>
      <c r="D3587" t="s">
        <v>73</v>
      </c>
      <c r="E3587" s="1">
        <v>44526</v>
      </c>
      <c r="F3587" s="1">
        <v>44592</v>
      </c>
      <c r="G3587" s="1">
        <f>Таблица1[[#This Row],[Дата регистрации ЗНИ]]+VLOOKUP(Таблица1[[#This Row],[Бизнес-решение]],'Средние сроки по БР'!$A$1:$T$203,9)</f>
        <v>44692.632258064514</v>
      </c>
      <c r="H3587" s="1">
        <f>Таблица1[[#This Row],[Плановая дата выхода из текущего статуса]]+VLOOKUP(Таблица1[[#This Row],[Бизнес-решение]],'Средние сроки по БР'!$A$1:$T$203,10)</f>
        <v>44758.632258064514</v>
      </c>
      <c r="I35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66</v>
      </c>
    </row>
    <row r="3588" spans="1:9" x14ac:dyDescent="0.25">
      <c r="A3588" s="2">
        <v>5500031416</v>
      </c>
      <c r="B3588" t="s">
        <v>3121</v>
      </c>
      <c r="C3588" t="s">
        <v>148</v>
      </c>
      <c r="D3588" t="s">
        <v>907</v>
      </c>
      <c r="E3588" s="1">
        <v>44526</v>
      </c>
      <c r="F3588" s="1">
        <v>44620</v>
      </c>
      <c r="G3588" s="1">
        <f>Таблица1[[#This Row],[Дата регистрации ЗНИ]]+VLOOKUP(Таблица1[[#This Row],[Бизнес-решение]],'Средние сроки по БР'!$A$1:$T$203,9)</f>
        <v>44744</v>
      </c>
      <c r="H3588" s="1">
        <f>Таблица1[[#This Row],[Плановая дата выхода из текущего статуса]]+VLOOKUP(Таблица1[[#This Row],[Бизнес-решение]],'Средние сроки по БР'!$A$1:$T$203,10)</f>
        <v>44838</v>
      </c>
      <c r="I35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94</v>
      </c>
    </row>
    <row r="3589" spans="1:9" x14ac:dyDescent="0.25">
      <c r="A3589" s="2">
        <v>5500031417</v>
      </c>
      <c r="B3589" t="s">
        <v>3122</v>
      </c>
      <c r="C3589" t="s">
        <v>325</v>
      </c>
      <c r="D3589" t="s">
        <v>24</v>
      </c>
      <c r="E3589" s="1">
        <v>44526</v>
      </c>
      <c r="F3589" s="1">
        <v>44558</v>
      </c>
      <c r="G3589" s="1">
        <f>Таблица1[[#This Row],[Дата регистрации ЗНИ]]+VLOOKUP(Таблица1[[#This Row],[Бизнес-решение]],'Средние сроки по БР'!$A$1:$T$203,13)</f>
        <v>44681.599999999999</v>
      </c>
      <c r="H3589" s="1">
        <f>Таблица1[[#This Row],[Плановая дата выхода из текущего статуса]]+VLOOKUP(Таблица1[[#This Row],[Бизнес-решение]],'Средние сроки по БР'!$A$1:$T$203,14)</f>
        <v>44711.6</v>
      </c>
      <c r="I35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30</v>
      </c>
    </row>
    <row r="3590" spans="1:9" x14ac:dyDescent="0.25">
      <c r="A3590" s="2">
        <v>5500031419</v>
      </c>
      <c r="B3590" t="s">
        <v>3124</v>
      </c>
      <c r="C3590" t="s">
        <v>148</v>
      </c>
      <c r="D3590" t="s">
        <v>73</v>
      </c>
      <c r="E3590" s="1">
        <v>44526</v>
      </c>
      <c r="F3590" s="1">
        <v>44557</v>
      </c>
      <c r="G3590" s="1">
        <f>Таблица1[[#This Row],[Дата регистрации ЗНИ]]+VLOOKUP(Таблица1[[#This Row],[Бизнес-решение]],'Средние сроки по БР'!$A$1:$T$203,9)</f>
        <v>44692.632258064514</v>
      </c>
      <c r="H3590" s="1">
        <f>Таблица1[[#This Row],[Плановая дата выхода из текущего статуса]]+VLOOKUP(Таблица1[[#This Row],[Бизнес-решение]],'Средние сроки по БР'!$A$1:$T$203,10)</f>
        <v>44723.632258064514</v>
      </c>
      <c r="I35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</v>
      </c>
    </row>
    <row r="3591" spans="1:9" hidden="1" x14ac:dyDescent="0.25">
      <c r="A3591" s="2">
        <v>5500031444</v>
      </c>
      <c r="B3591" t="s">
        <v>283</v>
      </c>
      <c r="C3591" t="s">
        <v>8</v>
      </c>
      <c r="D3591" t="s">
        <v>128</v>
      </c>
      <c r="E3591" s="1">
        <v>44531</v>
      </c>
      <c r="F3591" s="1" t="s">
        <v>7</v>
      </c>
      <c r="I359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592" spans="1:9" hidden="1" x14ac:dyDescent="0.25">
      <c r="A3592" s="2">
        <v>5500031445</v>
      </c>
      <c r="B3592" t="s">
        <v>3143</v>
      </c>
      <c r="C3592" t="s">
        <v>8</v>
      </c>
      <c r="D3592" t="s">
        <v>73</v>
      </c>
      <c r="E3592" s="1">
        <v>44531</v>
      </c>
      <c r="F3592" s="1" t="s">
        <v>7</v>
      </c>
      <c r="I359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593" spans="1:9" x14ac:dyDescent="0.25">
      <c r="A3593" s="2">
        <v>5500031420</v>
      </c>
      <c r="B3593" t="s">
        <v>3125</v>
      </c>
      <c r="C3593" t="s">
        <v>148</v>
      </c>
      <c r="D3593" t="s">
        <v>73</v>
      </c>
      <c r="E3593" s="1">
        <v>44529</v>
      </c>
      <c r="F3593" s="1">
        <v>44592</v>
      </c>
      <c r="G3593" s="1">
        <f>Таблица1[[#This Row],[Дата регистрации ЗНИ]]+VLOOKUP(Таблица1[[#This Row],[Бизнес-решение]],'Средние сроки по БР'!$A$1:$T$203,9)</f>
        <v>44695.632258064514</v>
      </c>
      <c r="H3593" s="1">
        <f>Таблица1[[#This Row],[Плановая дата выхода из текущего статуса]]+VLOOKUP(Таблица1[[#This Row],[Бизнес-решение]],'Средние сроки по БР'!$A$1:$T$203,10)</f>
        <v>44758.632258064514</v>
      </c>
      <c r="I35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63</v>
      </c>
    </row>
    <row r="3594" spans="1:9" x14ac:dyDescent="0.25">
      <c r="A3594" s="2">
        <v>5500031421</v>
      </c>
      <c r="B3594" t="s">
        <v>1900</v>
      </c>
      <c r="C3594" t="s">
        <v>307</v>
      </c>
      <c r="D3594" t="s">
        <v>37</v>
      </c>
      <c r="E3594" s="1">
        <v>44529</v>
      </c>
      <c r="F3594" s="1">
        <v>44557</v>
      </c>
      <c r="G3594" s="1">
        <f>Таблица1[[#This Row],[Дата регистрации ЗНИ]]+VLOOKUP(Таблица1[[#This Row],[Бизнес-решение]],'Средние сроки по БР'!$A$1:$T$203,9)</f>
        <v>44778.117647058825</v>
      </c>
      <c r="H3594" s="1">
        <f>Таблица1[[#This Row],[Плановая дата выхода из текущего статуса]]+VLOOKUP(Таблица1[[#This Row],[Бизнес-решение]],'Средние сроки по БР'!$A$1:$T$203,10)</f>
        <v>44806.117647058825</v>
      </c>
      <c r="I35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</v>
      </c>
    </row>
    <row r="3595" spans="1:9" x14ac:dyDescent="0.25">
      <c r="A3595" s="2">
        <v>5500031422</v>
      </c>
      <c r="B3595" t="s">
        <v>2011</v>
      </c>
      <c r="C3595" t="s">
        <v>148</v>
      </c>
      <c r="D3595" t="s">
        <v>73</v>
      </c>
      <c r="E3595" s="1">
        <v>44529</v>
      </c>
      <c r="F3595" s="1">
        <v>44554</v>
      </c>
      <c r="G3595" s="1">
        <f>Таблица1[[#This Row],[Дата регистрации ЗНИ]]+VLOOKUP(Таблица1[[#This Row],[Бизнес-решение]],'Средние сроки по БР'!$A$1:$T$203,9)</f>
        <v>44695.632258064514</v>
      </c>
      <c r="H3595" s="1">
        <f>Таблица1[[#This Row],[Плановая дата выхода из текущего статуса]]+VLOOKUP(Таблица1[[#This Row],[Бизнес-решение]],'Средние сроки по БР'!$A$1:$T$203,10)</f>
        <v>44720.632258064514</v>
      </c>
      <c r="I35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</v>
      </c>
    </row>
    <row r="3596" spans="1:9" x14ac:dyDescent="0.25">
      <c r="A3596" s="2">
        <v>5500031423</v>
      </c>
      <c r="B3596" t="s">
        <v>3126</v>
      </c>
      <c r="C3596" t="s">
        <v>307</v>
      </c>
      <c r="D3596" t="s">
        <v>3127</v>
      </c>
      <c r="E3596" s="1">
        <v>44529</v>
      </c>
      <c r="F3596" s="1">
        <v>44557</v>
      </c>
      <c r="G3596" s="1">
        <f>Таблица1[[#This Row],[Дата регистрации ЗНИ]]+VLOOKUP(Таблица1[[#This Row],[Бизнес-решение]],'Средние сроки по БР'!$A$1:$T$203,9)</f>
        <v>44660.333333333336</v>
      </c>
      <c r="H3596" s="1">
        <f>Таблица1[[#This Row],[Плановая дата выхода из текущего статуса]]+VLOOKUP(Таблица1[[#This Row],[Бизнес-решение]],'Средние сроки по БР'!$A$1:$T$203,10)</f>
        <v>44688.333333333336</v>
      </c>
      <c r="I35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</v>
      </c>
    </row>
    <row r="3597" spans="1:9" x14ac:dyDescent="0.25">
      <c r="A3597" s="2">
        <v>5500031424</v>
      </c>
      <c r="B3597" t="s">
        <v>3128</v>
      </c>
      <c r="C3597" t="s">
        <v>325</v>
      </c>
      <c r="D3597" t="s">
        <v>16</v>
      </c>
      <c r="E3597" s="1">
        <v>44529</v>
      </c>
      <c r="F3597" s="1">
        <v>44544</v>
      </c>
      <c r="G3597" s="1">
        <f>Таблица1[[#This Row],[Дата регистрации ЗНИ]]+VLOOKUP(Таблица1[[#This Row],[Бизнес-решение]],'Средние сроки по БР'!$A$1:$T$203,13)</f>
        <v>44687.252688172041</v>
      </c>
      <c r="H3597" s="1">
        <f>Таблица1[[#This Row],[Плановая дата выхода из текущего статуса]]+VLOOKUP(Таблица1[[#This Row],[Бизнес-решение]],'Средние сроки по БР'!$A$1:$T$203,14)</f>
        <v>44700.252688172041</v>
      </c>
      <c r="I35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</v>
      </c>
    </row>
    <row r="3598" spans="1:9" x14ac:dyDescent="0.25">
      <c r="A3598" s="2">
        <v>5500031425</v>
      </c>
      <c r="B3598" t="s">
        <v>3129</v>
      </c>
      <c r="C3598" t="s">
        <v>325</v>
      </c>
      <c r="D3598" t="s">
        <v>414</v>
      </c>
      <c r="E3598" s="1">
        <v>44529</v>
      </c>
      <c r="F3598" s="1">
        <v>44547</v>
      </c>
      <c r="G3598" s="1">
        <f>Таблица1[[#This Row],[Дата регистрации ЗНИ]]+VLOOKUP(Таблица1[[#This Row],[Бизнес-решение]],'Средние сроки по БР'!$A$1:$T$203,13)</f>
        <v>44651.333333333336</v>
      </c>
      <c r="H3598" s="1">
        <f>Таблица1[[#This Row],[Плановая дата выхода из текущего статуса]]+VLOOKUP(Таблица1[[#This Row],[Бизнес-решение]],'Средние сроки по БР'!$A$1:$T$203,14)</f>
        <v>44667.333333333336</v>
      </c>
      <c r="I359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</v>
      </c>
    </row>
    <row r="3599" spans="1:9" x14ac:dyDescent="0.25">
      <c r="A3599" s="2">
        <v>5500031426</v>
      </c>
      <c r="B3599" t="s">
        <v>3130</v>
      </c>
      <c r="C3599" t="s">
        <v>148</v>
      </c>
      <c r="D3599" t="s">
        <v>73</v>
      </c>
      <c r="E3599" s="1">
        <v>44530</v>
      </c>
      <c r="F3599" s="1">
        <v>44554</v>
      </c>
      <c r="G3599" s="1">
        <f>Таблица1[[#This Row],[Дата регистрации ЗНИ]]+VLOOKUP(Таблица1[[#This Row],[Бизнес-решение]],'Средние сроки по БР'!$A$1:$T$203,9)</f>
        <v>44696.632258064514</v>
      </c>
      <c r="H3599" s="1">
        <f>Таблица1[[#This Row],[Плановая дата выхода из текущего статуса]]+VLOOKUP(Таблица1[[#This Row],[Бизнес-решение]],'Средние сроки по БР'!$A$1:$T$203,10)</f>
        <v>44720.632258064514</v>
      </c>
      <c r="I35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</v>
      </c>
    </row>
    <row r="3600" spans="1:9" x14ac:dyDescent="0.25">
      <c r="A3600" s="2">
        <v>5500031427</v>
      </c>
      <c r="B3600" t="s">
        <v>3131</v>
      </c>
      <c r="C3600" t="s">
        <v>148</v>
      </c>
      <c r="D3600" t="s">
        <v>16</v>
      </c>
      <c r="E3600" s="1">
        <v>44530</v>
      </c>
      <c r="F3600" s="1">
        <v>44561</v>
      </c>
      <c r="G3600" s="1">
        <f>Таблица1[[#This Row],[Дата регистрации ЗНИ]]+VLOOKUP(Таблица1[[#This Row],[Бизнес-решение]],'Средние сроки по БР'!$A$1:$T$203,9)</f>
        <v>44697.252688172041</v>
      </c>
      <c r="H3600" s="1">
        <f>Таблица1[[#This Row],[Плановая дата выхода из текущего статуса]]+VLOOKUP(Таблица1[[#This Row],[Бизнес-решение]],'Средние сроки по БР'!$A$1:$T$203,10)</f>
        <v>44728.252688172041</v>
      </c>
      <c r="I36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</v>
      </c>
    </row>
    <row r="3601" spans="1:9" hidden="1" x14ac:dyDescent="0.25">
      <c r="A3601" s="2">
        <v>5500031454</v>
      </c>
      <c r="B3601" t="s">
        <v>3147</v>
      </c>
      <c r="C3601" t="s">
        <v>8</v>
      </c>
      <c r="D3601" t="s">
        <v>10</v>
      </c>
      <c r="E3601" s="1">
        <v>44531</v>
      </c>
      <c r="F3601" s="1" t="s">
        <v>7</v>
      </c>
      <c r="I360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602" spans="1:9" x14ac:dyDescent="0.25">
      <c r="A3602" s="2">
        <v>5500031428</v>
      </c>
      <c r="B3602" t="s">
        <v>3132</v>
      </c>
      <c r="C3602" t="s">
        <v>184</v>
      </c>
      <c r="D3602" t="s">
        <v>257</v>
      </c>
      <c r="E3602" s="1">
        <v>44530</v>
      </c>
      <c r="F3602" s="1">
        <v>44571</v>
      </c>
      <c r="G3602" s="1">
        <f>Таблица1[[#This Row],[Дата регистрации ЗНИ]]+VLOOKUP(Таблица1[[#This Row],[Бизнес-решение]],'Средние сроки по БР'!$A$1:$T$203,10)</f>
        <v>44649.595744680853</v>
      </c>
      <c r="H3602" s="1">
        <f>Таблица1[[#This Row],[Плановая дата выхода из текущего статуса]]+VLOOKUP(Таблица1[[#This Row],[Бизнес-решение]],'Средние сроки по БР'!$A$1:$T$203,11)</f>
        <v>44685.595744680853</v>
      </c>
      <c r="I36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36</v>
      </c>
    </row>
    <row r="3603" spans="1:9" x14ac:dyDescent="0.25">
      <c r="A3603" s="2">
        <v>5500031429</v>
      </c>
      <c r="B3603" t="s">
        <v>2753</v>
      </c>
      <c r="C3603" t="s">
        <v>148</v>
      </c>
      <c r="D3603" t="s">
        <v>89</v>
      </c>
      <c r="E3603" s="1">
        <v>44530</v>
      </c>
      <c r="F3603" s="1">
        <v>44582</v>
      </c>
      <c r="G3603" s="1">
        <f>Таблица1[[#This Row],[Дата регистрации ЗНИ]]+VLOOKUP(Таблица1[[#This Row],[Бизнес-решение]],'Средние сроки по БР'!$A$1:$T$203,9)</f>
        <v>44764.68</v>
      </c>
      <c r="H3603" s="1">
        <f>Таблица1[[#This Row],[Плановая дата выхода из текущего статуса]]+VLOOKUP(Таблица1[[#This Row],[Бизнес-решение]],'Средние сроки по БР'!$A$1:$T$203,10)</f>
        <v>44816.68</v>
      </c>
      <c r="I360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52</v>
      </c>
    </row>
    <row r="3604" spans="1:9" x14ac:dyDescent="0.25">
      <c r="A3604" s="2">
        <v>5500031431</v>
      </c>
      <c r="B3604" t="s">
        <v>3133</v>
      </c>
      <c r="C3604" t="s">
        <v>148</v>
      </c>
      <c r="D3604" t="s">
        <v>37</v>
      </c>
      <c r="E3604" s="1">
        <v>44529</v>
      </c>
      <c r="F3604" s="1">
        <v>44592</v>
      </c>
      <c r="G3604" s="1">
        <f>Таблица1[[#This Row],[Дата регистрации ЗНИ]]+VLOOKUP(Таблица1[[#This Row],[Бизнес-решение]],'Средние сроки по БР'!$A$1:$T$203,9)</f>
        <v>44778.117647058825</v>
      </c>
      <c r="H3604" s="1">
        <f>Таблица1[[#This Row],[Плановая дата выхода из текущего статуса]]+VLOOKUP(Таблица1[[#This Row],[Бизнес-решение]],'Средние сроки по БР'!$A$1:$T$203,10)</f>
        <v>44841.117647058825</v>
      </c>
      <c r="I360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63</v>
      </c>
    </row>
    <row r="3605" spans="1:9" x14ac:dyDescent="0.25">
      <c r="A3605" s="2">
        <v>5500031432</v>
      </c>
      <c r="B3605" t="s">
        <v>3134</v>
      </c>
      <c r="C3605" t="s">
        <v>148</v>
      </c>
      <c r="D3605" t="s">
        <v>6</v>
      </c>
      <c r="E3605" s="1">
        <v>44529</v>
      </c>
      <c r="F3605" s="1">
        <v>44742</v>
      </c>
      <c r="G3605" s="1">
        <f>Таблица1[[#This Row],[Дата регистрации ЗНИ]]+VLOOKUP(Таблица1[[#This Row],[Бизнес-решение]],'Средние сроки по БР'!$A$1:$T$203,9)</f>
        <v>44745.371321454484</v>
      </c>
      <c r="H3605" s="1">
        <f>Таблица1[[#This Row],[Плановая дата выхода из текущего статуса]]+VLOOKUP(Таблица1[[#This Row],[Бизнес-решение]],'Средние сроки по БР'!$A$1:$T$203,10)</f>
        <v>44958.371321454484</v>
      </c>
      <c r="I36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213</v>
      </c>
    </row>
    <row r="3606" spans="1:9" x14ac:dyDescent="0.25">
      <c r="A3606" s="2">
        <v>5500031433</v>
      </c>
      <c r="B3606" t="s">
        <v>3135</v>
      </c>
      <c r="C3606" t="s">
        <v>148</v>
      </c>
      <c r="D3606" t="s">
        <v>257</v>
      </c>
      <c r="E3606" s="1">
        <v>44532</v>
      </c>
      <c r="F3606" s="1">
        <v>44560</v>
      </c>
      <c r="G3606" s="1">
        <f>Таблица1[[#This Row],[Дата регистрации ЗНИ]]+VLOOKUP(Таблица1[[#This Row],[Бизнес-решение]],'Средние сроки по БР'!$A$1:$T$203,9)</f>
        <v>44651.595744680853</v>
      </c>
      <c r="H3606" s="1">
        <f>Таблица1[[#This Row],[Плановая дата выхода из текущего статуса]]+VLOOKUP(Таблица1[[#This Row],[Бизнес-решение]],'Средние сроки по БР'!$A$1:$T$203,10)</f>
        <v>44679.595744680853</v>
      </c>
      <c r="I36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</v>
      </c>
    </row>
    <row r="3607" spans="1:9" x14ac:dyDescent="0.25">
      <c r="A3607" s="2">
        <v>5500031434</v>
      </c>
      <c r="B3607" t="s">
        <v>3136</v>
      </c>
      <c r="C3607" t="s">
        <v>148</v>
      </c>
      <c r="D3607" t="s">
        <v>257</v>
      </c>
      <c r="E3607" s="1">
        <v>44532</v>
      </c>
      <c r="F3607" s="1">
        <v>44575</v>
      </c>
      <c r="G3607" s="1">
        <f>Таблица1[[#This Row],[Дата регистрации ЗНИ]]+VLOOKUP(Таблица1[[#This Row],[Бизнес-решение]],'Средние сроки по БР'!$A$1:$T$203,9)</f>
        <v>44651.595744680853</v>
      </c>
      <c r="H3607" s="1">
        <f>Таблица1[[#This Row],[Плановая дата выхода из текущего статуса]]+VLOOKUP(Таблица1[[#This Row],[Бизнес-решение]],'Средние сроки по БР'!$A$1:$T$203,10)</f>
        <v>44694.595744680853</v>
      </c>
      <c r="I36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43</v>
      </c>
    </row>
    <row r="3608" spans="1:9" x14ac:dyDescent="0.25">
      <c r="A3608" s="2">
        <v>5500031435</v>
      </c>
      <c r="B3608" t="s">
        <v>3137</v>
      </c>
      <c r="C3608" t="s">
        <v>148</v>
      </c>
      <c r="D3608" t="s">
        <v>857</v>
      </c>
      <c r="E3608" s="1">
        <v>44532</v>
      </c>
      <c r="F3608" s="1">
        <v>44592</v>
      </c>
      <c r="G3608" s="1">
        <f>Таблица1[[#This Row],[Дата регистрации ЗНИ]]+VLOOKUP(Таблица1[[#This Row],[Бизнес-решение]],'Средние сроки по БР'!$A$1:$T$203,9,0)</f>
        <v>44636</v>
      </c>
      <c r="H3608" s="1">
        <f>Таблица1[[#This Row],[Плановая дата выхода из текущего статуса]]+VLOOKUP(Таблица1[[#This Row],[Бизнес-решение]],'Средние сроки по БР'!$A$1:$T$203,10,0)</f>
        <v>44696</v>
      </c>
      <c r="I36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60</v>
      </c>
    </row>
    <row r="3609" spans="1:9" x14ac:dyDescent="0.25">
      <c r="A3609" s="2">
        <v>5500031436</v>
      </c>
      <c r="B3609" t="s">
        <v>3138</v>
      </c>
      <c r="C3609" t="s">
        <v>148</v>
      </c>
      <c r="D3609" t="s">
        <v>163</v>
      </c>
      <c r="E3609" s="1">
        <v>44532</v>
      </c>
      <c r="F3609" s="1">
        <v>44560</v>
      </c>
      <c r="G3609" s="1">
        <f>Таблица1[[#This Row],[Дата регистрации ЗНИ]]+VLOOKUP(Таблица1[[#This Row],[Бизнес-решение]],'Средние сроки по БР'!$A$1:$T$203,9)</f>
        <v>44680.071428571428</v>
      </c>
      <c r="H3609" s="1">
        <f>Таблица1[[#This Row],[Плановая дата выхода из текущего статуса]]+VLOOKUP(Таблица1[[#This Row],[Бизнес-решение]],'Средние сроки по БР'!$A$1:$T$203,10)</f>
        <v>44708.071428571428</v>
      </c>
      <c r="I36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</v>
      </c>
    </row>
    <row r="3610" spans="1:9" x14ac:dyDescent="0.25">
      <c r="A3610" s="2">
        <v>5500031438</v>
      </c>
      <c r="B3610" t="s">
        <v>3140</v>
      </c>
      <c r="C3610" t="s">
        <v>148</v>
      </c>
      <c r="D3610" t="s">
        <v>16</v>
      </c>
      <c r="E3610" s="1">
        <v>44532</v>
      </c>
      <c r="F3610" s="1">
        <v>44588</v>
      </c>
      <c r="G3610" s="1">
        <f>Таблица1[[#This Row],[Дата регистрации ЗНИ]]+VLOOKUP(Таблица1[[#This Row],[Бизнес-решение]],'Средние сроки по БР'!$A$1:$T$203,9)</f>
        <v>44699.252688172041</v>
      </c>
      <c r="H3610" s="1">
        <f>Таблица1[[#This Row],[Плановая дата выхода из текущего статуса]]+VLOOKUP(Таблица1[[#This Row],[Бизнес-решение]],'Средние сроки по БР'!$A$1:$T$203,10)</f>
        <v>44755.252688172041</v>
      </c>
      <c r="I36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56</v>
      </c>
    </row>
    <row r="3611" spans="1:9" x14ac:dyDescent="0.25">
      <c r="A3611" s="2">
        <v>5500031439</v>
      </c>
      <c r="B3611" t="s">
        <v>380</v>
      </c>
      <c r="C3611" t="s">
        <v>148</v>
      </c>
      <c r="D3611" t="s">
        <v>73</v>
      </c>
      <c r="E3611" s="1">
        <v>44532</v>
      </c>
      <c r="F3611" s="1">
        <v>44554</v>
      </c>
      <c r="G3611" s="1">
        <f>Таблица1[[#This Row],[Дата регистрации ЗНИ]]+VLOOKUP(Таблица1[[#This Row],[Бизнес-решение]],'Средние сроки по БР'!$A$1:$T$203,9)</f>
        <v>44698.632258064514</v>
      </c>
      <c r="H3611" s="1">
        <f>Таблица1[[#This Row],[Плановая дата выхода из текущего статуса]]+VLOOKUP(Таблица1[[#This Row],[Бизнес-решение]],'Средние сроки по БР'!$A$1:$T$203,10)</f>
        <v>44720.632258064514</v>
      </c>
      <c r="I36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</v>
      </c>
    </row>
    <row r="3612" spans="1:9" hidden="1" x14ac:dyDescent="0.25">
      <c r="A3612" s="2">
        <v>5500031465</v>
      </c>
      <c r="B3612" t="s">
        <v>3037</v>
      </c>
      <c r="C3612" t="s">
        <v>8</v>
      </c>
      <c r="D3612" t="s">
        <v>257</v>
      </c>
      <c r="E3612" s="1">
        <v>44533</v>
      </c>
      <c r="F3612" s="1" t="s">
        <v>7</v>
      </c>
      <c r="I361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613" spans="1:9" x14ac:dyDescent="0.25">
      <c r="A3613" s="2">
        <v>5500031440</v>
      </c>
      <c r="B3613" t="s">
        <v>341</v>
      </c>
      <c r="C3613" t="s">
        <v>148</v>
      </c>
      <c r="D3613" t="s">
        <v>163</v>
      </c>
      <c r="E3613" s="1">
        <v>44533</v>
      </c>
      <c r="F3613" s="1">
        <v>44560</v>
      </c>
      <c r="G3613" s="1">
        <f>Таблица1[[#This Row],[Дата регистрации ЗНИ]]+VLOOKUP(Таблица1[[#This Row],[Бизнес-решение]],'Средние сроки по БР'!$A$1:$T$203,9)</f>
        <v>44681.071428571428</v>
      </c>
      <c r="H3613" s="1">
        <f>Таблица1[[#This Row],[Плановая дата выхода из текущего статуса]]+VLOOKUP(Таблица1[[#This Row],[Бизнес-решение]],'Средние сроки по БР'!$A$1:$T$203,10)</f>
        <v>44708.071428571428</v>
      </c>
      <c r="I361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27</v>
      </c>
    </row>
    <row r="3614" spans="1:9" x14ac:dyDescent="0.25">
      <c r="A3614" s="2">
        <v>5500031441</v>
      </c>
      <c r="B3614" t="s">
        <v>3122</v>
      </c>
      <c r="C3614" t="s">
        <v>995</v>
      </c>
      <c r="D3614" t="s">
        <v>13</v>
      </c>
      <c r="E3614" s="1">
        <v>44530</v>
      </c>
      <c r="F3614" s="1">
        <v>44552</v>
      </c>
      <c r="G3614" s="1">
        <f>Таблица1[[#This Row],[Дата регистрации ЗНИ]]+VLOOKUP(Таблица1[[#This Row],[Бизнес-решение]],'Средние сроки по БР'!$A$1:$T$203,8)</f>
        <v>44762.879999999997</v>
      </c>
      <c r="H3614" s="1">
        <f>Таблица1[[#This Row],[Плановая дата выхода из текущего статуса]]+VLOOKUP(Таблица1[[#This Row],[Бизнес-решение]],'Средние сроки по БР'!$A$1:$T$203,9)</f>
        <v>44782.879999999997</v>
      </c>
      <c r="I361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</v>
      </c>
    </row>
    <row r="3615" spans="1:9" x14ac:dyDescent="0.25">
      <c r="A3615" s="2">
        <v>5500031442</v>
      </c>
      <c r="B3615" t="s">
        <v>3141</v>
      </c>
      <c r="C3615" t="s">
        <v>148</v>
      </c>
      <c r="D3615" t="s">
        <v>235</v>
      </c>
      <c r="E3615" s="1">
        <v>44530</v>
      </c>
      <c r="F3615" s="1">
        <v>44579</v>
      </c>
      <c r="G3615" s="1">
        <f>Таблица1[[#This Row],[Дата регистрации ЗНИ]]+VLOOKUP(Таблица1[[#This Row],[Бизнес-решение]],'Средние сроки по БР'!$A$1:$T$203,9)</f>
        <v>44732.857142857145</v>
      </c>
      <c r="H3615" s="1">
        <f>Таблица1[[#This Row],[Плановая дата выхода из текущего статуса]]+VLOOKUP(Таблица1[[#This Row],[Бизнес-решение]],'Средние сроки по БР'!$A$1:$T$203,10)</f>
        <v>44781.857142857145</v>
      </c>
      <c r="I36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49</v>
      </c>
    </row>
    <row r="3616" spans="1:9" x14ac:dyDescent="0.25">
      <c r="A3616" s="2">
        <v>5500031443</v>
      </c>
      <c r="B3616" t="s">
        <v>3142</v>
      </c>
      <c r="C3616" t="s">
        <v>448</v>
      </c>
      <c r="D3616" t="s">
        <v>51</v>
      </c>
      <c r="E3616" s="1">
        <v>44530</v>
      </c>
      <c r="F3616" s="1">
        <v>44537</v>
      </c>
      <c r="G3616" s="1">
        <f>Таблица1[[#This Row],[Дата регистрации ЗНИ]]+VLOOKUP(Таблица1[[#This Row],[Бизнес-решение]],'Средние сроки по БР'!$A$1:$U$203,7,1)</f>
        <v>44803.333333333336</v>
      </c>
      <c r="H3616" s="1">
        <f>Таблица1[[#This Row],[Плановая дата выхода из текущего статуса]]+VLOOKUP(Таблица1[[#This Row],[Бизнес-решение]],'Средние сроки по БР'!$A$1:$T$203,8)</f>
        <v>44808.333333333336</v>
      </c>
      <c r="I36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</v>
      </c>
    </row>
    <row r="3617" spans="1:9" x14ac:dyDescent="0.25">
      <c r="A3617" s="2">
        <v>5500031446</v>
      </c>
      <c r="B3617" t="s">
        <v>3144</v>
      </c>
      <c r="C3617" t="s">
        <v>184</v>
      </c>
      <c r="D3617" t="s">
        <v>16</v>
      </c>
      <c r="E3617" s="1">
        <v>44531</v>
      </c>
      <c r="F3617" s="1">
        <v>44557</v>
      </c>
      <c r="G3617" s="1">
        <f>Таблица1[[#This Row],[Дата регистрации ЗНИ]]+VLOOKUP(Таблица1[[#This Row],[Бизнес-решение]],'Средние сроки по БР'!$A$1:$T$203,10)</f>
        <v>44698.252688172041</v>
      </c>
      <c r="H3617" s="1">
        <f>Таблица1[[#This Row],[Плановая дата выхода из текущего статуса]]+VLOOKUP(Таблица1[[#This Row],[Бизнес-решение]],'Средние сроки по БР'!$A$1:$T$203,11)</f>
        <v>44719.252688172041</v>
      </c>
      <c r="I36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</v>
      </c>
    </row>
    <row r="3618" spans="1:9" hidden="1" x14ac:dyDescent="0.25">
      <c r="A3618" s="2">
        <v>5500031471</v>
      </c>
      <c r="B3618" t="s">
        <v>3161</v>
      </c>
      <c r="C3618" t="s">
        <v>8</v>
      </c>
      <c r="D3618" t="s">
        <v>257</v>
      </c>
      <c r="E3618" s="1">
        <v>44534</v>
      </c>
      <c r="F3618" s="1" t="s">
        <v>7</v>
      </c>
      <c r="I361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619" spans="1:9" x14ac:dyDescent="0.25">
      <c r="A3619" s="2">
        <v>5500031447</v>
      </c>
      <c r="B3619" t="s">
        <v>3145</v>
      </c>
      <c r="C3619" t="s">
        <v>148</v>
      </c>
      <c r="D3619" t="s">
        <v>2667</v>
      </c>
      <c r="E3619" s="1">
        <v>44531</v>
      </c>
      <c r="F3619" s="1">
        <v>44651</v>
      </c>
      <c r="G3619" s="1">
        <f>Таблица1[[#This Row],[Дата регистрации ЗНИ]]+VLOOKUP(Таблица1[[#This Row],[Бизнес-решение]],'Средние сроки по БР'!$A$1:$T$203,9)</f>
        <v>44738</v>
      </c>
      <c r="H3619" s="1">
        <f>Таблица1[[#This Row],[Плановая дата выхода из текущего статуса]]+VLOOKUP(Таблица1[[#This Row],[Бизнес-решение]],'Средние сроки по БР'!$A$1:$T$203,10)</f>
        <v>44858</v>
      </c>
      <c r="I36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120</v>
      </c>
    </row>
    <row r="3620" spans="1:9" x14ac:dyDescent="0.25">
      <c r="A3620" s="2">
        <v>5500031448</v>
      </c>
      <c r="B3620" t="s">
        <v>3146</v>
      </c>
      <c r="C3620" t="s">
        <v>148</v>
      </c>
      <c r="D3620" t="s">
        <v>2667</v>
      </c>
      <c r="E3620" s="1">
        <v>44531</v>
      </c>
      <c r="F3620" s="1">
        <v>44681</v>
      </c>
      <c r="G3620" s="1">
        <f>Таблица1[[#This Row],[Дата регистрации ЗНИ]]+VLOOKUP(Таблица1[[#This Row],[Бизнес-решение]],'Средние сроки по БР'!$A$1:$T$203,9)</f>
        <v>44738</v>
      </c>
      <c r="H3620" s="1">
        <f>Таблица1[[#This Row],[Плановая дата выхода из текущего статуса]]+VLOOKUP(Таблица1[[#This Row],[Бизнес-решение]],'Средние сроки по БР'!$A$1:$T$203,10)</f>
        <v>44888</v>
      </c>
      <c r="I36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150</v>
      </c>
    </row>
    <row r="3621" spans="1:9" x14ac:dyDescent="0.25">
      <c r="A3621" s="2">
        <v>5500031449</v>
      </c>
      <c r="B3621" t="s">
        <v>3147</v>
      </c>
      <c r="C3621" t="s">
        <v>149</v>
      </c>
      <c r="D3621" t="s">
        <v>10</v>
      </c>
      <c r="E3621" s="1">
        <v>44531</v>
      </c>
      <c r="F3621" s="1">
        <v>44559</v>
      </c>
      <c r="G3621" s="1">
        <f>Таблица1[[#This Row],[Дата регистрации ЗНИ]]+VLOOKUP(Таблица1[[#This Row],[Бизнес-решение]],'Средние сроки по БР'!$A$1:$T$203,18,1)</f>
        <v>44694.209790209788</v>
      </c>
      <c r="H3621" s="1">
        <f>Таблица1[[#This Row],[Плановая дата выхода из текущего статуса]]+VLOOKUP(Таблица1[[#This Row],[Бизнес-решение]],'Средние сроки по БР'!$A$1:$T$203,19,1)</f>
        <v>44718.209790209788</v>
      </c>
      <c r="I362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</v>
      </c>
    </row>
    <row r="3622" spans="1:9" x14ac:dyDescent="0.25">
      <c r="A3622" s="2">
        <v>5500031450</v>
      </c>
      <c r="B3622" t="s">
        <v>3148</v>
      </c>
      <c r="C3622" t="s">
        <v>99</v>
      </c>
      <c r="D3622" t="s">
        <v>257</v>
      </c>
      <c r="E3622" s="1">
        <v>44531</v>
      </c>
      <c r="F3622" s="1">
        <v>44596</v>
      </c>
      <c r="G3622" s="1">
        <f>Таблица1[[#This Row],[Дата регистрации ЗНИ]]+VLOOKUP(Таблица1[[#This Row],[Бизнес-решение]],'Средние сроки по БР'!$A$1:$T$203,15)</f>
        <v>44638.595744680853</v>
      </c>
      <c r="H3622" s="1">
        <f>Таблица1[[#This Row],[Плановая дата выхода из текущего статуса]]+VLOOKUP(Таблица1[[#This Row],[Бизнес-решение]],'Средние сроки по БР'!$A$1:$T$203,16)</f>
        <v>44703.595744680853</v>
      </c>
      <c r="I36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65</v>
      </c>
    </row>
    <row r="3623" spans="1:9" x14ac:dyDescent="0.25">
      <c r="A3623" s="2">
        <v>5500031451</v>
      </c>
      <c r="B3623" t="s">
        <v>3149</v>
      </c>
      <c r="C3623" t="s">
        <v>148</v>
      </c>
      <c r="D3623" t="s">
        <v>80</v>
      </c>
      <c r="E3623" s="1">
        <v>44531</v>
      </c>
      <c r="F3623" s="1">
        <v>44591</v>
      </c>
      <c r="G3623" s="1">
        <f>Таблица1[[#This Row],[Дата регистрации ЗНИ]]+VLOOKUP(Таблица1[[#This Row],[Бизнес-решение]],'Средние сроки по БР'!$A$1:$T$203,9)</f>
        <v>44714.727272727272</v>
      </c>
      <c r="H3623" s="1">
        <f>Таблица1[[#This Row],[Плановая дата выхода из текущего статуса]]+VLOOKUP(Таблица1[[#This Row],[Бизнес-решение]],'Средние сроки по БР'!$A$1:$T$203,10)</f>
        <v>44774.727272727272</v>
      </c>
      <c r="I36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60</v>
      </c>
    </row>
    <row r="3624" spans="1:9" x14ac:dyDescent="0.25">
      <c r="A3624" s="2">
        <v>5500031452</v>
      </c>
      <c r="B3624" t="s">
        <v>3150</v>
      </c>
      <c r="C3624" t="s">
        <v>148</v>
      </c>
      <c r="D3624" t="s">
        <v>10</v>
      </c>
      <c r="E3624" s="1">
        <v>44531</v>
      </c>
      <c r="F3624" s="1">
        <v>44681</v>
      </c>
      <c r="G3624" s="1">
        <f>Таблица1[[#This Row],[Дата регистрации ЗНИ]]+VLOOKUP(Таблица1[[#This Row],[Бизнес-решение]],'Средние сроки по БР'!$A$1:$T$203,9)</f>
        <v>44710.209790209788</v>
      </c>
      <c r="H3624" s="1">
        <f>Таблица1[[#This Row],[Плановая дата выхода из текущего статуса]]+VLOOKUP(Таблица1[[#This Row],[Бизнес-решение]],'Средние сроки по БР'!$A$1:$T$203,10)</f>
        <v>44860.209790209788</v>
      </c>
      <c r="I36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150</v>
      </c>
    </row>
    <row r="3625" spans="1:9" x14ac:dyDescent="0.25">
      <c r="A3625" s="2">
        <v>5500031453</v>
      </c>
      <c r="B3625" t="s">
        <v>2543</v>
      </c>
      <c r="C3625" t="s">
        <v>448</v>
      </c>
      <c r="D3625" t="s">
        <v>329</v>
      </c>
      <c r="E3625" s="1">
        <v>44531</v>
      </c>
      <c r="F3625" s="1">
        <v>44536</v>
      </c>
      <c r="G3625" s="1">
        <f>Таблица1[[#This Row],[Дата регистрации ЗНИ]]+VLOOKUP(Таблица1[[#This Row],[Бизнес-решение]],'Средние сроки по БР'!$A$1:$U$203,7,1)</f>
        <v>44745.571428571428</v>
      </c>
      <c r="H3625" s="1">
        <f>Таблица1[[#This Row],[Плановая дата выхода из текущего статуса]]+VLOOKUP(Таблица1[[#This Row],[Бизнес-решение]],'Средние сроки по БР'!$A$1:$T$203,8)</f>
        <v>44748.571428571428</v>
      </c>
      <c r="I36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3626" spans="1:9" x14ac:dyDescent="0.25">
      <c r="A3626" s="2">
        <v>5500031455</v>
      </c>
      <c r="B3626" t="s">
        <v>3151</v>
      </c>
      <c r="C3626" t="s">
        <v>184</v>
      </c>
      <c r="D3626" t="s">
        <v>257</v>
      </c>
      <c r="E3626" s="1">
        <v>44532</v>
      </c>
      <c r="F3626" s="1">
        <v>44557</v>
      </c>
      <c r="G3626" s="1">
        <f>Таблица1[[#This Row],[Дата регистрации ЗНИ]]+VLOOKUP(Таблица1[[#This Row],[Бизнес-решение]],'Средние сроки по БР'!$A$1:$T$203,10)</f>
        <v>44651.595744680853</v>
      </c>
      <c r="H3626" s="1">
        <f>Таблица1[[#This Row],[Плановая дата выхода из текущего статуса]]+VLOOKUP(Таблица1[[#This Row],[Бизнес-решение]],'Средние сроки по БР'!$A$1:$T$203,11)</f>
        <v>44671.595744680853</v>
      </c>
      <c r="I362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</v>
      </c>
    </row>
    <row r="3627" spans="1:9" x14ac:dyDescent="0.25">
      <c r="A3627" s="2">
        <v>5500031456</v>
      </c>
      <c r="B3627" t="s">
        <v>2228</v>
      </c>
      <c r="C3627" t="s">
        <v>148</v>
      </c>
      <c r="D3627" t="s">
        <v>372</v>
      </c>
      <c r="E3627" s="1">
        <v>44532</v>
      </c>
      <c r="F3627" s="1">
        <v>44713</v>
      </c>
      <c r="G3627" s="1">
        <f>Таблица1[[#This Row],[Дата регистрации ЗНИ]]+VLOOKUP(Таблица1[[#This Row],[Бизнес-решение]],'Средние сроки по БР'!$A$1:$T$203,9)</f>
        <v>44715.639344262294</v>
      </c>
      <c r="H3627" s="1">
        <f>Таблица1[[#This Row],[Плановая дата выхода из текущего статуса]]+VLOOKUP(Таблица1[[#This Row],[Бизнес-решение]],'Средние сроки по БР'!$A$1:$T$203,10)</f>
        <v>44896.639344262294</v>
      </c>
      <c r="I36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181</v>
      </c>
    </row>
    <row r="3628" spans="1:9" x14ac:dyDescent="0.25">
      <c r="A3628" s="2">
        <v>5500031457</v>
      </c>
      <c r="B3628" t="s">
        <v>2229</v>
      </c>
      <c r="C3628" t="s">
        <v>448</v>
      </c>
      <c r="D3628" t="s">
        <v>372</v>
      </c>
      <c r="E3628" s="1">
        <v>44532</v>
      </c>
      <c r="F3628" s="1">
        <v>44536</v>
      </c>
      <c r="G3628" s="1">
        <f>Таблица1[[#This Row],[Дата регистрации ЗНИ]]+VLOOKUP(Таблица1[[#This Row],[Бизнес-решение]],'Средние сроки по БР'!$A$1:$U$203,7,1)</f>
        <v>44719.639344262294</v>
      </c>
      <c r="H3628" s="1">
        <f>Таблица1[[#This Row],[Плановая дата выхода из текущего статуса]]+VLOOKUP(Таблица1[[#This Row],[Бизнес-решение]],'Средние сроки по БР'!$A$1:$T$203,8)</f>
        <v>44721.639344262294</v>
      </c>
      <c r="I362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629" spans="1:9" x14ac:dyDescent="0.25">
      <c r="A3629" s="2">
        <v>5500031458</v>
      </c>
      <c r="B3629" t="s">
        <v>3152</v>
      </c>
      <c r="C3629" t="s">
        <v>307</v>
      </c>
      <c r="D3629" t="s">
        <v>37</v>
      </c>
      <c r="E3629" s="1">
        <v>44532</v>
      </c>
      <c r="F3629" s="1">
        <v>44543</v>
      </c>
      <c r="G3629" s="1">
        <f>Таблица1[[#This Row],[Дата регистрации ЗНИ]]+VLOOKUP(Таблица1[[#This Row],[Бизнес-решение]],'Средние сроки по БР'!$A$1:$T$203,9)</f>
        <v>44781.117647058825</v>
      </c>
      <c r="H3629" s="1">
        <f>Таблица1[[#This Row],[Плановая дата выхода из текущего статуса]]+VLOOKUP(Таблица1[[#This Row],[Бизнес-решение]],'Средние сроки по БР'!$A$1:$T$203,10)</f>
        <v>44792.117647058825</v>
      </c>
      <c r="I36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</v>
      </c>
    </row>
    <row r="3630" spans="1:9" x14ac:dyDescent="0.25">
      <c r="A3630" s="2">
        <v>5500031459</v>
      </c>
      <c r="B3630" t="s">
        <v>3153</v>
      </c>
      <c r="C3630" t="s">
        <v>448</v>
      </c>
      <c r="D3630" t="s">
        <v>3154</v>
      </c>
      <c r="E3630" s="1">
        <v>44532</v>
      </c>
      <c r="F3630" s="1">
        <v>44544</v>
      </c>
      <c r="G3630" s="1">
        <f>Таблица1[[#This Row],[Дата регистрации ЗНИ]]+VLOOKUP(Таблица1[[#This Row],[Бизнес-решение]],'Средние сроки по БР'!$A$1:$U$203,7,1)</f>
        <v>44762</v>
      </c>
      <c r="H3630" s="1">
        <f>Таблица1[[#This Row],[Плановая дата выхода из текущего статуса]]+VLOOKUP(Таблица1[[#This Row],[Бизнес-решение]],'Средние сроки по БР'!$A$1:$T$203,8)</f>
        <v>44772</v>
      </c>
      <c r="I36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</v>
      </c>
    </row>
    <row r="3631" spans="1:9" x14ac:dyDescent="0.25">
      <c r="A3631" s="2">
        <v>5500031460</v>
      </c>
      <c r="B3631" t="s">
        <v>3119</v>
      </c>
      <c r="C3631" t="s">
        <v>148</v>
      </c>
      <c r="D3631" t="s">
        <v>257</v>
      </c>
      <c r="E3631" s="1">
        <v>44532</v>
      </c>
      <c r="F3631" s="1">
        <v>44575</v>
      </c>
      <c r="G3631" s="1">
        <f>Таблица1[[#This Row],[Дата регистрации ЗНИ]]+VLOOKUP(Таблица1[[#This Row],[Бизнес-решение]],'Средние сроки по БР'!$A$1:$T$203,9)</f>
        <v>44651.595744680853</v>
      </c>
      <c r="H3631" s="1">
        <f>Таблица1[[#This Row],[Плановая дата выхода из текущего статуса]]+VLOOKUP(Таблица1[[#This Row],[Бизнес-решение]],'Средние сроки по БР'!$A$1:$T$203,10)</f>
        <v>44694.595744680853</v>
      </c>
      <c r="I36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43</v>
      </c>
    </row>
    <row r="3632" spans="1:9" x14ac:dyDescent="0.25">
      <c r="A3632" s="2">
        <v>5500031461</v>
      </c>
      <c r="B3632" t="s">
        <v>3155</v>
      </c>
      <c r="C3632" t="s">
        <v>328</v>
      </c>
      <c r="D3632" t="s">
        <v>73</v>
      </c>
      <c r="E3632" s="1">
        <v>44532</v>
      </c>
      <c r="F3632" s="1">
        <v>44544</v>
      </c>
      <c r="G3632" s="1">
        <f>Таблица1[[#This Row],[Дата регистрации ЗНИ]]+VLOOKUP(Таблица1[[#This Row],[Бизнес-решение]],'Средние сроки по БР'!$A$1:$U$203,7,1)</f>
        <v>44702.632258064514</v>
      </c>
      <c r="H3632" s="1">
        <f>Таблица1[[#This Row],[Плановая дата выхода из текущего статуса]]+VLOOKUP(Таблица1[[#This Row],[Бизнес-решение]],'Средние сроки по БР'!$A$1:$T$203,8)</f>
        <v>44712.632258064514</v>
      </c>
      <c r="I36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</v>
      </c>
    </row>
    <row r="3633" spans="1:9" x14ac:dyDescent="0.25">
      <c r="A3633" s="2">
        <v>5500031462</v>
      </c>
      <c r="B3633" t="s">
        <v>403</v>
      </c>
      <c r="C3633" t="s">
        <v>148</v>
      </c>
      <c r="D3633" t="s">
        <v>128</v>
      </c>
      <c r="E3633" s="1">
        <v>44532</v>
      </c>
      <c r="F3633" s="1">
        <v>44544</v>
      </c>
      <c r="G3633" s="1">
        <f>Таблица1[[#This Row],[Дата регистрации ЗНИ]]+VLOOKUP(Таблица1[[#This Row],[Бизнес-решение]],'Средние сроки по БР'!$A$1:$T$203,9)</f>
        <v>44741.021276595748</v>
      </c>
      <c r="H3633" s="1">
        <f>Таблица1[[#This Row],[Плановая дата выхода из текущего статуса]]+VLOOKUP(Таблица1[[#This Row],[Бизнес-решение]],'Средние сроки по БР'!$A$1:$T$203,10)</f>
        <v>44753.021276595748</v>
      </c>
      <c r="I36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</v>
      </c>
    </row>
    <row r="3634" spans="1:9" hidden="1" x14ac:dyDescent="0.25">
      <c r="A3634" s="2">
        <v>5500031489</v>
      </c>
      <c r="B3634" t="s">
        <v>48</v>
      </c>
      <c r="C3634" t="s">
        <v>8</v>
      </c>
      <c r="D3634" t="s">
        <v>16</v>
      </c>
      <c r="E3634" s="1">
        <v>44536</v>
      </c>
      <c r="F3634" s="1" t="s">
        <v>7</v>
      </c>
      <c r="I3634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635" spans="1:9" x14ac:dyDescent="0.25">
      <c r="A3635" s="2">
        <v>5500031463</v>
      </c>
      <c r="B3635" t="s">
        <v>3156</v>
      </c>
      <c r="C3635" t="s">
        <v>148</v>
      </c>
      <c r="D3635" t="s">
        <v>16</v>
      </c>
      <c r="E3635" s="1">
        <v>44532</v>
      </c>
      <c r="F3635" s="1">
        <v>44588</v>
      </c>
      <c r="G3635" s="1">
        <f>Таблица1[[#This Row],[Дата регистрации ЗНИ]]+VLOOKUP(Таблица1[[#This Row],[Бизнес-решение]],'Средние сроки по БР'!$A$1:$T$203,9)</f>
        <v>44699.252688172041</v>
      </c>
      <c r="H3635" s="1">
        <f>Таблица1[[#This Row],[Плановая дата выхода из текущего статуса]]+VLOOKUP(Таблица1[[#This Row],[Бизнес-решение]],'Средние сроки по БР'!$A$1:$T$203,10)</f>
        <v>44755.252688172041</v>
      </c>
      <c r="I36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56</v>
      </c>
    </row>
    <row r="3636" spans="1:9" x14ac:dyDescent="0.25">
      <c r="A3636" s="2">
        <v>5500031464</v>
      </c>
      <c r="B3636" t="s">
        <v>3157</v>
      </c>
      <c r="C3636" t="s">
        <v>148</v>
      </c>
      <c r="D3636" t="s">
        <v>73</v>
      </c>
      <c r="E3636" s="1">
        <v>44533</v>
      </c>
      <c r="F3636" s="1">
        <v>44620</v>
      </c>
      <c r="G3636" s="1">
        <f>Таблица1[[#This Row],[Дата регистрации ЗНИ]]+VLOOKUP(Таблица1[[#This Row],[Бизнес-решение]],'Средние сроки по БР'!$A$1:$T$203,9)</f>
        <v>44699.632258064514</v>
      </c>
      <c r="H3636" s="1">
        <f>Таблица1[[#This Row],[Плановая дата выхода из текущего статуса]]+VLOOKUP(Таблица1[[#This Row],[Бизнес-решение]],'Средние сроки по БР'!$A$1:$T$203,10)</f>
        <v>44786.632258064514</v>
      </c>
      <c r="I36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87</v>
      </c>
    </row>
    <row r="3637" spans="1:9" x14ac:dyDescent="0.25">
      <c r="A3637" s="2">
        <v>5500031466</v>
      </c>
      <c r="B3637" t="s">
        <v>3158</v>
      </c>
      <c r="C3637" t="s">
        <v>148</v>
      </c>
      <c r="D3637" t="s">
        <v>16</v>
      </c>
      <c r="E3637" s="1">
        <v>44533</v>
      </c>
      <c r="F3637" s="1">
        <v>44589</v>
      </c>
      <c r="G3637" s="1">
        <f>Таблица1[[#This Row],[Дата регистрации ЗНИ]]+VLOOKUP(Таблица1[[#This Row],[Бизнес-решение]],'Средние сроки по БР'!$A$1:$T$203,9)</f>
        <v>44700.252688172041</v>
      </c>
      <c r="H3637" s="1">
        <f>Таблица1[[#This Row],[Плановая дата выхода из текущего статуса]]+VLOOKUP(Таблица1[[#This Row],[Бизнес-решение]],'Средние сроки по БР'!$A$1:$T$203,10)</f>
        <v>44756.252688172041</v>
      </c>
      <c r="I363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56</v>
      </c>
    </row>
    <row r="3638" spans="1:9" x14ac:dyDescent="0.25">
      <c r="A3638" s="2">
        <v>5500031467</v>
      </c>
      <c r="B3638" t="s">
        <v>3159</v>
      </c>
      <c r="C3638" t="s">
        <v>148</v>
      </c>
      <c r="D3638" t="s">
        <v>257</v>
      </c>
      <c r="E3638" s="1">
        <v>44533</v>
      </c>
      <c r="F3638" s="1">
        <v>44596</v>
      </c>
      <c r="G3638" s="1">
        <f>Таблица1[[#This Row],[Дата регистрации ЗНИ]]+VLOOKUP(Таблица1[[#This Row],[Бизнес-решение]],'Средние сроки по БР'!$A$1:$T$203,9)</f>
        <v>44652.595744680853</v>
      </c>
      <c r="H3638" s="1">
        <f>Таблица1[[#This Row],[Плановая дата выхода из текущего статуса]]+VLOOKUP(Таблица1[[#This Row],[Бизнес-решение]],'Средние сроки по БР'!$A$1:$T$203,10)</f>
        <v>44715.595744680853</v>
      </c>
      <c r="I36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63</v>
      </c>
    </row>
    <row r="3639" spans="1:9" x14ac:dyDescent="0.25">
      <c r="A3639" s="2">
        <v>5500031468</v>
      </c>
      <c r="B3639" t="s">
        <v>2472</v>
      </c>
      <c r="C3639" t="s">
        <v>148</v>
      </c>
      <c r="D3639" t="s">
        <v>33</v>
      </c>
      <c r="E3639" s="1">
        <v>44533</v>
      </c>
      <c r="F3639" s="1">
        <v>44673</v>
      </c>
      <c r="G3639" s="1">
        <f>Таблица1[[#This Row],[Дата регистрации ЗНИ]]+VLOOKUP(Таблица1[[#This Row],[Бизнес-решение]],'Средние сроки по БР'!$A$1:$T$203,9)</f>
        <v>44777.310924369747</v>
      </c>
      <c r="H3639" s="1">
        <f>Таблица1[[#This Row],[Плановая дата выхода из текущего статуса]]+VLOOKUP(Таблица1[[#This Row],[Бизнес-решение]],'Средние сроки по БР'!$A$1:$T$203,10)</f>
        <v>44917.310924369747</v>
      </c>
      <c r="I363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140</v>
      </c>
    </row>
    <row r="3640" spans="1:9" x14ac:dyDescent="0.25">
      <c r="A3640" s="2">
        <v>5500031469</v>
      </c>
      <c r="B3640" t="s">
        <v>3160</v>
      </c>
      <c r="C3640" t="s">
        <v>148</v>
      </c>
      <c r="D3640" t="s">
        <v>306</v>
      </c>
      <c r="E3640" s="1">
        <v>44535</v>
      </c>
      <c r="F3640" s="1">
        <v>44631</v>
      </c>
      <c r="G3640" s="1">
        <f>Таблица1[[#This Row],[Дата регистрации ЗНИ]]+VLOOKUP(Таблица1[[#This Row],[Бизнес-решение]],'Средние сроки по БР'!$A$1:$T$203,9)</f>
        <v>44763.333333333336</v>
      </c>
      <c r="H3640" s="1">
        <f>Таблица1[[#This Row],[Плановая дата выхода из текущего статуса]]+VLOOKUP(Таблица1[[#This Row],[Бизнес-решение]],'Средние сроки по БР'!$A$1:$T$203,10)</f>
        <v>44859.333333333336</v>
      </c>
      <c r="I364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96</v>
      </c>
    </row>
    <row r="3641" spans="1:9" x14ac:dyDescent="0.25">
      <c r="A3641" s="2">
        <v>5500031470</v>
      </c>
      <c r="B3641" t="s">
        <v>1706</v>
      </c>
      <c r="C3641" t="s">
        <v>148</v>
      </c>
      <c r="D3641" t="s">
        <v>306</v>
      </c>
      <c r="E3641" s="1">
        <v>44535</v>
      </c>
      <c r="F3641" s="1">
        <v>44620</v>
      </c>
      <c r="G3641" s="1">
        <f>Таблица1[[#This Row],[Дата регистрации ЗНИ]]+VLOOKUP(Таблица1[[#This Row],[Бизнес-решение]],'Средние сроки по БР'!$A$1:$T$203,9)</f>
        <v>44763.333333333336</v>
      </c>
      <c r="H3641" s="1">
        <f>Таблица1[[#This Row],[Плановая дата выхода из текущего статуса]]+VLOOKUP(Таблица1[[#This Row],[Бизнес-решение]],'Средние сроки по БР'!$A$1:$T$203,10)</f>
        <v>44848.333333333336</v>
      </c>
      <c r="I36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85</v>
      </c>
    </row>
    <row r="3642" spans="1:9" x14ac:dyDescent="0.25">
      <c r="A3642" s="2">
        <v>5500031472</v>
      </c>
      <c r="B3642" t="s">
        <v>1635</v>
      </c>
      <c r="C3642" t="s">
        <v>325</v>
      </c>
      <c r="D3642" t="s">
        <v>36</v>
      </c>
      <c r="E3642" s="1">
        <v>44534</v>
      </c>
      <c r="F3642" s="1">
        <v>44558</v>
      </c>
      <c r="G3642" s="1">
        <f>Таблица1[[#This Row],[Дата регистрации ЗНИ]]+VLOOKUP(Таблица1[[#This Row],[Бизнес-решение]],'Средние сроки по БР'!$A$1:$T$203,13)</f>
        <v>44708.639344262294</v>
      </c>
      <c r="H3642" s="1">
        <f>Таблица1[[#This Row],[Плановая дата выхода из текущего статуса]]+VLOOKUP(Таблица1[[#This Row],[Бизнес-решение]],'Средние сроки по БР'!$A$1:$T$203,14)</f>
        <v>44730.639344262294</v>
      </c>
      <c r="I36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</v>
      </c>
    </row>
    <row r="3643" spans="1:9" x14ac:dyDescent="0.25">
      <c r="A3643" s="2">
        <v>5500031474</v>
      </c>
      <c r="B3643" t="s">
        <v>1218</v>
      </c>
      <c r="C3643" t="s">
        <v>148</v>
      </c>
      <c r="D3643" t="s">
        <v>3162</v>
      </c>
      <c r="E3643" s="1">
        <v>44538</v>
      </c>
      <c r="F3643" s="1">
        <v>44554</v>
      </c>
      <c r="G3643" s="1">
        <f>Таблица1[[#This Row],[Дата регистрации ЗНИ]]+VLOOKUP(Таблица1[[#This Row],[Бизнес-решение]],'Средние сроки по БР'!$A$1:$T$203,9)</f>
        <v>44745</v>
      </c>
      <c r="H3643" s="1">
        <f>Таблица1[[#This Row],[Плановая дата выхода из текущего статуса]]+VLOOKUP(Таблица1[[#This Row],[Бизнес-решение]],'Средние сроки по БР'!$A$1:$T$203,10)</f>
        <v>44761</v>
      </c>
      <c r="I36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</v>
      </c>
    </row>
    <row r="3644" spans="1:9" x14ac:dyDescent="0.25">
      <c r="A3644" s="2">
        <v>5500031475</v>
      </c>
      <c r="B3644" t="s">
        <v>1653</v>
      </c>
      <c r="C3644" t="s">
        <v>148</v>
      </c>
      <c r="D3644" t="s">
        <v>3162</v>
      </c>
      <c r="E3644" s="1">
        <v>44538</v>
      </c>
      <c r="F3644" s="1">
        <v>44550</v>
      </c>
      <c r="G3644" s="1">
        <f>Таблица1[[#This Row],[Дата регистрации ЗНИ]]+VLOOKUP(Таблица1[[#This Row],[Бизнес-решение]],'Средние сроки по БР'!$A$1:$T$203,9)</f>
        <v>44745</v>
      </c>
      <c r="H3644" s="1">
        <f>Таблица1[[#This Row],[Плановая дата выхода из текущего статуса]]+VLOOKUP(Таблица1[[#This Row],[Бизнес-решение]],'Средние сроки по БР'!$A$1:$T$203,10)</f>
        <v>44757</v>
      </c>
      <c r="I36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</v>
      </c>
    </row>
    <row r="3645" spans="1:9" x14ac:dyDescent="0.25">
      <c r="A3645" s="2">
        <v>5500031476</v>
      </c>
      <c r="B3645" t="s">
        <v>3119</v>
      </c>
      <c r="C3645" t="s">
        <v>148</v>
      </c>
      <c r="D3645" t="s">
        <v>33</v>
      </c>
      <c r="E3645" s="1">
        <v>44538</v>
      </c>
      <c r="F3645" s="1">
        <v>44673</v>
      </c>
      <c r="G3645" s="1">
        <f>Таблица1[[#This Row],[Дата регистрации ЗНИ]]+VLOOKUP(Таблица1[[#This Row],[Бизнес-решение]],'Средние сроки по БР'!$A$1:$T$203,9)</f>
        <v>44782.310924369747</v>
      </c>
      <c r="H3645" s="1">
        <f>Таблица1[[#This Row],[Плановая дата выхода из текущего статуса]]+VLOOKUP(Таблица1[[#This Row],[Бизнес-решение]],'Средние сроки по БР'!$A$1:$T$203,10)</f>
        <v>44917.310924369747</v>
      </c>
      <c r="I36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135</v>
      </c>
    </row>
    <row r="3646" spans="1:9" x14ac:dyDescent="0.25">
      <c r="A3646" s="2">
        <v>5500031477</v>
      </c>
      <c r="B3646" t="s">
        <v>3144</v>
      </c>
      <c r="C3646" t="s">
        <v>1414</v>
      </c>
      <c r="D3646" t="s">
        <v>36</v>
      </c>
      <c r="E3646" s="1">
        <v>44538</v>
      </c>
      <c r="F3646" s="1">
        <v>44551</v>
      </c>
      <c r="G3646" s="1">
        <f>Таблица1[[#This Row],[Дата регистрации ЗНИ]]+VLOOKUP(Таблица1[[#This Row],[Бизнес-решение]],'Средние сроки по БР'!$A$1:$T$203,9)</f>
        <v>44721.639344262294</v>
      </c>
      <c r="H3646" s="1">
        <f>Таблица1[[#This Row],[Плановая дата выхода из текущего статуса]]+VLOOKUP(Таблица1[[#This Row],[Бизнес-решение]],'Средние сроки по БР'!$A$1:$T$203,10)</f>
        <v>44734.639344262294</v>
      </c>
      <c r="I36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</v>
      </c>
    </row>
    <row r="3647" spans="1:9" x14ac:dyDescent="0.25">
      <c r="A3647" s="2">
        <v>5500031478</v>
      </c>
      <c r="B3647" t="s">
        <v>3163</v>
      </c>
      <c r="C3647" t="s">
        <v>325</v>
      </c>
      <c r="D3647" t="s">
        <v>89</v>
      </c>
      <c r="E3647" s="1">
        <v>44538</v>
      </c>
      <c r="F3647" s="1">
        <v>44545</v>
      </c>
      <c r="G3647" s="1">
        <f>Таблица1[[#This Row],[Дата регистрации ЗНИ]]+VLOOKUP(Таблица1[[#This Row],[Бизнес-решение]],'Средние сроки по БР'!$A$1:$T$203,13)</f>
        <v>44763.68</v>
      </c>
      <c r="H3647" s="1">
        <f>Таблица1[[#This Row],[Плановая дата выхода из текущего статуса]]+VLOOKUP(Таблица1[[#This Row],[Бизнес-решение]],'Средние сроки по БР'!$A$1:$T$203,14)</f>
        <v>44768.68</v>
      </c>
      <c r="I36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</v>
      </c>
    </row>
    <row r="3648" spans="1:9" x14ac:dyDescent="0.25">
      <c r="A3648" s="2">
        <v>5500031479</v>
      </c>
      <c r="B3648" t="s">
        <v>3164</v>
      </c>
      <c r="C3648" t="s">
        <v>325</v>
      </c>
      <c r="D3648" t="s">
        <v>89</v>
      </c>
      <c r="E3648" s="1">
        <v>44538</v>
      </c>
      <c r="F3648" s="1">
        <v>44545</v>
      </c>
      <c r="G3648" s="1">
        <f>Таблица1[[#This Row],[Дата регистрации ЗНИ]]+VLOOKUP(Таблица1[[#This Row],[Бизнес-решение]],'Средние сроки по БР'!$A$1:$T$203,13)</f>
        <v>44763.68</v>
      </c>
      <c r="H3648" s="1">
        <f>Таблица1[[#This Row],[Плановая дата выхода из текущего статуса]]+VLOOKUP(Таблица1[[#This Row],[Бизнес-решение]],'Средние сроки по БР'!$A$1:$T$203,14)</f>
        <v>44768.68</v>
      </c>
      <c r="I36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</v>
      </c>
    </row>
    <row r="3649" spans="1:9" x14ac:dyDescent="0.25">
      <c r="A3649" s="2">
        <v>5500031480</v>
      </c>
      <c r="B3649" t="s">
        <v>3165</v>
      </c>
      <c r="C3649" t="s">
        <v>148</v>
      </c>
      <c r="D3649" t="s">
        <v>22</v>
      </c>
      <c r="E3649" s="1">
        <v>44538</v>
      </c>
      <c r="F3649" s="1">
        <v>44582</v>
      </c>
      <c r="G3649" s="1">
        <f>Таблица1[[#This Row],[Дата регистрации ЗНИ]]+VLOOKUP(Таблица1[[#This Row],[Бизнес-решение]],'Средние сроки по БР'!$A$1:$T$203,9)</f>
        <v>44754.083333333336</v>
      </c>
      <c r="H3649" s="1">
        <f>Таблица1[[#This Row],[Плановая дата выхода из текущего статуса]]+VLOOKUP(Таблица1[[#This Row],[Бизнес-решение]],'Средние сроки по БР'!$A$1:$T$203,10)</f>
        <v>44798.083333333336</v>
      </c>
      <c r="I364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44</v>
      </c>
    </row>
    <row r="3650" spans="1:9" x14ac:dyDescent="0.25">
      <c r="A3650" s="2">
        <v>5500031483</v>
      </c>
      <c r="B3650" t="s">
        <v>3167</v>
      </c>
      <c r="C3650" t="s">
        <v>328</v>
      </c>
      <c r="D3650" t="s">
        <v>16</v>
      </c>
      <c r="E3650" s="1">
        <v>44536</v>
      </c>
      <c r="F3650" s="1">
        <v>44539</v>
      </c>
      <c r="G3650" s="1">
        <f>Таблица1[[#This Row],[Дата регистрации ЗНИ]]+VLOOKUP(Таблица1[[#This Row],[Бизнес-решение]],'Средние сроки по БР'!$A$1:$U$203,7,1)</f>
        <v>44707.252688172041</v>
      </c>
      <c r="H3650" s="1">
        <f>Таблица1[[#This Row],[Плановая дата выхода из текущего статуса]]+VLOOKUP(Таблица1[[#This Row],[Бизнес-решение]],'Средние сроки по БР'!$A$1:$T$203,8)</f>
        <v>44708.252688172041</v>
      </c>
      <c r="I365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3651" spans="1:9" x14ac:dyDescent="0.25">
      <c r="A3651" s="2">
        <v>5500031484</v>
      </c>
      <c r="B3651" t="s">
        <v>3168</v>
      </c>
      <c r="C3651" t="s">
        <v>325</v>
      </c>
      <c r="D3651" t="s">
        <v>89</v>
      </c>
      <c r="E3651" s="1">
        <v>44536</v>
      </c>
      <c r="F3651" s="1">
        <v>44545</v>
      </c>
      <c r="G3651" s="1">
        <f>Таблица1[[#This Row],[Дата регистрации ЗНИ]]+VLOOKUP(Таблица1[[#This Row],[Бизнес-решение]],'Средние сроки по БР'!$A$1:$T$203,13)</f>
        <v>44761.68</v>
      </c>
      <c r="H3651" s="1">
        <f>Таблица1[[#This Row],[Плановая дата выхода из текущего статуса]]+VLOOKUP(Таблица1[[#This Row],[Бизнес-решение]],'Средние сроки по БР'!$A$1:$T$203,14)</f>
        <v>44768.68</v>
      </c>
      <c r="I36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</v>
      </c>
    </row>
    <row r="3652" spans="1:9" x14ac:dyDescent="0.25">
      <c r="A3652" s="2">
        <v>5500031485</v>
      </c>
      <c r="B3652" t="s">
        <v>3169</v>
      </c>
      <c r="C3652" t="s">
        <v>1414</v>
      </c>
      <c r="D3652" t="s">
        <v>257</v>
      </c>
      <c r="E3652" s="1">
        <v>44536</v>
      </c>
      <c r="F3652" s="1">
        <v>44559</v>
      </c>
      <c r="G3652" s="1">
        <f>Таблица1[[#This Row],[Дата регистрации ЗНИ]]+VLOOKUP(Таблица1[[#This Row],[Бизнес-решение]],'Средние сроки по БР'!$A$1:$T$203,9)</f>
        <v>44655.595744680853</v>
      </c>
      <c r="H3652" s="1">
        <f>Таблица1[[#This Row],[Плановая дата выхода из текущего статуса]]+VLOOKUP(Таблица1[[#This Row],[Бизнес-решение]],'Средние сроки по БР'!$A$1:$T$203,10)</f>
        <v>44678.595744680853</v>
      </c>
      <c r="I36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</v>
      </c>
    </row>
    <row r="3653" spans="1:9" x14ac:dyDescent="0.25">
      <c r="A3653" s="2">
        <v>5500031486</v>
      </c>
      <c r="B3653" t="s">
        <v>3170</v>
      </c>
      <c r="C3653" t="s">
        <v>148</v>
      </c>
      <c r="D3653" t="s">
        <v>257</v>
      </c>
      <c r="E3653" s="1">
        <v>44536</v>
      </c>
      <c r="F3653" s="1">
        <v>44560</v>
      </c>
      <c r="G3653" s="1">
        <f>Таблица1[[#This Row],[Дата регистрации ЗНИ]]+VLOOKUP(Таблица1[[#This Row],[Бизнес-решение]],'Средние сроки по БР'!$A$1:$T$203,9)</f>
        <v>44655.595744680853</v>
      </c>
      <c r="H3653" s="1">
        <f>Таблица1[[#This Row],[Плановая дата выхода из текущего статуса]]+VLOOKUP(Таблица1[[#This Row],[Бизнес-решение]],'Средние сроки по БР'!$A$1:$T$203,10)</f>
        <v>44679.595744680853</v>
      </c>
      <c r="I36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</v>
      </c>
    </row>
    <row r="3654" spans="1:9" x14ac:dyDescent="0.25">
      <c r="A3654" s="2">
        <v>5500031487</v>
      </c>
      <c r="B3654" t="s">
        <v>3171</v>
      </c>
      <c r="C3654" t="s">
        <v>361</v>
      </c>
      <c r="D3654" t="s">
        <v>36</v>
      </c>
      <c r="E3654" s="1">
        <v>44536</v>
      </c>
      <c r="F3654" s="1">
        <v>44561</v>
      </c>
      <c r="G3654" s="1">
        <f>Таблица1[[#This Row],[Дата регистрации ЗНИ]]+VLOOKUP(Таблица1[[#This Row],[Бизнес-решение]],'Средние сроки по БР'!$A$1:$T$203,9)</f>
        <v>44719.639344262294</v>
      </c>
      <c r="H3654" s="1">
        <f>Таблица1[[#This Row],[Плановая дата выхода из текущего статуса]]+VLOOKUP(Таблица1[[#This Row],[Бизнес-решение]],'Средние сроки по БР'!$A$1:$T$203,10)</f>
        <v>44744.639344262294</v>
      </c>
      <c r="I36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</v>
      </c>
    </row>
    <row r="3655" spans="1:9" x14ac:dyDescent="0.25">
      <c r="A3655" s="2">
        <v>5500031488</v>
      </c>
      <c r="B3655" t="s">
        <v>1482</v>
      </c>
      <c r="C3655" t="s">
        <v>260</v>
      </c>
      <c r="D3655" t="s">
        <v>323</v>
      </c>
      <c r="E3655" s="1">
        <v>44536</v>
      </c>
      <c r="F3655" s="1">
        <v>44560</v>
      </c>
      <c r="G3655" s="1">
        <f>Таблица1[[#This Row],[Дата регистрации ЗНИ]]+VLOOKUP(Таблица1[[#This Row],[Бизнес-решение]],'Средние сроки по БР'!$A$1:$T$203,6)</f>
        <v>44778.5</v>
      </c>
      <c r="H3655" s="1">
        <f>Таблица1[[#This Row],[Плановая дата выхода из текущего статуса]]+VLOOKUP(Таблица1[[#This Row],[Бизнес-решение]],'Средние сроки по БР'!$A$1:$T$203,7)</f>
        <v>44800.5</v>
      </c>
      <c r="I36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</v>
      </c>
    </row>
    <row r="3656" spans="1:9" x14ac:dyDescent="0.25">
      <c r="A3656" s="2">
        <v>5500031490</v>
      </c>
      <c r="B3656" t="s">
        <v>3119</v>
      </c>
      <c r="C3656" t="s">
        <v>148</v>
      </c>
      <c r="D3656" t="s">
        <v>16</v>
      </c>
      <c r="E3656" s="1">
        <v>44536</v>
      </c>
      <c r="F3656" s="1">
        <v>44560</v>
      </c>
      <c r="G3656" s="1">
        <f>Таблица1[[#This Row],[Дата регистрации ЗНИ]]+VLOOKUP(Таблица1[[#This Row],[Бизнес-решение]],'Средние сроки по БР'!$A$1:$T$203,9)</f>
        <v>44703.252688172041</v>
      </c>
      <c r="H3656" s="1">
        <f>Таблица1[[#This Row],[Плановая дата выхода из текущего статуса]]+VLOOKUP(Таблица1[[#This Row],[Бизнес-решение]],'Средние сроки по БР'!$A$1:$T$203,10)</f>
        <v>44727.252688172041</v>
      </c>
      <c r="I36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</v>
      </c>
    </row>
    <row r="3657" spans="1:9" x14ac:dyDescent="0.25">
      <c r="A3657" s="2">
        <v>5500031491</v>
      </c>
      <c r="B3657" t="s">
        <v>3172</v>
      </c>
      <c r="C3657" t="s">
        <v>148</v>
      </c>
      <c r="D3657" t="s">
        <v>151</v>
      </c>
      <c r="E3657" s="1">
        <v>44536</v>
      </c>
      <c r="F3657" s="1">
        <v>44651</v>
      </c>
      <c r="G3657" s="1">
        <f>Таблица1[[#This Row],[Дата регистрации ЗНИ]]+VLOOKUP(Таблица1[[#This Row],[Бизнес-решение]],'Средние сроки по БР'!$A$1:$T$203,9)</f>
        <v>44779.3</v>
      </c>
      <c r="H3657" s="1">
        <f>Таблица1[[#This Row],[Плановая дата выхода из текущего статуса]]+VLOOKUP(Таблица1[[#This Row],[Бизнес-решение]],'Средние сроки по БР'!$A$1:$T$203,10)</f>
        <v>44894.3</v>
      </c>
      <c r="I36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115</v>
      </c>
    </row>
    <row r="3658" spans="1:9" x14ac:dyDescent="0.25">
      <c r="A3658" s="2">
        <v>5500031492</v>
      </c>
      <c r="B3658" t="s">
        <v>3173</v>
      </c>
      <c r="C3658" t="s">
        <v>361</v>
      </c>
      <c r="D3658" t="s">
        <v>857</v>
      </c>
      <c r="E3658" s="1">
        <v>44536</v>
      </c>
      <c r="F3658" s="1">
        <v>44561</v>
      </c>
      <c r="G3658" s="1">
        <f>Таблица1[[#This Row],[Дата регистрации ЗНИ]]+VLOOKUP(Таблица1[[#This Row],[Бизнес-решение]],'Средние сроки по БР'!$A$1:$T$203,9,0)</f>
        <v>44640</v>
      </c>
      <c r="H3658" s="1">
        <f>Таблица1[[#This Row],[Плановая дата выхода из текущего статуса]]+VLOOKUP(Таблица1[[#This Row],[Бизнес-решение]],'Средние сроки по БР'!$A$1:$T$203,10,0)</f>
        <v>44665</v>
      </c>
      <c r="I36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</v>
      </c>
    </row>
    <row r="3659" spans="1:9" x14ac:dyDescent="0.25">
      <c r="A3659" s="2">
        <v>5500031493</v>
      </c>
      <c r="B3659" t="s">
        <v>3174</v>
      </c>
      <c r="C3659" t="s">
        <v>148</v>
      </c>
      <c r="D3659" t="s">
        <v>857</v>
      </c>
      <c r="E3659" s="1">
        <v>44536</v>
      </c>
      <c r="F3659" s="1">
        <v>44580</v>
      </c>
      <c r="G3659" s="1">
        <f>Таблица1[[#This Row],[Дата регистрации ЗНИ]]+VLOOKUP(Таблица1[[#This Row],[Бизнес-решение]],'Средние сроки по БР'!$A$1:$T$203,9,0)</f>
        <v>44640</v>
      </c>
      <c r="H3659" s="1">
        <f>Таблица1[[#This Row],[Плановая дата выхода из текущего статуса]]+VLOOKUP(Таблица1[[#This Row],[Бизнес-решение]],'Средние сроки по БР'!$A$1:$T$203,10,0)</f>
        <v>44684</v>
      </c>
      <c r="I365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44</v>
      </c>
    </row>
    <row r="3660" spans="1:9" x14ac:dyDescent="0.25">
      <c r="A3660" s="2">
        <v>5500031494</v>
      </c>
      <c r="B3660" t="s">
        <v>3175</v>
      </c>
      <c r="C3660" t="s">
        <v>361</v>
      </c>
      <c r="D3660" t="s">
        <v>857</v>
      </c>
      <c r="E3660" s="1">
        <v>44536</v>
      </c>
      <c r="F3660" s="1">
        <v>44561</v>
      </c>
      <c r="G3660" s="1">
        <f>Таблица1[[#This Row],[Дата регистрации ЗНИ]]+VLOOKUP(Таблица1[[#This Row],[Бизнес-решение]],'Средние сроки по БР'!$A$1:$T$203,9,0)</f>
        <v>44640</v>
      </c>
      <c r="H3660" s="1">
        <f>Таблица1[[#This Row],[Плановая дата выхода из текущего статуса]]+VLOOKUP(Таблица1[[#This Row],[Бизнес-решение]],'Средние сроки по БР'!$A$1:$T$203,10,0)</f>
        <v>44665</v>
      </c>
      <c r="I36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</v>
      </c>
    </row>
    <row r="3661" spans="1:9" x14ac:dyDescent="0.25">
      <c r="A3661" s="2">
        <v>5500031495</v>
      </c>
      <c r="B3661" t="s">
        <v>3176</v>
      </c>
      <c r="C3661" t="s">
        <v>297</v>
      </c>
      <c r="D3661" t="s">
        <v>857</v>
      </c>
      <c r="E3661" s="1">
        <v>44536</v>
      </c>
      <c r="F3661" s="1">
        <v>44559</v>
      </c>
      <c r="G3661" s="1">
        <f>Таблица1[[#This Row],[Дата регистрации ЗНИ]]+VLOOKUP(Таблица1[[#This Row],[Бизнес-решение]],'Средние сроки по БР'!$A$1:$T$203,13,0)</f>
        <v>44631</v>
      </c>
      <c r="H3661" s="1">
        <f>Таблица1[[#This Row],[Плановая дата выхода из текущего статуса]]+VLOOKUP(Таблица1[[#This Row],[Бизнес-решение]],'Средние сроки по БР'!$A$1:$T$203,14,0)</f>
        <v>44652</v>
      </c>
      <c r="I36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</v>
      </c>
    </row>
    <row r="3662" spans="1:9" hidden="1" x14ac:dyDescent="0.25">
      <c r="A3662" s="2">
        <v>5500031518</v>
      </c>
      <c r="B3662" t="s">
        <v>3144</v>
      </c>
      <c r="C3662" t="s">
        <v>8</v>
      </c>
      <c r="D3662" t="s">
        <v>9</v>
      </c>
      <c r="E3662" s="1">
        <v>44537</v>
      </c>
      <c r="F3662" s="1" t="s">
        <v>7</v>
      </c>
      <c r="I3662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663" spans="1:9" x14ac:dyDescent="0.25">
      <c r="A3663" s="2">
        <v>5500031496</v>
      </c>
      <c r="B3663" t="s">
        <v>3177</v>
      </c>
      <c r="C3663" t="s">
        <v>297</v>
      </c>
      <c r="D3663" t="s">
        <v>857</v>
      </c>
      <c r="E3663" s="1">
        <v>44536</v>
      </c>
      <c r="F3663" s="1">
        <v>44559</v>
      </c>
      <c r="G3663" s="1">
        <f>Таблица1[[#This Row],[Дата регистрации ЗНИ]]+VLOOKUP(Таблица1[[#This Row],[Бизнес-решение]],'Средние сроки по БР'!$A$1:$T$203,13,0)</f>
        <v>44631</v>
      </c>
      <c r="H3663" s="1">
        <f>Таблица1[[#This Row],[Плановая дата выхода из текущего статуса]]+VLOOKUP(Таблица1[[#This Row],[Бизнес-решение]],'Средние сроки по БР'!$A$1:$T$203,14,0)</f>
        <v>44652</v>
      </c>
      <c r="I36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</v>
      </c>
    </row>
    <row r="3664" spans="1:9" x14ac:dyDescent="0.25">
      <c r="A3664" s="2">
        <v>5500031497</v>
      </c>
      <c r="B3664" t="s">
        <v>3178</v>
      </c>
      <c r="C3664" t="s">
        <v>152</v>
      </c>
      <c r="D3664" t="s">
        <v>857</v>
      </c>
      <c r="E3664" s="1">
        <v>44536</v>
      </c>
      <c r="F3664" s="1">
        <v>44650</v>
      </c>
      <c r="G3664" s="1">
        <f>Таблица1[[#This Row],[Дата регистрации ЗНИ]]+VLOOKUP(Таблица1[[#This Row],[Бизнес-решение]],'Средние сроки по БР'!$A$1:$T$203,20,0)</f>
        <v>44616</v>
      </c>
      <c r="H3664" s="1">
        <f>Таблица1[[#This Row],[Плановая дата выхода из текущего статуса]]</f>
        <v>44650</v>
      </c>
      <c r="I36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</v>
      </c>
    </row>
    <row r="3665" spans="1:9" x14ac:dyDescent="0.25">
      <c r="A3665" s="2">
        <v>5500031498</v>
      </c>
      <c r="B3665" t="s">
        <v>3179</v>
      </c>
      <c r="C3665" t="s">
        <v>297</v>
      </c>
      <c r="D3665" t="s">
        <v>857</v>
      </c>
      <c r="E3665" s="1">
        <v>44536</v>
      </c>
      <c r="F3665" s="1">
        <v>44559</v>
      </c>
      <c r="G3665" s="1">
        <f>Таблица1[[#This Row],[Дата регистрации ЗНИ]]+VLOOKUP(Таблица1[[#This Row],[Бизнес-решение]],'Средние сроки по БР'!$A$1:$T$203,13,0)</f>
        <v>44631</v>
      </c>
      <c r="H3665" s="1">
        <f>Таблица1[[#This Row],[Плановая дата выхода из текущего статуса]]+VLOOKUP(Таблица1[[#This Row],[Бизнес-решение]],'Средние сроки по БР'!$A$1:$T$203,14,0)</f>
        <v>44652</v>
      </c>
      <c r="I36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</v>
      </c>
    </row>
    <row r="3666" spans="1:9" x14ac:dyDescent="0.25">
      <c r="A3666" s="2">
        <v>5500031499</v>
      </c>
      <c r="B3666" t="s">
        <v>3180</v>
      </c>
      <c r="C3666" t="s">
        <v>152</v>
      </c>
      <c r="D3666" t="s">
        <v>857</v>
      </c>
      <c r="E3666" s="1">
        <v>44536</v>
      </c>
      <c r="F3666" s="1">
        <v>44650</v>
      </c>
      <c r="G3666" s="1">
        <f>Таблица1[[#This Row],[Дата регистрации ЗНИ]]+VLOOKUP(Таблица1[[#This Row],[Бизнес-решение]],'Средние сроки по БР'!$A$1:$T$203,20,0)</f>
        <v>44616</v>
      </c>
      <c r="H3666" s="1">
        <f>Таблица1[[#This Row],[Плановая дата выхода из текущего статуса]]</f>
        <v>44650</v>
      </c>
      <c r="I366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34</v>
      </c>
    </row>
    <row r="3667" spans="1:9" x14ac:dyDescent="0.25">
      <c r="A3667" s="2">
        <v>5500031500</v>
      </c>
      <c r="B3667" t="s">
        <v>3181</v>
      </c>
      <c r="C3667" t="s">
        <v>361</v>
      </c>
      <c r="D3667" t="s">
        <v>857</v>
      </c>
      <c r="E3667" s="1">
        <v>44536</v>
      </c>
      <c r="F3667" s="1">
        <v>44561</v>
      </c>
      <c r="G3667" s="1">
        <f>Таблица1[[#This Row],[Дата регистрации ЗНИ]]+VLOOKUP(Таблица1[[#This Row],[Бизнес-решение]],'Средние сроки по БР'!$A$1:$T$203,9,0)</f>
        <v>44640</v>
      </c>
      <c r="H3667" s="1">
        <f>Таблица1[[#This Row],[Плановая дата выхода из текущего статуса]]+VLOOKUP(Таблица1[[#This Row],[Бизнес-решение]],'Средние сроки по БР'!$A$1:$T$203,10,0)</f>
        <v>44665</v>
      </c>
      <c r="I36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25</v>
      </c>
    </row>
    <row r="3668" spans="1:9" x14ac:dyDescent="0.25">
      <c r="A3668" s="2">
        <v>5500031501</v>
      </c>
      <c r="B3668" t="s">
        <v>3182</v>
      </c>
      <c r="C3668" t="s">
        <v>149</v>
      </c>
      <c r="D3668" t="s">
        <v>857</v>
      </c>
      <c r="E3668" s="1">
        <v>44536</v>
      </c>
      <c r="F3668" s="1">
        <v>44571</v>
      </c>
      <c r="G3668" s="1">
        <f>Таблица1[[#This Row],[Дата регистрации ЗНИ]]+VLOOKUP(Таблица1[[#This Row],[Бизнес-решение]],'Средние сроки по БР'!$A$1:$T$203,18,0)</f>
        <v>44624</v>
      </c>
      <c r="H3668" s="1">
        <f>Таблица1[[#This Row],[Плановая дата выхода из текущего статуса]]+VLOOKUP(Таблица1[[#This Row],[Бизнес-решение]],'Средние сроки по БР'!$A$1:$T$203,19,0)</f>
        <v>44655</v>
      </c>
      <c r="I36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</v>
      </c>
    </row>
    <row r="3669" spans="1:9" x14ac:dyDescent="0.25">
      <c r="A3669" s="2">
        <v>5500031502</v>
      </c>
      <c r="B3669" t="s">
        <v>3183</v>
      </c>
      <c r="C3669" t="s">
        <v>99</v>
      </c>
      <c r="D3669" t="s">
        <v>857</v>
      </c>
      <c r="E3669" s="1">
        <v>44536</v>
      </c>
      <c r="F3669" s="1">
        <v>44552</v>
      </c>
      <c r="G3669" s="1">
        <f>Таблица1[[#This Row],[Дата регистрации ЗНИ]]+VLOOKUP(Таблица1[[#This Row],[Бизнес-решение]],'Средние сроки по БР'!$A$1:$T$203,15,0)</f>
        <v>44628</v>
      </c>
      <c r="H3669" s="1">
        <f>Таблица1[[#This Row],[Плановая дата выхода из текущего статуса]]+VLOOKUP(Таблица1[[#This Row],[Бизнес-решение]],'Средние сроки по БР'!$A$1:$T$203,16,0)</f>
        <v>44644</v>
      </c>
      <c r="I36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</v>
      </c>
    </row>
    <row r="3670" spans="1:9" x14ac:dyDescent="0.25">
      <c r="A3670" s="2">
        <v>5500031503</v>
      </c>
      <c r="B3670" t="s">
        <v>3184</v>
      </c>
      <c r="C3670" t="s">
        <v>3185</v>
      </c>
      <c r="D3670" t="s">
        <v>27</v>
      </c>
      <c r="E3670" s="1">
        <v>44537</v>
      </c>
      <c r="F3670" s="1">
        <v>44545</v>
      </c>
      <c r="G3670" s="1">
        <f>Таблица1[[#This Row],[Дата регистрации ЗНИ]]+VLOOKUP(Таблица1[[#This Row],[Бизнес-решение]],'Средние сроки по БР'!$A$1:$U$203,7,1)</f>
        <v>44754.037735849059</v>
      </c>
      <c r="H3670" s="1">
        <f>Таблица1[[#This Row],[Плановая дата выхода из текущего статуса]]+VLOOKUP(Таблица1[[#This Row],[Бизнес-решение]],'Средние сроки по БР'!$A$1:$T$203,8)</f>
        <v>44760.037735849059</v>
      </c>
      <c r="I36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3671" spans="1:9" x14ac:dyDescent="0.25">
      <c r="A3671" s="2">
        <v>5500031504</v>
      </c>
      <c r="B3671" t="s">
        <v>3186</v>
      </c>
      <c r="C3671" t="s">
        <v>148</v>
      </c>
      <c r="D3671" t="s">
        <v>39</v>
      </c>
      <c r="E3671" s="1">
        <v>44537</v>
      </c>
      <c r="F3671" s="1">
        <v>44560</v>
      </c>
      <c r="G3671" s="1">
        <f>Таблица1[[#This Row],[Дата регистрации ЗНИ]]+VLOOKUP(Таблица1[[#This Row],[Бизнес-решение]],'Средние сроки по БР'!$A$1:$T$203,9)</f>
        <v>44783.274391873827</v>
      </c>
      <c r="H3671" s="1">
        <f>Таблица1[[#This Row],[Плановая дата выхода из текущего статуса]]+VLOOKUP(Таблица1[[#This Row],[Бизнес-решение]],'Средние сроки по БР'!$A$1:$T$203,10)</f>
        <v>44806.274391873827</v>
      </c>
      <c r="I36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</v>
      </c>
    </row>
    <row r="3672" spans="1:9" x14ac:dyDescent="0.25">
      <c r="A3672" s="2">
        <v>5500031505</v>
      </c>
      <c r="B3672" t="s">
        <v>3187</v>
      </c>
      <c r="C3672" t="s">
        <v>148</v>
      </c>
      <c r="D3672" t="s">
        <v>33</v>
      </c>
      <c r="E3672" s="1">
        <v>44537</v>
      </c>
      <c r="F3672" s="1">
        <v>44692</v>
      </c>
      <c r="G3672" s="1">
        <f>Таблица1[[#This Row],[Дата регистрации ЗНИ]]+VLOOKUP(Таблица1[[#This Row],[Бизнес-решение]],'Средние сроки по БР'!$A$1:$T$203,9)</f>
        <v>44781.310924369747</v>
      </c>
      <c r="H3672" s="1">
        <f>Таблица1[[#This Row],[Плановая дата выхода из текущего статуса]]+VLOOKUP(Таблица1[[#This Row],[Бизнес-решение]],'Средние сроки по БР'!$A$1:$T$203,10)</f>
        <v>44936.310924369747</v>
      </c>
      <c r="I36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155</v>
      </c>
    </row>
    <row r="3673" spans="1:9" x14ac:dyDescent="0.25">
      <c r="A3673" s="2">
        <v>5500031506</v>
      </c>
      <c r="B3673" t="s">
        <v>3188</v>
      </c>
      <c r="C3673" t="s">
        <v>148</v>
      </c>
      <c r="D3673" t="s">
        <v>257</v>
      </c>
      <c r="E3673" s="1">
        <v>44537</v>
      </c>
      <c r="F3673" s="1">
        <v>44560</v>
      </c>
      <c r="G3673" s="1">
        <f>Таблица1[[#This Row],[Дата регистрации ЗНИ]]+VLOOKUP(Таблица1[[#This Row],[Бизнес-решение]],'Средние сроки по БР'!$A$1:$T$203,9)</f>
        <v>44656.595744680853</v>
      </c>
      <c r="H3673" s="1">
        <f>Таблица1[[#This Row],[Плановая дата выхода из текущего статуса]]+VLOOKUP(Таблица1[[#This Row],[Бизнес-решение]],'Средние сроки по БР'!$A$1:$T$203,10)</f>
        <v>44679.595744680853</v>
      </c>
      <c r="I36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</v>
      </c>
    </row>
    <row r="3674" spans="1:9" x14ac:dyDescent="0.25">
      <c r="A3674" s="2">
        <v>5500031507</v>
      </c>
      <c r="B3674" t="s">
        <v>3189</v>
      </c>
      <c r="C3674" t="s">
        <v>99</v>
      </c>
      <c r="D3674" t="s">
        <v>257</v>
      </c>
      <c r="E3674" s="1">
        <v>44537</v>
      </c>
      <c r="F3674" s="1">
        <v>44560</v>
      </c>
      <c r="G3674" s="1">
        <f>Таблица1[[#This Row],[Дата регистрации ЗНИ]]+VLOOKUP(Таблица1[[#This Row],[Бизнес-решение]],'Средние сроки по БР'!$A$1:$T$203,15)</f>
        <v>44644.595744680853</v>
      </c>
      <c r="H3674" s="1">
        <f>Таблица1[[#This Row],[Плановая дата выхода из текущего статуса]]+VLOOKUP(Таблица1[[#This Row],[Бизнес-решение]],'Средние сроки по БР'!$A$1:$T$203,16)</f>
        <v>44667.595744680853</v>
      </c>
      <c r="I36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</v>
      </c>
    </row>
    <row r="3675" spans="1:9" x14ac:dyDescent="0.25">
      <c r="A3675" s="2">
        <v>5500031508</v>
      </c>
      <c r="B3675" t="s">
        <v>3190</v>
      </c>
      <c r="C3675" t="s">
        <v>148</v>
      </c>
      <c r="D3675" t="s">
        <v>257</v>
      </c>
      <c r="E3675" s="1">
        <v>44537</v>
      </c>
      <c r="F3675" s="1">
        <v>44596</v>
      </c>
      <c r="G3675" s="1">
        <f>Таблица1[[#This Row],[Дата регистрации ЗНИ]]+VLOOKUP(Таблица1[[#This Row],[Бизнес-решение]],'Средние сроки по БР'!$A$1:$T$203,9)</f>
        <v>44656.595744680853</v>
      </c>
      <c r="H3675" s="1">
        <f>Таблица1[[#This Row],[Плановая дата выхода из текущего статуса]]+VLOOKUP(Таблица1[[#This Row],[Бизнес-решение]],'Средние сроки по БР'!$A$1:$T$203,10)</f>
        <v>44715.595744680853</v>
      </c>
      <c r="I36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59</v>
      </c>
    </row>
    <row r="3676" spans="1:9" x14ac:dyDescent="0.25">
      <c r="A3676" s="2">
        <v>5500031509</v>
      </c>
      <c r="B3676" t="s">
        <v>3191</v>
      </c>
      <c r="C3676" t="s">
        <v>148</v>
      </c>
      <c r="D3676" t="s">
        <v>16</v>
      </c>
      <c r="E3676" s="1">
        <v>44537</v>
      </c>
      <c r="F3676" s="1">
        <v>44589</v>
      </c>
      <c r="G3676" s="1">
        <f>Таблица1[[#This Row],[Дата регистрации ЗНИ]]+VLOOKUP(Таблица1[[#This Row],[Бизнес-решение]],'Средние сроки по БР'!$A$1:$T$203,9)</f>
        <v>44704.252688172041</v>
      </c>
      <c r="H3676" s="1">
        <f>Таблица1[[#This Row],[Плановая дата выхода из текущего статуса]]+VLOOKUP(Таблица1[[#This Row],[Бизнес-решение]],'Средние сроки по БР'!$A$1:$T$203,10)</f>
        <v>44756.252688172041</v>
      </c>
      <c r="I36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52</v>
      </c>
    </row>
    <row r="3677" spans="1:9" x14ac:dyDescent="0.25">
      <c r="A3677" s="2">
        <v>5500031510</v>
      </c>
      <c r="B3677" t="s">
        <v>3192</v>
      </c>
      <c r="C3677" t="s">
        <v>148</v>
      </c>
      <c r="D3677" t="s">
        <v>16</v>
      </c>
      <c r="E3677" s="1">
        <v>44537</v>
      </c>
      <c r="F3677" s="1">
        <v>44588</v>
      </c>
      <c r="G3677" s="1">
        <f>Таблица1[[#This Row],[Дата регистрации ЗНИ]]+VLOOKUP(Таблица1[[#This Row],[Бизнес-решение]],'Средние сроки по БР'!$A$1:$T$203,9)</f>
        <v>44704.252688172041</v>
      </c>
      <c r="H3677" s="1">
        <f>Таблица1[[#This Row],[Плановая дата выхода из текущего статуса]]+VLOOKUP(Таблица1[[#This Row],[Бизнес-решение]],'Средние сроки по БР'!$A$1:$T$203,10)</f>
        <v>44755.252688172041</v>
      </c>
      <c r="I36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51</v>
      </c>
    </row>
    <row r="3678" spans="1:9" x14ac:dyDescent="0.25">
      <c r="A3678" s="2">
        <v>5500031511</v>
      </c>
      <c r="B3678" t="s">
        <v>3193</v>
      </c>
      <c r="C3678" t="s">
        <v>184</v>
      </c>
      <c r="D3678" t="s">
        <v>73</v>
      </c>
      <c r="E3678" s="1">
        <v>44537</v>
      </c>
      <c r="F3678" s="1">
        <v>44560</v>
      </c>
      <c r="G3678" s="1">
        <f>Таблица1[[#This Row],[Дата регистрации ЗНИ]]+VLOOKUP(Таблица1[[#This Row],[Бизнес-решение]],'Средние сроки по БР'!$A$1:$T$203,10)</f>
        <v>44703.632258064514</v>
      </c>
      <c r="H3678" s="1">
        <f>Таблица1[[#This Row],[Плановая дата выхода из текущего статуса]]+VLOOKUP(Таблица1[[#This Row],[Бизнес-решение]],'Средние сроки по БР'!$A$1:$T$203,11)</f>
        <v>44721.632258064514</v>
      </c>
      <c r="I36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</v>
      </c>
    </row>
    <row r="3679" spans="1:9" x14ac:dyDescent="0.25">
      <c r="A3679" s="2">
        <v>5500031512</v>
      </c>
      <c r="B3679" t="s">
        <v>2458</v>
      </c>
      <c r="C3679" t="s">
        <v>148</v>
      </c>
      <c r="D3679" t="s">
        <v>6</v>
      </c>
      <c r="E3679" s="1">
        <v>44537</v>
      </c>
      <c r="F3679" s="1">
        <v>44757</v>
      </c>
      <c r="G3679" s="1">
        <f>Таблица1[[#This Row],[Дата регистрации ЗНИ]]+VLOOKUP(Таблица1[[#This Row],[Бизнес-решение]],'Средние сроки по БР'!$A$1:$T$203,9)</f>
        <v>44753.371321454484</v>
      </c>
      <c r="H3679" s="1">
        <f>Таблица1[[#This Row],[Плановая дата выхода из текущего статуса]]+VLOOKUP(Таблица1[[#This Row],[Бизнес-решение]],'Средние сроки по БР'!$A$1:$T$203,10)</f>
        <v>44973.371321454484</v>
      </c>
      <c r="I36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220</v>
      </c>
    </row>
    <row r="3680" spans="1:9" x14ac:dyDescent="0.25">
      <c r="A3680" s="2">
        <v>5500031513</v>
      </c>
      <c r="B3680" t="s">
        <v>2458</v>
      </c>
      <c r="C3680" t="s">
        <v>148</v>
      </c>
      <c r="D3680" t="s">
        <v>6</v>
      </c>
      <c r="E3680" s="1">
        <v>44537</v>
      </c>
      <c r="F3680" s="1">
        <v>44757</v>
      </c>
      <c r="G3680" s="1">
        <f>Таблица1[[#This Row],[Дата регистрации ЗНИ]]+VLOOKUP(Таблица1[[#This Row],[Бизнес-решение]],'Средние сроки по БР'!$A$1:$T$203,9)</f>
        <v>44753.371321454484</v>
      </c>
      <c r="H3680" s="1">
        <f>Таблица1[[#This Row],[Плановая дата выхода из текущего статуса]]+VLOOKUP(Таблица1[[#This Row],[Бизнес-решение]],'Средние сроки по БР'!$A$1:$T$203,10)</f>
        <v>44973.371321454484</v>
      </c>
      <c r="I36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220</v>
      </c>
    </row>
    <row r="3681" spans="1:9" x14ac:dyDescent="0.25">
      <c r="A3681" s="2">
        <v>5500031515</v>
      </c>
      <c r="B3681" t="s">
        <v>284</v>
      </c>
      <c r="C3681" t="s">
        <v>148</v>
      </c>
      <c r="D3681" t="s">
        <v>10</v>
      </c>
      <c r="E3681" s="1">
        <v>44537</v>
      </c>
      <c r="F3681" s="1">
        <v>44742</v>
      </c>
      <c r="G3681" s="1">
        <f>Таблица1[[#This Row],[Дата регистрации ЗНИ]]+VLOOKUP(Таблица1[[#This Row],[Бизнес-решение]],'Средние сроки по БР'!$A$1:$T$203,9)</f>
        <v>44716.209790209788</v>
      </c>
      <c r="H3681" s="1">
        <f>Таблица1[[#This Row],[Плановая дата выхода из текущего статуса]]+VLOOKUP(Таблица1[[#This Row],[Бизнес-решение]],'Средние сроки по БР'!$A$1:$T$203,10)</f>
        <v>44921.209790209788</v>
      </c>
      <c r="I368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205</v>
      </c>
    </row>
    <row r="3682" spans="1:9" x14ac:dyDescent="0.25">
      <c r="A3682" s="2">
        <v>5500031517</v>
      </c>
      <c r="B3682" t="s">
        <v>3195</v>
      </c>
      <c r="C3682" t="s">
        <v>148</v>
      </c>
      <c r="D3682" t="s">
        <v>64</v>
      </c>
      <c r="E3682" s="1">
        <v>44537</v>
      </c>
      <c r="F3682" s="1">
        <v>44589</v>
      </c>
      <c r="G3682" s="1">
        <f>Таблица1[[#This Row],[Дата регистрации ЗНИ]]+VLOOKUP(Таблица1[[#This Row],[Бизнес-решение]],'Средние сроки по БР'!$A$1:$T$203,9)</f>
        <v>44687</v>
      </c>
      <c r="H3682" s="1">
        <f>Таблица1[[#This Row],[Плановая дата выхода из текущего статуса]]+VLOOKUP(Таблица1[[#This Row],[Бизнес-решение]],'Средние сроки по БР'!$A$1:$T$203,10)</f>
        <v>44739</v>
      </c>
      <c r="I368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52</v>
      </c>
    </row>
    <row r="3683" spans="1:9" x14ac:dyDescent="0.25">
      <c r="A3683" s="2">
        <v>5500031519</v>
      </c>
      <c r="B3683" t="s">
        <v>3196</v>
      </c>
      <c r="C3683" t="s">
        <v>148</v>
      </c>
      <c r="D3683" t="s">
        <v>19</v>
      </c>
      <c r="E3683" s="1">
        <v>44537</v>
      </c>
      <c r="F3683" s="1">
        <v>44550</v>
      </c>
      <c r="G3683" s="1">
        <f>Таблица1[[#This Row],[Дата регистрации ЗНИ]]+VLOOKUP(Таблица1[[#This Row],[Бизнес-решение]],'Средние сроки по БР'!$A$1:$T$203,9)</f>
        <v>44772.631578947367</v>
      </c>
      <c r="H3683" s="1">
        <f>Таблица1[[#This Row],[Плановая дата выхода из текущего статуса]]+VLOOKUP(Таблица1[[#This Row],[Бизнес-решение]],'Средние сроки по БР'!$A$1:$T$203,10)</f>
        <v>44785.631578947367</v>
      </c>
      <c r="I36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</v>
      </c>
    </row>
    <row r="3684" spans="1:9" x14ac:dyDescent="0.25">
      <c r="A3684" s="2">
        <v>5500031520</v>
      </c>
      <c r="B3684" t="s">
        <v>3160</v>
      </c>
      <c r="C3684" t="s">
        <v>148</v>
      </c>
      <c r="D3684" t="s">
        <v>73</v>
      </c>
      <c r="E3684" s="1">
        <v>44538</v>
      </c>
      <c r="F3684" s="1">
        <v>44631</v>
      </c>
      <c r="G3684" s="1">
        <f>Таблица1[[#This Row],[Дата регистрации ЗНИ]]+VLOOKUP(Таблица1[[#This Row],[Бизнес-решение]],'Средние сроки по БР'!$A$1:$T$203,9)</f>
        <v>44704.632258064514</v>
      </c>
      <c r="H3684" s="1">
        <f>Таблица1[[#This Row],[Плановая дата выхода из текущего статуса]]+VLOOKUP(Таблица1[[#This Row],[Бизнес-решение]],'Средние сроки по БР'!$A$1:$T$203,10)</f>
        <v>44797.632258064514</v>
      </c>
      <c r="I368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93</v>
      </c>
    </row>
    <row r="3685" spans="1:9" x14ac:dyDescent="0.25">
      <c r="A3685" s="2">
        <v>5500031521</v>
      </c>
      <c r="B3685" t="s">
        <v>3197</v>
      </c>
      <c r="C3685" t="s">
        <v>328</v>
      </c>
      <c r="D3685" t="s">
        <v>16</v>
      </c>
      <c r="E3685" s="1">
        <v>44538</v>
      </c>
      <c r="F3685" s="1">
        <v>44544</v>
      </c>
      <c r="G3685" s="1">
        <f>Таблица1[[#This Row],[Дата регистрации ЗНИ]]+VLOOKUP(Таблица1[[#This Row],[Бизнес-решение]],'Средние сроки по БР'!$A$1:$U$203,7,1)</f>
        <v>44709.252688172041</v>
      </c>
      <c r="H3685" s="1">
        <f>Таблица1[[#This Row],[Плановая дата выхода из текущего статуса]]+VLOOKUP(Таблица1[[#This Row],[Бизнес-решение]],'Средние сроки по БР'!$A$1:$T$203,8)</f>
        <v>44713.252688172041</v>
      </c>
      <c r="I36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686" spans="1:9" x14ac:dyDescent="0.25">
      <c r="A3686" s="2">
        <v>5500031522</v>
      </c>
      <c r="B3686" t="s">
        <v>3198</v>
      </c>
      <c r="C3686" t="s">
        <v>328</v>
      </c>
      <c r="D3686" t="s">
        <v>73</v>
      </c>
      <c r="E3686" s="1">
        <v>44538</v>
      </c>
      <c r="F3686" s="1">
        <v>44559</v>
      </c>
      <c r="G3686" s="1">
        <f>Таблица1[[#This Row],[Дата регистрации ЗНИ]]+VLOOKUP(Таблица1[[#This Row],[Бизнес-решение]],'Средние сроки по БР'!$A$1:$U$203,7,1)</f>
        <v>44708.632258064514</v>
      </c>
      <c r="H3686" s="1">
        <f>Таблица1[[#This Row],[Плановая дата выхода из текущего статуса]]+VLOOKUP(Таблица1[[#This Row],[Бизнес-решение]],'Средние сроки по БР'!$A$1:$T$203,8)</f>
        <v>44727.632258064514</v>
      </c>
      <c r="I368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</v>
      </c>
    </row>
    <row r="3687" spans="1:9" x14ac:dyDescent="0.25">
      <c r="A3687" s="2">
        <v>5500031523</v>
      </c>
      <c r="B3687" t="s">
        <v>3199</v>
      </c>
      <c r="C3687" t="s">
        <v>184</v>
      </c>
      <c r="D3687" t="s">
        <v>257</v>
      </c>
      <c r="E3687" s="1">
        <v>44538</v>
      </c>
      <c r="F3687" s="1">
        <v>44571</v>
      </c>
      <c r="G3687" s="1">
        <f>Таблица1[[#This Row],[Дата регистрации ЗНИ]]+VLOOKUP(Таблица1[[#This Row],[Бизнес-решение]],'Средние сроки по БР'!$A$1:$T$203,10)</f>
        <v>44657.595744680853</v>
      </c>
      <c r="H3687" s="1">
        <f>Таблица1[[#This Row],[Плановая дата выхода из текущего статуса]]+VLOOKUP(Таблица1[[#This Row],[Бизнес-решение]],'Средние сроки по БР'!$A$1:$T$203,11)</f>
        <v>44685.595744680853</v>
      </c>
      <c r="I36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</v>
      </c>
    </row>
    <row r="3688" spans="1:9" x14ac:dyDescent="0.25">
      <c r="A3688" s="2">
        <v>5500031524</v>
      </c>
      <c r="B3688" t="s">
        <v>2792</v>
      </c>
      <c r="C3688" t="s">
        <v>184</v>
      </c>
      <c r="D3688" t="s">
        <v>45</v>
      </c>
      <c r="E3688" s="1">
        <v>44538</v>
      </c>
      <c r="F3688" s="1">
        <v>44575</v>
      </c>
      <c r="G3688" s="1">
        <f>Таблица1[[#This Row],[Дата регистрации ЗНИ]]+VLOOKUP(Таблица1[[#This Row],[Бизнес-решение]],'Средние сроки по БР'!$A$1:$T$203,10)</f>
        <v>44701.714285714283</v>
      </c>
      <c r="H3688" s="1">
        <f>Таблица1[[#This Row],[Плановая дата выхода из текущего статуса]]+VLOOKUP(Таблица1[[#This Row],[Бизнес-решение]],'Средние сроки по БР'!$A$1:$T$203,11)</f>
        <v>44733.714285714283</v>
      </c>
      <c r="I36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32</v>
      </c>
    </row>
    <row r="3689" spans="1:9" x14ac:dyDescent="0.25">
      <c r="A3689" s="2">
        <v>5500031525</v>
      </c>
      <c r="B3689" t="s">
        <v>2685</v>
      </c>
      <c r="C3689" t="s">
        <v>148</v>
      </c>
      <c r="D3689" t="s">
        <v>45</v>
      </c>
      <c r="E3689" s="1">
        <v>44538</v>
      </c>
      <c r="F3689" s="1">
        <v>44555</v>
      </c>
      <c r="G3689" s="1">
        <f>Таблица1[[#This Row],[Дата регистрации ЗНИ]]+VLOOKUP(Таблица1[[#This Row],[Бизнес-решение]],'Средние сроки по БР'!$A$1:$T$203,9)</f>
        <v>44701.714285714283</v>
      </c>
      <c r="H3689" s="1">
        <f>Таблица1[[#This Row],[Плановая дата выхода из текущего статуса]]+VLOOKUP(Таблица1[[#This Row],[Бизнес-решение]],'Средние сроки по БР'!$A$1:$T$203,10)</f>
        <v>44718.714285714283</v>
      </c>
      <c r="I36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</v>
      </c>
    </row>
    <row r="3690" spans="1:9" x14ac:dyDescent="0.25">
      <c r="A3690" s="2">
        <v>5500031526</v>
      </c>
      <c r="B3690" t="s">
        <v>254</v>
      </c>
      <c r="C3690" t="s">
        <v>148</v>
      </c>
      <c r="D3690" t="s">
        <v>36</v>
      </c>
      <c r="E3690" s="1">
        <v>44538</v>
      </c>
      <c r="F3690" s="1">
        <v>44627</v>
      </c>
      <c r="G3690" s="1">
        <f>Таблица1[[#This Row],[Дата регистрации ЗНИ]]+VLOOKUP(Таблица1[[#This Row],[Бизнес-решение]],'Средние сроки по БР'!$A$1:$T$203,9)</f>
        <v>44721.639344262294</v>
      </c>
      <c r="H3690" s="1">
        <f>Таблица1[[#This Row],[Плановая дата выхода из текущего статуса]]+VLOOKUP(Таблица1[[#This Row],[Бизнес-решение]],'Средние сроки по БР'!$A$1:$T$203,10)</f>
        <v>44810.639344262294</v>
      </c>
      <c r="I36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89</v>
      </c>
    </row>
    <row r="3691" spans="1:9" x14ac:dyDescent="0.25">
      <c r="A3691" s="2">
        <v>5500031527</v>
      </c>
      <c r="B3691" t="s">
        <v>1484</v>
      </c>
      <c r="C3691" t="s">
        <v>148</v>
      </c>
      <c r="D3691" t="s">
        <v>73</v>
      </c>
      <c r="E3691" s="1">
        <v>44538</v>
      </c>
      <c r="F3691" s="1">
        <v>44620</v>
      </c>
      <c r="G3691" s="1">
        <f>Таблица1[[#This Row],[Дата регистрации ЗНИ]]+VLOOKUP(Таблица1[[#This Row],[Бизнес-решение]],'Средние сроки по БР'!$A$1:$T$203,9)</f>
        <v>44704.632258064514</v>
      </c>
      <c r="H3691" s="1">
        <f>Таблица1[[#This Row],[Плановая дата выхода из текущего статуса]]+VLOOKUP(Таблица1[[#This Row],[Бизнес-решение]],'Средние сроки по БР'!$A$1:$T$203,10)</f>
        <v>44786.632258064514</v>
      </c>
      <c r="I36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82</v>
      </c>
    </row>
    <row r="3692" spans="1:9" x14ac:dyDescent="0.25">
      <c r="A3692" s="2">
        <v>5500031528</v>
      </c>
      <c r="B3692" t="s">
        <v>3144</v>
      </c>
      <c r="C3692" t="s">
        <v>148</v>
      </c>
      <c r="D3692" t="s">
        <v>33</v>
      </c>
      <c r="E3692" s="1">
        <v>44539</v>
      </c>
      <c r="F3692" s="1">
        <v>44651</v>
      </c>
      <c r="G3692" s="1">
        <f>Таблица1[[#This Row],[Дата регистрации ЗНИ]]+VLOOKUP(Таблица1[[#This Row],[Бизнес-решение]],'Средние сроки по БР'!$A$1:$T$203,9)</f>
        <v>44783.310924369747</v>
      </c>
      <c r="H3692" s="1">
        <f>Таблица1[[#This Row],[Плановая дата выхода из текущего статуса]]+VLOOKUP(Таблица1[[#This Row],[Бизнес-решение]],'Средние сроки по БР'!$A$1:$T$203,10)</f>
        <v>44895.310924369747</v>
      </c>
      <c r="I369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112</v>
      </c>
    </row>
    <row r="3693" spans="1:9" x14ac:dyDescent="0.25">
      <c r="A3693" s="2">
        <v>5500031531</v>
      </c>
      <c r="B3693" t="s">
        <v>3200</v>
      </c>
      <c r="C3693" t="s">
        <v>1414</v>
      </c>
      <c r="D3693" t="s">
        <v>63</v>
      </c>
      <c r="E3693" s="1">
        <v>44539</v>
      </c>
      <c r="F3693" s="1">
        <v>44554</v>
      </c>
      <c r="G3693" s="1">
        <f>Таблица1[[#This Row],[Дата регистрации ЗНИ]]+VLOOKUP(Таблица1[[#This Row],[Бизнес-решение]],'Средние сроки по БР'!$A$1:$T$203,9)</f>
        <v>44689.796791443849</v>
      </c>
      <c r="H3693" s="1">
        <f>Таблица1[[#This Row],[Плановая дата выхода из текущего статуса]]+VLOOKUP(Таблица1[[#This Row],[Бизнес-решение]],'Средние сроки по БР'!$A$1:$T$203,10)</f>
        <v>44704.796791443849</v>
      </c>
      <c r="I36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</v>
      </c>
    </row>
    <row r="3694" spans="1:9" x14ac:dyDescent="0.25">
      <c r="A3694" s="2">
        <v>5500031532</v>
      </c>
      <c r="B3694" t="s">
        <v>3201</v>
      </c>
      <c r="C3694" t="s">
        <v>148</v>
      </c>
      <c r="D3694" t="s">
        <v>257</v>
      </c>
      <c r="E3694" s="1">
        <v>44539</v>
      </c>
      <c r="F3694" s="1">
        <v>44575</v>
      </c>
      <c r="G3694" s="1">
        <f>Таблица1[[#This Row],[Дата регистрации ЗНИ]]+VLOOKUP(Таблица1[[#This Row],[Бизнес-решение]],'Средние сроки по БР'!$A$1:$T$203,9)</f>
        <v>44658.595744680853</v>
      </c>
      <c r="H3694" s="1">
        <f>Таблица1[[#This Row],[Плановая дата выхода из текущего статуса]]+VLOOKUP(Таблица1[[#This Row],[Бизнес-решение]],'Средние сроки по БР'!$A$1:$T$203,10)</f>
        <v>44694.595744680853</v>
      </c>
      <c r="I36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36</v>
      </c>
    </row>
    <row r="3695" spans="1:9" x14ac:dyDescent="0.25">
      <c r="A3695" s="2">
        <v>5500031533</v>
      </c>
      <c r="B3695" t="s">
        <v>3202</v>
      </c>
      <c r="C3695" t="s">
        <v>148</v>
      </c>
      <c r="D3695" t="s">
        <v>1386</v>
      </c>
      <c r="E3695" s="1">
        <v>44539</v>
      </c>
      <c r="F3695" s="1">
        <v>44596</v>
      </c>
      <c r="G3695" s="1">
        <f>Таблица1[[#This Row],[Дата регистрации ЗНИ]]+VLOOKUP(Таблица1[[#This Row],[Бизнес-решение]],'Средние сроки по БР'!$A$1:$T$203,9)</f>
        <v>44739.9375</v>
      </c>
      <c r="H3695" s="1">
        <f>Таблица1[[#This Row],[Плановая дата выхода из текущего статуса]]+VLOOKUP(Таблица1[[#This Row],[Бизнес-решение]],'Средние сроки по БР'!$A$1:$T$203,10)</f>
        <v>44796.9375</v>
      </c>
      <c r="I36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57</v>
      </c>
    </row>
    <row r="3696" spans="1:9" x14ac:dyDescent="0.25">
      <c r="A3696" s="2">
        <v>5500031534</v>
      </c>
      <c r="B3696" t="s">
        <v>3203</v>
      </c>
      <c r="C3696" t="s">
        <v>325</v>
      </c>
      <c r="D3696" t="s">
        <v>54</v>
      </c>
      <c r="E3696" s="1">
        <v>44539</v>
      </c>
      <c r="F3696" s="1">
        <v>44544</v>
      </c>
      <c r="G3696" s="1">
        <f>Таблица1[[#This Row],[Дата регистрации ЗНИ]]+VLOOKUP(Таблица1[[#This Row],[Бизнес-решение]],'Средние сроки по БР'!$A$1:$T$203,13)</f>
        <v>44721.423076923078</v>
      </c>
      <c r="H3696" s="1">
        <f>Таблица1[[#This Row],[Плановая дата выхода из текущего статуса]]+VLOOKUP(Таблица1[[#This Row],[Бизнес-решение]],'Средние сроки по БР'!$A$1:$T$203,14)</f>
        <v>44724.423076923078</v>
      </c>
      <c r="I36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3697" spans="1:9" x14ac:dyDescent="0.25">
      <c r="A3697" s="2">
        <v>5500031535</v>
      </c>
      <c r="B3697" t="s">
        <v>3204</v>
      </c>
      <c r="C3697" t="s">
        <v>325</v>
      </c>
      <c r="D3697" t="s">
        <v>257</v>
      </c>
      <c r="E3697" s="1">
        <v>44539</v>
      </c>
      <c r="F3697" s="1">
        <v>44543</v>
      </c>
      <c r="G3697" s="1">
        <f>Таблица1[[#This Row],[Дата регистрации ЗНИ]]+VLOOKUP(Таблица1[[#This Row],[Бизнес-решение]],'Средние сроки по БР'!$A$1:$T$203,13)</f>
        <v>44649.595744680853</v>
      </c>
      <c r="H3697" s="1">
        <f>Таблица1[[#This Row],[Плановая дата выхода из текущего статуса]]+VLOOKUP(Таблица1[[#This Row],[Бизнес-решение]],'Средние сроки по БР'!$A$1:$T$203,14)</f>
        <v>44651.595744680853</v>
      </c>
      <c r="I36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698" spans="1:9" hidden="1" x14ac:dyDescent="0.25">
      <c r="A3698" s="2">
        <v>5500031557</v>
      </c>
      <c r="B3698" t="s">
        <v>3079</v>
      </c>
      <c r="C3698" t="s">
        <v>8</v>
      </c>
      <c r="D3698" t="s">
        <v>73</v>
      </c>
      <c r="E3698" s="1">
        <v>44539</v>
      </c>
      <c r="F3698" s="1" t="s">
        <v>7</v>
      </c>
      <c r="I369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699" spans="1:9" x14ac:dyDescent="0.25">
      <c r="A3699" s="2">
        <v>5500031536</v>
      </c>
      <c r="B3699" t="s">
        <v>3205</v>
      </c>
      <c r="C3699" t="s">
        <v>148</v>
      </c>
      <c r="D3699" t="s">
        <v>257</v>
      </c>
      <c r="E3699" s="1">
        <v>44539</v>
      </c>
      <c r="F3699" s="1">
        <v>44575</v>
      </c>
      <c r="G3699" s="1">
        <f>Таблица1[[#This Row],[Дата регистрации ЗНИ]]+VLOOKUP(Таблица1[[#This Row],[Бизнес-решение]],'Средние сроки по БР'!$A$1:$T$203,9)</f>
        <v>44658.595744680853</v>
      </c>
      <c r="H3699" s="1">
        <f>Таблица1[[#This Row],[Плановая дата выхода из текущего статуса]]+VLOOKUP(Таблица1[[#This Row],[Бизнес-решение]],'Средние сроки по БР'!$A$1:$T$203,10)</f>
        <v>44694.595744680853</v>
      </c>
      <c r="I36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36</v>
      </c>
    </row>
    <row r="3700" spans="1:9" x14ac:dyDescent="0.25">
      <c r="A3700" s="2">
        <v>5500031537</v>
      </c>
      <c r="B3700" t="s">
        <v>3206</v>
      </c>
      <c r="C3700" t="s">
        <v>148</v>
      </c>
      <c r="D3700" t="s">
        <v>323</v>
      </c>
      <c r="E3700" s="1">
        <v>44539</v>
      </c>
      <c r="F3700" s="1">
        <v>44553</v>
      </c>
      <c r="G3700" s="1">
        <f>Таблица1[[#This Row],[Дата регистрации ЗНИ]]+VLOOKUP(Таблица1[[#This Row],[Бизнес-решение]],'Средние сроки по БР'!$A$1:$T$203,9)</f>
        <v>44775.5</v>
      </c>
      <c r="H3700" s="1">
        <f>Таблица1[[#This Row],[Плановая дата выхода из текущего статуса]]+VLOOKUP(Таблица1[[#This Row],[Бизнес-решение]],'Средние сроки по БР'!$A$1:$T$203,10)</f>
        <v>44789.5</v>
      </c>
      <c r="I37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</v>
      </c>
    </row>
    <row r="3701" spans="1:9" x14ac:dyDescent="0.25">
      <c r="A3701" s="2">
        <v>5500031539</v>
      </c>
      <c r="B3701" t="s">
        <v>3207</v>
      </c>
      <c r="C3701" t="s">
        <v>184</v>
      </c>
      <c r="D3701" t="s">
        <v>63</v>
      </c>
      <c r="E3701" s="1">
        <v>44539</v>
      </c>
      <c r="F3701" s="1">
        <v>44575</v>
      </c>
      <c r="G3701" s="1">
        <f>Таблица1[[#This Row],[Дата регистрации ЗНИ]]+VLOOKUP(Таблица1[[#This Row],[Бизнес-решение]],'Средние сроки по БР'!$A$1:$T$203,10)</f>
        <v>44689.796791443849</v>
      </c>
      <c r="H3701" s="1">
        <f>Таблица1[[#This Row],[Плановая дата выхода из текущего статуса]]+VLOOKUP(Таблица1[[#This Row],[Бизнес-решение]],'Средние сроки по БР'!$A$1:$T$203,11)</f>
        <v>44720.796791443849</v>
      </c>
      <c r="I370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31</v>
      </c>
    </row>
    <row r="3702" spans="1:9" x14ac:dyDescent="0.25">
      <c r="A3702" s="2">
        <v>5500031540</v>
      </c>
      <c r="B3702" t="s">
        <v>3208</v>
      </c>
      <c r="C3702" t="s">
        <v>148</v>
      </c>
      <c r="D3702" t="s">
        <v>33</v>
      </c>
      <c r="E3702" s="1">
        <v>44539</v>
      </c>
      <c r="F3702" s="1">
        <v>44692</v>
      </c>
      <c r="G3702" s="1">
        <f>Таблица1[[#This Row],[Дата регистрации ЗНИ]]+VLOOKUP(Таблица1[[#This Row],[Бизнес-решение]],'Средние сроки по БР'!$A$1:$T$203,9)</f>
        <v>44783.310924369747</v>
      </c>
      <c r="H3702" s="1">
        <f>Таблица1[[#This Row],[Плановая дата выхода из текущего статуса]]+VLOOKUP(Таблица1[[#This Row],[Бизнес-решение]],'Средние сроки по БР'!$A$1:$T$203,10)</f>
        <v>44936.310924369747</v>
      </c>
      <c r="I37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153</v>
      </c>
    </row>
    <row r="3703" spans="1:9" x14ac:dyDescent="0.25">
      <c r="A3703" s="2">
        <v>5500031541</v>
      </c>
      <c r="B3703" t="s">
        <v>3209</v>
      </c>
      <c r="C3703" t="s">
        <v>260</v>
      </c>
      <c r="D3703" t="s">
        <v>16</v>
      </c>
      <c r="E3703" s="1">
        <v>44539</v>
      </c>
      <c r="F3703" s="1">
        <v>44544</v>
      </c>
      <c r="G3703" s="1">
        <f>Таблица1[[#This Row],[Дата регистрации ЗНИ]]+VLOOKUP(Таблица1[[#This Row],[Бизнес-решение]],'Средние сроки по БР'!$A$1:$T$203,6)</f>
        <v>44712.252688172041</v>
      </c>
      <c r="H3703" s="1">
        <f>Таблица1[[#This Row],[Плановая дата выхода из текущего статуса]]+VLOOKUP(Таблица1[[#This Row],[Бизнес-решение]],'Средние сроки по БР'!$A$1:$T$203,7)</f>
        <v>44715.252688172041</v>
      </c>
      <c r="I370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3704" spans="1:9" x14ac:dyDescent="0.25">
      <c r="A3704" s="2">
        <v>5500031542</v>
      </c>
      <c r="B3704" t="s">
        <v>313</v>
      </c>
      <c r="C3704" t="s">
        <v>148</v>
      </c>
      <c r="D3704" t="s">
        <v>73</v>
      </c>
      <c r="E3704" s="1">
        <v>44539</v>
      </c>
      <c r="F3704" s="1">
        <v>44620</v>
      </c>
      <c r="G3704" s="1">
        <f>Таблица1[[#This Row],[Дата регистрации ЗНИ]]+VLOOKUP(Таблица1[[#This Row],[Бизнес-решение]],'Средние сроки по БР'!$A$1:$T$203,9)</f>
        <v>44705.632258064514</v>
      </c>
      <c r="H3704" s="1">
        <f>Таблица1[[#This Row],[Плановая дата выхода из текущего статуса]]+VLOOKUP(Таблица1[[#This Row],[Бизнес-решение]],'Средние сроки по БР'!$A$1:$T$203,10)</f>
        <v>44786.632258064514</v>
      </c>
      <c r="I370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81</v>
      </c>
    </row>
    <row r="3705" spans="1:9" x14ac:dyDescent="0.25">
      <c r="A3705" s="2">
        <v>5500031543</v>
      </c>
      <c r="B3705" t="s">
        <v>1533</v>
      </c>
      <c r="C3705" t="s">
        <v>148</v>
      </c>
      <c r="D3705" t="s">
        <v>329</v>
      </c>
      <c r="E3705" s="1">
        <v>44539</v>
      </c>
      <c r="F3705" s="1">
        <v>44592</v>
      </c>
      <c r="G3705" s="1">
        <f>Таблица1[[#This Row],[Дата регистрации ЗНИ]]+VLOOKUP(Таблица1[[#This Row],[Бизнес-решение]],'Средние сроки по БР'!$A$1:$T$203,9)</f>
        <v>44749.571428571428</v>
      </c>
      <c r="H3705" s="1">
        <f>Таблица1[[#This Row],[Плановая дата выхода из текущего статуса]]+VLOOKUP(Таблица1[[#This Row],[Бизнес-решение]],'Средние сроки по БР'!$A$1:$T$203,10)</f>
        <v>44802.571428571428</v>
      </c>
      <c r="I37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53</v>
      </c>
    </row>
    <row r="3706" spans="1:9" x14ac:dyDescent="0.25">
      <c r="A3706" s="2">
        <v>5500031544</v>
      </c>
      <c r="B3706" t="s">
        <v>3210</v>
      </c>
      <c r="C3706" t="s">
        <v>307</v>
      </c>
      <c r="D3706" t="s">
        <v>146</v>
      </c>
      <c r="E3706" s="1">
        <v>44539</v>
      </c>
      <c r="F3706" s="1">
        <v>44546</v>
      </c>
      <c r="G3706" s="1">
        <f>Таблица1[[#This Row],[Дата регистрации ЗНИ]]+VLOOKUP(Таблица1[[#This Row],[Бизнес-решение]],'Средние сроки по БР'!$A$1:$T$203,9)</f>
        <v>44708.0625</v>
      </c>
      <c r="H3706" s="1">
        <f>Таблица1[[#This Row],[Плановая дата выхода из текущего статуса]]+VLOOKUP(Таблица1[[#This Row],[Бизнес-решение]],'Средние сроки по БР'!$A$1:$T$203,10)</f>
        <v>44715.0625</v>
      </c>
      <c r="I37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</v>
      </c>
    </row>
    <row r="3707" spans="1:9" x14ac:dyDescent="0.25">
      <c r="A3707" s="2">
        <v>5500031545</v>
      </c>
      <c r="B3707" t="s">
        <v>3211</v>
      </c>
      <c r="C3707" t="s">
        <v>307</v>
      </c>
      <c r="D3707" t="s">
        <v>146</v>
      </c>
      <c r="E3707" s="1">
        <v>44539</v>
      </c>
      <c r="F3707" s="1">
        <v>44546</v>
      </c>
      <c r="G3707" s="1">
        <f>Таблица1[[#This Row],[Дата регистрации ЗНИ]]+VLOOKUP(Таблица1[[#This Row],[Бизнес-решение]],'Средние сроки по БР'!$A$1:$T$203,9)</f>
        <v>44708.0625</v>
      </c>
      <c r="H3707" s="1">
        <f>Таблица1[[#This Row],[Плановая дата выхода из текущего статуса]]+VLOOKUP(Таблица1[[#This Row],[Бизнес-решение]],'Средние сроки по БР'!$A$1:$T$203,10)</f>
        <v>44715.0625</v>
      </c>
      <c r="I37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</v>
      </c>
    </row>
    <row r="3708" spans="1:9" x14ac:dyDescent="0.25">
      <c r="A3708" s="2">
        <v>5500031546</v>
      </c>
      <c r="B3708" t="s">
        <v>3212</v>
      </c>
      <c r="C3708" t="s">
        <v>328</v>
      </c>
      <c r="D3708" t="s">
        <v>16</v>
      </c>
      <c r="E3708" s="1">
        <v>44539</v>
      </c>
      <c r="F3708" s="1">
        <v>44559</v>
      </c>
      <c r="G3708" s="1">
        <f>Таблица1[[#This Row],[Дата регистрации ЗНИ]]+VLOOKUP(Таблица1[[#This Row],[Бизнес-решение]],'Средние сроки по БР'!$A$1:$U$203,7,1)</f>
        <v>44710.252688172041</v>
      </c>
      <c r="H3708" s="1">
        <f>Таблица1[[#This Row],[Плановая дата выхода из текущего статуса]]+VLOOKUP(Таблица1[[#This Row],[Бизнес-решение]],'Средние сроки по БР'!$A$1:$T$203,8)</f>
        <v>44728.252688172041</v>
      </c>
      <c r="I37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</v>
      </c>
    </row>
    <row r="3709" spans="1:9" x14ac:dyDescent="0.25">
      <c r="A3709" s="2">
        <v>5500031547</v>
      </c>
      <c r="B3709" t="s">
        <v>3213</v>
      </c>
      <c r="C3709" t="s">
        <v>148</v>
      </c>
      <c r="D3709" t="s">
        <v>18</v>
      </c>
      <c r="E3709" s="1">
        <v>44539</v>
      </c>
      <c r="F3709" s="1">
        <v>44834</v>
      </c>
      <c r="G3709" s="1">
        <f>Таблица1[[#This Row],[Дата регистрации ЗНИ]]+VLOOKUP(Таблица1[[#This Row],[Бизнес-решение]],'Средние сроки по БР'!$A$1:$T$203,9)</f>
        <v>44830.087087087086</v>
      </c>
      <c r="H3709" s="1">
        <f>Таблица1[[#This Row],[Плановая дата выхода из текущего статуса]]+VLOOKUP(Таблица1[[#This Row],[Бизнес-решение]],'Средние сроки по БР'!$A$1:$T$203,10)</f>
        <v>45125.087087087086</v>
      </c>
      <c r="I37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295</v>
      </c>
    </row>
    <row r="3710" spans="1:9" x14ac:dyDescent="0.25">
      <c r="A3710" s="2">
        <v>5500031548</v>
      </c>
      <c r="B3710" t="s">
        <v>3214</v>
      </c>
      <c r="C3710" t="s">
        <v>148</v>
      </c>
      <c r="D3710" t="s">
        <v>309</v>
      </c>
      <c r="E3710" s="1">
        <v>44539</v>
      </c>
      <c r="F3710" s="1">
        <v>44558</v>
      </c>
      <c r="G3710" s="1">
        <f>Таблица1[[#This Row],[Дата регистрации ЗНИ]]+VLOOKUP(Таблица1[[#This Row],[Бизнес-решение]],'Средние сроки по БР'!$A$1:$T$203,9)</f>
        <v>44711.666666666664</v>
      </c>
      <c r="H3710" s="1">
        <f>Таблица1[[#This Row],[Плановая дата выхода из текущего статуса]]+VLOOKUP(Таблица1[[#This Row],[Бизнес-решение]],'Средние сроки по БР'!$A$1:$T$203,10)</f>
        <v>44730.666666666664</v>
      </c>
      <c r="I37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19</v>
      </c>
    </row>
    <row r="3711" spans="1:9" x14ac:dyDescent="0.25">
      <c r="A3711" s="2">
        <v>5500031549</v>
      </c>
      <c r="B3711" t="s">
        <v>3215</v>
      </c>
      <c r="C3711" t="s">
        <v>260</v>
      </c>
      <c r="D3711" t="s">
        <v>73</v>
      </c>
      <c r="E3711" s="1">
        <v>44539</v>
      </c>
      <c r="F3711" s="1">
        <v>44554</v>
      </c>
      <c r="G3711" s="1">
        <f>Таблица1[[#This Row],[Дата регистрации ЗНИ]]+VLOOKUP(Таблица1[[#This Row],[Бизнес-решение]],'Средние сроки по БР'!$A$1:$T$203,6)</f>
        <v>44711.632258064514</v>
      </c>
      <c r="H3711" s="1">
        <f>Таблица1[[#This Row],[Плановая дата выхода из текущего статуса]]+VLOOKUP(Таблица1[[#This Row],[Бизнес-решение]],'Средние сроки по БР'!$A$1:$T$203,7)</f>
        <v>44724.632258064514</v>
      </c>
      <c r="I37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</v>
      </c>
    </row>
    <row r="3712" spans="1:9" x14ac:dyDescent="0.25">
      <c r="A3712" s="2">
        <v>5500031550</v>
      </c>
      <c r="B3712" t="s">
        <v>3216</v>
      </c>
      <c r="C3712" t="s">
        <v>148</v>
      </c>
      <c r="D3712" t="s">
        <v>73</v>
      </c>
      <c r="E3712" s="1">
        <v>44539</v>
      </c>
      <c r="F3712" s="1">
        <v>44561</v>
      </c>
      <c r="G3712" s="1">
        <f>Таблица1[[#This Row],[Дата регистрации ЗНИ]]+VLOOKUP(Таблица1[[#This Row],[Бизнес-решение]],'Средние сроки по БР'!$A$1:$T$203,9)</f>
        <v>44705.632258064514</v>
      </c>
      <c r="H3712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71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</v>
      </c>
    </row>
    <row r="3713" spans="1:9" x14ac:dyDescent="0.25">
      <c r="A3713" s="2">
        <v>5500031551</v>
      </c>
      <c r="B3713" t="s">
        <v>3217</v>
      </c>
      <c r="C3713" t="s">
        <v>148</v>
      </c>
      <c r="D3713" t="s">
        <v>6</v>
      </c>
      <c r="E3713" s="1">
        <v>44539</v>
      </c>
      <c r="F3713" s="1">
        <v>44757</v>
      </c>
      <c r="G3713" s="1">
        <f>Таблица1[[#This Row],[Дата регистрации ЗНИ]]+VLOOKUP(Таблица1[[#This Row],[Бизнес-решение]],'Средние сроки по БР'!$A$1:$T$203,9)</f>
        <v>44755.371321454484</v>
      </c>
      <c r="H3713" s="1">
        <f>Таблица1[[#This Row],[Плановая дата выхода из текущего статуса]]+VLOOKUP(Таблица1[[#This Row],[Бизнес-решение]],'Средние сроки по БР'!$A$1:$T$203,10)</f>
        <v>44973.371321454484</v>
      </c>
      <c r="I371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218</v>
      </c>
    </row>
    <row r="3714" spans="1:9" x14ac:dyDescent="0.25">
      <c r="A3714" s="2">
        <v>5500031552</v>
      </c>
      <c r="B3714" t="s">
        <v>3218</v>
      </c>
      <c r="C3714" t="s">
        <v>148</v>
      </c>
      <c r="D3714" t="s">
        <v>64</v>
      </c>
      <c r="E3714" s="1">
        <v>44539</v>
      </c>
      <c r="F3714" s="1">
        <v>44589</v>
      </c>
      <c r="G3714" s="1">
        <f>Таблица1[[#This Row],[Дата регистрации ЗНИ]]+VLOOKUP(Таблица1[[#This Row],[Бизнес-решение]],'Средние сроки по БР'!$A$1:$T$203,9)</f>
        <v>44689</v>
      </c>
      <c r="H3714" s="1">
        <f>Таблица1[[#This Row],[Плановая дата выхода из текущего статуса]]+VLOOKUP(Таблица1[[#This Row],[Бизнес-решение]],'Средние сроки по БР'!$A$1:$T$203,10)</f>
        <v>44739</v>
      </c>
      <c r="I371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50</v>
      </c>
    </row>
    <row r="3715" spans="1:9" x14ac:dyDescent="0.25">
      <c r="A3715" s="2">
        <v>5500031553</v>
      </c>
      <c r="B3715" t="s">
        <v>3219</v>
      </c>
      <c r="C3715" t="s">
        <v>148</v>
      </c>
      <c r="D3715" t="s">
        <v>64</v>
      </c>
      <c r="E3715" s="1">
        <v>44539</v>
      </c>
      <c r="F3715" s="1">
        <v>44589</v>
      </c>
      <c r="G3715" s="1">
        <f>Таблица1[[#This Row],[Дата регистрации ЗНИ]]+VLOOKUP(Таблица1[[#This Row],[Бизнес-решение]],'Средние сроки по БР'!$A$1:$T$203,9)</f>
        <v>44689</v>
      </c>
      <c r="H3715" s="1">
        <f>Таблица1[[#This Row],[Плановая дата выхода из текущего статуса]]+VLOOKUP(Таблица1[[#This Row],[Бизнес-решение]],'Средние сроки по БР'!$A$1:$T$203,10)</f>
        <v>44739</v>
      </c>
      <c r="I37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50</v>
      </c>
    </row>
    <row r="3716" spans="1:9" x14ac:dyDescent="0.25">
      <c r="A3716" s="2">
        <v>5500031554</v>
      </c>
      <c r="B3716" t="s">
        <v>3220</v>
      </c>
      <c r="C3716" t="s">
        <v>149</v>
      </c>
      <c r="D3716" t="s">
        <v>857</v>
      </c>
      <c r="E3716" s="1">
        <v>44539</v>
      </c>
      <c r="F3716" s="1">
        <v>44571</v>
      </c>
      <c r="G3716" s="1">
        <f>Таблица1[[#This Row],[Дата регистрации ЗНИ]]+VLOOKUP(Таблица1[[#This Row],[Бизнес-решение]],'Средние сроки по БР'!$A$1:$T$203,18,0)</f>
        <v>44627</v>
      </c>
      <c r="H3716" s="1">
        <f>Таблица1[[#This Row],[Плановая дата выхода из текущего статуса]]+VLOOKUP(Таблица1[[#This Row],[Бизнес-решение]],'Средние сроки по БР'!$A$1:$T$203,19,0)</f>
        <v>44655</v>
      </c>
      <c r="I37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</v>
      </c>
    </row>
    <row r="3717" spans="1:9" x14ac:dyDescent="0.25">
      <c r="A3717" s="2">
        <v>5500031555</v>
      </c>
      <c r="B3717" t="s">
        <v>3221</v>
      </c>
      <c r="C3717" t="s">
        <v>328</v>
      </c>
      <c r="D3717" t="s">
        <v>73</v>
      </c>
      <c r="E3717" s="1">
        <v>44539</v>
      </c>
      <c r="F3717" s="1">
        <v>44545</v>
      </c>
      <c r="G3717" s="1">
        <f>Таблица1[[#This Row],[Дата регистрации ЗНИ]]+VLOOKUP(Таблица1[[#This Row],[Бизнес-решение]],'Средние сроки по БР'!$A$1:$U$203,7,1)</f>
        <v>44709.632258064514</v>
      </c>
      <c r="H3717" s="1">
        <f>Таблица1[[#This Row],[Плановая дата выхода из текущего статуса]]+VLOOKUP(Таблица1[[#This Row],[Бизнес-решение]],'Средние сроки по БР'!$A$1:$T$203,8)</f>
        <v>44713.632258064514</v>
      </c>
      <c r="I37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718" spans="1:9" x14ac:dyDescent="0.25">
      <c r="A3718" s="2">
        <v>5500031556</v>
      </c>
      <c r="B3718" t="s">
        <v>3222</v>
      </c>
      <c r="C3718" t="s">
        <v>995</v>
      </c>
      <c r="D3718" t="s">
        <v>163</v>
      </c>
      <c r="E3718" s="1">
        <v>44539</v>
      </c>
      <c r="F3718" s="1">
        <v>44558</v>
      </c>
      <c r="G3718" s="1">
        <f>Таблица1[[#This Row],[Дата регистрации ЗНИ]]+VLOOKUP(Таблица1[[#This Row],[Бизнес-решение]],'Средние сроки по БР'!$A$1:$T$203,8)</f>
        <v>44689.071428571428</v>
      </c>
      <c r="H3718" s="1">
        <f>Таблица1[[#This Row],[Плановая дата выхода из текущего статуса]]+VLOOKUP(Таблица1[[#This Row],[Бизнес-решение]],'Средние сроки по БР'!$A$1:$T$203,9)</f>
        <v>44706.071428571428</v>
      </c>
      <c r="I37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17</v>
      </c>
    </row>
    <row r="3719" spans="1:9" x14ac:dyDescent="0.25">
      <c r="A3719" s="2">
        <v>5500031559</v>
      </c>
      <c r="B3719" t="s">
        <v>3223</v>
      </c>
      <c r="C3719" t="s">
        <v>448</v>
      </c>
      <c r="D3719" t="s">
        <v>329</v>
      </c>
      <c r="E3719" s="1">
        <v>44540</v>
      </c>
      <c r="F3719" s="1">
        <v>44544</v>
      </c>
      <c r="G3719" s="1">
        <f>Таблица1[[#This Row],[Дата регистрации ЗНИ]]+VLOOKUP(Таблица1[[#This Row],[Бизнес-решение]],'Средние сроки по БР'!$A$1:$U$203,7,1)</f>
        <v>44754.571428571428</v>
      </c>
      <c r="H3719" s="1">
        <f>Таблица1[[#This Row],[Плановая дата выхода из текущего статуса]]+VLOOKUP(Таблица1[[#This Row],[Бизнес-решение]],'Средние сроки по БР'!$A$1:$T$203,8)</f>
        <v>44756.571428571428</v>
      </c>
      <c r="I37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720" spans="1:9" x14ac:dyDescent="0.25">
      <c r="A3720" s="2">
        <v>5500031560</v>
      </c>
      <c r="B3720" t="s">
        <v>3224</v>
      </c>
      <c r="C3720" t="s">
        <v>148</v>
      </c>
      <c r="D3720" t="s">
        <v>170</v>
      </c>
      <c r="E3720" s="1">
        <v>44540</v>
      </c>
      <c r="F3720" s="1">
        <v>44575</v>
      </c>
      <c r="G3720" s="1">
        <f>Таблица1[[#This Row],[Дата регистрации ЗНИ]]+VLOOKUP(Таблица1[[#This Row],[Бизнес-решение]],'Средние сроки по БР'!$A$1:$T$203,9)</f>
        <v>44718</v>
      </c>
      <c r="H3720" s="1">
        <f>Таблица1[[#This Row],[Плановая дата выхода из текущего статуса]]+VLOOKUP(Таблица1[[#This Row],[Бизнес-решение]],'Средние сроки по БР'!$A$1:$T$203,10)</f>
        <v>44753</v>
      </c>
      <c r="I37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</v>
      </c>
    </row>
    <row r="3721" spans="1:9" hidden="1" x14ac:dyDescent="0.25">
      <c r="A3721" s="2">
        <v>5500031582</v>
      </c>
      <c r="B3721" t="s">
        <v>3238</v>
      </c>
      <c r="C3721" t="s">
        <v>8</v>
      </c>
      <c r="D3721" t="s">
        <v>11</v>
      </c>
      <c r="E3721" s="1">
        <v>44543</v>
      </c>
      <c r="F3721" s="1" t="s">
        <v>7</v>
      </c>
      <c r="I372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722" spans="1:9" x14ac:dyDescent="0.25">
      <c r="A3722" s="2">
        <v>5500031561</v>
      </c>
      <c r="B3722" t="s">
        <v>3225</v>
      </c>
      <c r="C3722" t="s">
        <v>148</v>
      </c>
      <c r="D3722" t="s">
        <v>257</v>
      </c>
      <c r="E3722" s="1">
        <v>44540</v>
      </c>
      <c r="F3722" s="1">
        <v>44560</v>
      </c>
      <c r="G3722" s="1">
        <f>Таблица1[[#This Row],[Дата регистрации ЗНИ]]+VLOOKUP(Таблица1[[#This Row],[Бизнес-решение]],'Средние сроки по БР'!$A$1:$T$203,9)</f>
        <v>44659.595744680853</v>
      </c>
      <c r="H3722" s="1">
        <f>Таблица1[[#This Row],[Плановая дата выхода из текущего статуса]]+VLOOKUP(Таблица1[[#This Row],[Бизнес-решение]],'Средние сроки по БР'!$A$1:$T$203,10)</f>
        <v>44679.595744680853</v>
      </c>
      <c r="I37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</v>
      </c>
    </row>
    <row r="3723" spans="1:9" x14ac:dyDescent="0.25">
      <c r="A3723" s="2">
        <v>5500031562</v>
      </c>
      <c r="B3723" t="s">
        <v>3226</v>
      </c>
      <c r="C3723" t="s">
        <v>148</v>
      </c>
      <c r="D3723" t="s">
        <v>257</v>
      </c>
      <c r="E3723" s="1">
        <v>44540</v>
      </c>
      <c r="F3723" s="1">
        <v>44561</v>
      </c>
      <c r="G3723" s="1">
        <f>Таблица1[[#This Row],[Дата регистрации ЗНИ]]+VLOOKUP(Таблица1[[#This Row],[Бизнес-решение]],'Средние сроки по БР'!$A$1:$T$203,9)</f>
        <v>44659.595744680853</v>
      </c>
      <c r="H3723" s="1">
        <f>Таблица1[[#This Row],[Плановая дата выхода из текущего статуса]]+VLOOKUP(Таблица1[[#This Row],[Бизнес-решение]],'Средние сроки по БР'!$A$1:$T$203,10)</f>
        <v>44680.595744680853</v>
      </c>
      <c r="I37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21</v>
      </c>
    </row>
    <row r="3724" spans="1:9" x14ac:dyDescent="0.25">
      <c r="A3724" s="2">
        <v>5500031563</v>
      </c>
      <c r="B3724" t="s">
        <v>3227</v>
      </c>
      <c r="C3724" t="s">
        <v>148</v>
      </c>
      <c r="D3724" t="s">
        <v>10</v>
      </c>
      <c r="E3724" s="1">
        <v>44540</v>
      </c>
      <c r="F3724" s="1">
        <v>44550</v>
      </c>
      <c r="G3724" s="1">
        <f>Таблица1[[#This Row],[Дата регистрации ЗНИ]]+VLOOKUP(Таблица1[[#This Row],[Бизнес-решение]],'Средние сроки по БР'!$A$1:$T$203,9)</f>
        <v>44719.209790209788</v>
      </c>
      <c r="H3724" s="1">
        <f>Таблица1[[#This Row],[Плановая дата выхода из текущего статуса]]+VLOOKUP(Таблица1[[#This Row],[Бизнес-решение]],'Средние сроки по БР'!$A$1:$T$203,10)</f>
        <v>44729.209790209788</v>
      </c>
      <c r="I37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</v>
      </c>
    </row>
    <row r="3725" spans="1:9" x14ac:dyDescent="0.25">
      <c r="A3725" s="2">
        <v>5500031564</v>
      </c>
      <c r="B3725" t="s">
        <v>3228</v>
      </c>
      <c r="C3725" t="s">
        <v>148</v>
      </c>
      <c r="D3725" t="s">
        <v>64</v>
      </c>
      <c r="E3725" s="1">
        <v>44540</v>
      </c>
      <c r="F3725" s="1">
        <v>44589</v>
      </c>
      <c r="G3725" s="1">
        <f>Таблица1[[#This Row],[Дата регистрации ЗНИ]]+VLOOKUP(Таблица1[[#This Row],[Бизнес-решение]],'Средние сроки по БР'!$A$1:$T$203,9)</f>
        <v>44690</v>
      </c>
      <c r="H3725" s="1">
        <f>Таблица1[[#This Row],[Плановая дата выхода из текущего статуса]]+VLOOKUP(Таблица1[[#This Row],[Бизнес-решение]],'Средние сроки по БР'!$A$1:$T$203,10)</f>
        <v>44739</v>
      </c>
      <c r="I37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49</v>
      </c>
    </row>
    <row r="3726" spans="1:9" x14ac:dyDescent="0.25">
      <c r="A3726" s="2">
        <v>5500031565</v>
      </c>
      <c r="B3726" t="s">
        <v>3229</v>
      </c>
      <c r="C3726" t="s">
        <v>148</v>
      </c>
      <c r="D3726" t="s">
        <v>64</v>
      </c>
      <c r="E3726" s="1">
        <v>44540</v>
      </c>
      <c r="F3726" s="1">
        <v>44589</v>
      </c>
      <c r="G3726" s="1">
        <f>Таблица1[[#This Row],[Дата регистрации ЗНИ]]+VLOOKUP(Таблица1[[#This Row],[Бизнес-решение]],'Средние сроки по БР'!$A$1:$T$203,9)</f>
        <v>44690</v>
      </c>
      <c r="H3726" s="1">
        <f>Таблица1[[#This Row],[Плановая дата выхода из текущего статуса]]+VLOOKUP(Таблица1[[#This Row],[Бизнес-решение]],'Средние сроки по БР'!$A$1:$T$203,10)</f>
        <v>44739</v>
      </c>
      <c r="I372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49</v>
      </c>
    </row>
    <row r="3727" spans="1:9" x14ac:dyDescent="0.25">
      <c r="A3727" s="2">
        <v>5500031566</v>
      </c>
      <c r="B3727" t="s">
        <v>3230</v>
      </c>
      <c r="C3727" t="s">
        <v>148</v>
      </c>
      <c r="D3727" t="s">
        <v>64</v>
      </c>
      <c r="E3727" s="1">
        <v>44540</v>
      </c>
      <c r="F3727" s="1">
        <v>44631</v>
      </c>
      <c r="G3727" s="1">
        <f>Таблица1[[#This Row],[Дата регистрации ЗНИ]]+VLOOKUP(Таблица1[[#This Row],[Бизнес-решение]],'Средние сроки по БР'!$A$1:$T$203,9)</f>
        <v>44690</v>
      </c>
      <c r="H3727" s="1">
        <f>Таблица1[[#This Row],[Плановая дата выхода из текущего статуса]]+VLOOKUP(Таблица1[[#This Row],[Бизнес-решение]],'Средние сроки по БР'!$A$1:$T$203,10)</f>
        <v>44781</v>
      </c>
      <c r="I37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91</v>
      </c>
    </row>
    <row r="3728" spans="1:9" x14ac:dyDescent="0.25">
      <c r="A3728" s="2">
        <v>5500031567</v>
      </c>
      <c r="B3728" t="s">
        <v>3231</v>
      </c>
      <c r="C3728" t="s">
        <v>148</v>
      </c>
      <c r="D3728" t="s">
        <v>73</v>
      </c>
      <c r="E3728" s="1">
        <v>44540</v>
      </c>
      <c r="F3728" s="1">
        <v>44550</v>
      </c>
      <c r="G3728" s="1">
        <f>Таблица1[[#This Row],[Дата регистрации ЗНИ]]+VLOOKUP(Таблица1[[#This Row],[Бизнес-решение]],'Средние сроки по БР'!$A$1:$T$203,9)</f>
        <v>44706.632258064514</v>
      </c>
      <c r="H3728" s="1">
        <f>Таблица1[[#This Row],[Плановая дата выхода из текущего статуса]]+VLOOKUP(Таблица1[[#This Row],[Бизнес-решение]],'Средние сроки по БР'!$A$1:$T$203,10)</f>
        <v>44716.632258064514</v>
      </c>
      <c r="I372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</v>
      </c>
    </row>
    <row r="3729" spans="1:9" x14ac:dyDescent="0.25">
      <c r="A3729" s="2">
        <v>5500031568</v>
      </c>
      <c r="B3729" t="s">
        <v>3232</v>
      </c>
      <c r="C3729" t="s">
        <v>148</v>
      </c>
      <c r="D3729" t="s">
        <v>73</v>
      </c>
      <c r="E3729" s="1">
        <v>44540</v>
      </c>
      <c r="F3729" s="1">
        <v>44550</v>
      </c>
      <c r="G3729" s="1">
        <f>Таблица1[[#This Row],[Дата регистрации ЗНИ]]+VLOOKUP(Таблица1[[#This Row],[Бизнес-решение]],'Средние сроки по БР'!$A$1:$T$203,9)</f>
        <v>44706.632258064514</v>
      </c>
      <c r="H3729" s="1">
        <f>Таблица1[[#This Row],[Плановая дата выхода из текущего статуса]]+VLOOKUP(Таблица1[[#This Row],[Бизнес-решение]],'Средние сроки по БР'!$A$1:$T$203,10)</f>
        <v>44716.632258064514</v>
      </c>
      <c r="I37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</v>
      </c>
    </row>
    <row r="3730" spans="1:9" x14ac:dyDescent="0.25">
      <c r="A3730" s="2">
        <v>5500031569</v>
      </c>
      <c r="B3730" t="s">
        <v>3233</v>
      </c>
      <c r="C3730" t="s">
        <v>325</v>
      </c>
      <c r="D3730" t="s">
        <v>16</v>
      </c>
      <c r="E3730" s="1">
        <v>44540</v>
      </c>
      <c r="F3730" s="1">
        <v>44545</v>
      </c>
      <c r="G3730" s="1">
        <f>Таблица1[[#This Row],[Дата регистрации ЗНИ]]+VLOOKUP(Таблица1[[#This Row],[Бизнес-решение]],'Средние сроки по БР'!$A$1:$T$203,13)</f>
        <v>44698.252688172041</v>
      </c>
      <c r="H3730" s="1">
        <f>Таблица1[[#This Row],[Плановая дата выхода из текущего статуса]]+VLOOKUP(Таблица1[[#This Row],[Бизнес-решение]],'Средние сроки по БР'!$A$1:$T$203,14)</f>
        <v>44701.252688172041</v>
      </c>
      <c r="I37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3731" spans="1:9" x14ac:dyDescent="0.25">
      <c r="A3731" s="2">
        <v>5500031570</v>
      </c>
      <c r="B3731" t="s">
        <v>2517</v>
      </c>
      <c r="C3731" t="s">
        <v>448</v>
      </c>
      <c r="D3731" t="s">
        <v>39</v>
      </c>
      <c r="E3731" s="1">
        <v>44540</v>
      </c>
      <c r="F3731" s="1">
        <v>44547</v>
      </c>
      <c r="G3731" s="1">
        <f>Таблица1[[#This Row],[Дата регистрации ЗНИ]]+VLOOKUP(Таблица1[[#This Row],[Бизнес-решение]],'Средние сроки по БР'!$A$1:$U$203,7,1)</f>
        <v>44790.274391873827</v>
      </c>
      <c r="H3731" s="1">
        <f>Таблица1[[#This Row],[Плановая дата выхода из текущего статуса]]+VLOOKUP(Таблица1[[#This Row],[Бизнес-решение]],'Средние сроки по БР'!$A$1:$T$203,8)</f>
        <v>44795.274391873827</v>
      </c>
      <c r="I37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</v>
      </c>
    </row>
    <row r="3732" spans="1:9" x14ac:dyDescent="0.25">
      <c r="A3732" s="2">
        <v>5500031571</v>
      </c>
      <c r="B3732" t="s">
        <v>3234</v>
      </c>
      <c r="C3732" t="s">
        <v>448</v>
      </c>
      <c r="D3732" t="s">
        <v>16</v>
      </c>
      <c r="E3732" s="1">
        <v>44543</v>
      </c>
      <c r="F3732" s="1">
        <v>44547</v>
      </c>
      <c r="G3732" s="1">
        <f>Таблица1[[#This Row],[Дата регистрации ЗНИ]]+VLOOKUP(Таблица1[[#This Row],[Бизнес-решение]],'Средние сроки по БР'!$A$1:$U$203,7,1)</f>
        <v>44714.252688172041</v>
      </c>
      <c r="H3732" s="1">
        <f>Таблица1[[#This Row],[Плановая дата выхода из текущего статуса]]+VLOOKUP(Таблица1[[#This Row],[Бизнес-решение]],'Средние сроки по БР'!$A$1:$T$203,8)</f>
        <v>44716.252688172041</v>
      </c>
      <c r="I37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733" spans="1:9" x14ac:dyDescent="0.25">
      <c r="A3733" s="2">
        <v>5500031572</v>
      </c>
      <c r="B3733" t="s">
        <v>3235</v>
      </c>
      <c r="C3733" t="s">
        <v>448</v>
      </c>
      <c r="D3733" t="s">
        <v>36</v>
      </c>
      <c r="E3733" s="1">
        <v>44543</v>
      </c>
      <c r="F3733" s="1">
        <v>44558</v>
      </c>
      <c r="G3733" s="1">
        <f>Таблица1[[#This Row],[Дата регистрации ЗНИ]]+VLOOKUP(Таблица1[[#This Row],[Бизнес-решение]],'Средние сроки по БР'!$A$1:$U$203,7,1)</f>
        <v>44730.639344262294</v>
      </c>
      <c r="H3733" s="1">
        <f>Таблица1[[#This Row],[Плановая дата выхода из текущего статуса]]+VLOOKUP(Таблица1[[#This Row],[Бизнес-решение]],'Средние сроки по БР'!$A$1:$T$203,8)</f>
        <v>44743.639344262294</v>
      </c>
      <c r="I37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</v>
      </c>
    </row>
    <row r="3734" spans="1:9" x14ac:dyDescent="0.25">
      <c r="A3734" s="2">
        <v>5500031573</v>
      </c>
      <c r="B3734" t="s">
        <v>254</v>
      </c>
      <c r="C3734" t="s">
        <v>148</v>
      </c>
      <c r="D3734" t="s">
        <v>33</v>
      </c>
      <c r="E3734" s="1">
        <v>44543</v>
      </c>
      <c r="F3734" s="1">
        <v>44627</v>
      </c>
      <c r="G3734" s="1">
        <f>Таблица1[[#This Row],[Дата регистрации ЗНИ]]+VLOOKUP(Таблица1[[#This Row],[Бизнес-решение]],'Средние сроки по БР'!$A$1:$T$203,9)</f>
        <v>44787.310924369747</v>
      </c>
      <c r="H3734" s="1">
        <f>Таблица1[[#This Row],[Плановая дата выхода из текущего статуса]]+VLOOKUP(Таблица1[[#This Row],[Бизнес-решение]],'Средние сроки по БР'!$A$1:$T$203,10)</f>
        <v>44871.310924369747</v>
      </c>
      <c r="I373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84</v>
      </c>
    </row>
    <row r="3735" spans="1:9" x14ac:dyDescent="0.25">
      <c r="A3735" s="2">
        <v>5500031574</v>
      </c>
      <c r="B3735" t="s">
        <v>3236</v>
      </c>
      <c r="C3735" t="s">
        <v>99</v>
      </c>
      <c r="D3735" t="s">
        <v>73</v>
      </c>
      <c r="E3735" s="1">
        <v>44543</v>
      </c>
      <c r="F3735" s="1">
        <v>44620</v>
      </c>
      <c r="G3735" s="1">
        <f>Таблица1[[#This Row],[Дата регистрации ЗНИ]]+VLOOKUP(Таблица1[[#This Row],[Бизнес-решение]],'Средние сроки по БР'!$A$1:$T$203,15)</f>
        <v>44697.632258064514</v>
      </c>
      <c r="H3735" s="1">
        <f>Таблица1[[#This Row],[Плановая дата выхода из текущего статуса]]+VLOOKUP(Таблица1[[#This Row],[Бизнес-решение]],'Средние сроки по БР'!$A$1:$T$203,16)</f>
        <v>44774.632258064514</v>
      </c>
      <c r="I37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77</v>
      </c>
    </row>
    <row r="3736" spans="1:9" x14ac:dyDescent="0.25">
      <c r="A3736" s="2">
        <v>5500031575</v>
      </c>
      <c r="B3736" t="s">
        <v>3237</v>
      </c>
      <c r="C3736" t="s">
        <v>148</v>
      </c>
      <c r="D3736" t="s">
        <v>10</v>
      </c>
      <c r="E3736" s="1">
        <v>44544</v>
      </c>
      <c r="F3736" s="1">
        <v>44550</v>
      </c>
      <c r="G3736" s="1">
        <f>Таблица1[[#This Row],[Дата регистрации ЗНИ]]+VLOOKUP(Таблица1[[#This Row],[Бизнес-решение]],'Средние сроки по БР'!$A$1:$T$203,9)</f>
        <v>44723.209790209788</v>
      </c>
      <c r="H3736" s="1">
        <f>Таблица1[[#This Row],[Плановая дата выхода из текущего статуса]]+VLOOKUP(Таблица1[[#This Row],[Бизнес-решение]],'Средние сроки по БР'!$A$1:$T$203,10)</f>
        <v>44729.209790209788</v>
      </c>
      <c r="I373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3737" spans="1:9" x14ac:dyDescent="0.25">
      <c r="A3737" s="2">
        <v>5500031578</v>
      </c>
      <c r="B3737" t="s">
        <v>3240</v>
      </c>
      <c r="C3737" t="s">
        <v>307</v>
      </c>
      <c r="D3737" t="s">
        <v>146</v>
      </c>
      <c r="E3737" s="1">
        <v>44544</v>
      </c>
      <c r="F3737" s="1">
        <v>44552</v>
      </c>
      <c r="G3737" s="1">
        <f>Таблица1[[#This Row],[Дата регистрации ЗНИ]]+VLOOKUP(Таблица1[[#This Row],[Бизнес-решение]],'Средние сроки по БР'!$A$1:$T$203,9)</f>
        <v>44713.0625</v>
      </c>
      <c r="H3737" s="1">
        <f>Таблица1[[#This Row],[Плановая дата выхода из текущего статуса]]+VLOOKUP(Таблица1[[#This Row],[Бизнес-решение]],'Средние сроки по БР'!$A$1:$T$203,10)</f>
        <v>44721.0625</v>
      </c>
      <c r="I373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</v>
      </c>
    </row>
    <row r="3738" spans="1:9" x14ac:dyDescent="0.25">
      <c r="A3738" s="2">
        <v>5500031579</v>
      </c>
      <c r="B3738" t="s">
        <v>3241</v>
      </c>
      <c r="C3738" t="s">
        <v>307</v>
      </c>
      <c r="D3738" t="s">
        <v>146</v>
      </c>
      <c r="E3738" s="1">
        <v>44544</v>
      </c>
      <c r="F3738" s="1">
        <v>44550</v>
      </c>
      <c r="G3738" s="1">
        <f>Таблица1[[#This Row],[Дата регистрации ЗНИ]]+VLOOKUP(Таблица1[[#This Row],[Бизнес-решение]],'Средние сроки по БР'!$A$1:$T$203,9)</f>
        <v>44713.0625</v>
      </c>
      <c r="H3738" s="1">
        <f>Таблица1[[#This Row],[Плановая дата выхода из текущего статуса]]+VLOOKUP(Таблица1[[#This Row],[Бизнес-решение]],'Средние сроки по БР'!$A$1:$T$203,10)</f>
        <v>44719.0625</v>
      </c>
      <c r="I37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3739" spans="1:9" x14ac:dyDescent="0.25">
      <c r="A3739" s="2">
        <v>5500031580</v>
      </c>
      <c r="B3739" t="s">
        <v>3242</v>
      </c>
      <c r="C3739" t="s">
        <v>307</v>
      </c>
      <c r="D3739" t="s">
        <v>146</v>
      </c>
      <c r="E3739" s="1">
        <v>44544</v>
      </c>
      <c r="F3739" s="1">
        <v>44550</v>
      </c>
      <c r="G3739" s="1">
        <f>Таблица1[[#This Row],[Дата регистрации ЗНИ]]+VLOOKUP(Таблица1[[#This Row],[Бизнес-решение]],'Средние сроки по БР'!$A$1:$T$203,9)</f>
        <v>44713.0625</v>
      </c>
      <c r="H3739" s="1">
        <f>Таблица1[[#This Row],[Плановая дата выхода из текущего статуса]]+VLOOKUP(Таблица1[[#This Row],[Бизнес-решение]],'Средние сроки по БР'!$A$1:$T$203,10)</f>
        <v>44719.0625</v>
      </c>
      <c r="I373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3740" spans="1:9" x14ac:dyDescent="0.25">
      <c r="A3740" s="2">
        <v>5500031581</v>
      </c>
      <c r="B3740" t="s">
        <v>3243</v>
      </c>
      <c r="C3740" t="s">
        <v>148</v>
      </c>
      <c r="D3740" t="s">
        <v>323</v>
      </c>
      <c r="E3740" s="1">
        <v>44543</v>
      </c>
      <c r="F3740" s="1">
        <v>44558</v>
      </c>
      <c r="G3740" s="1">
        <f>Таблица1[[#This Row],[Дата регистрации ЗНИ]]+VLOOKUP(Таблица1[[#This Row],[Бизнес-решение]],'Средние сроки по БР'!$A$1:$T$203,9)</f>
        <v>44779.5</v>
      </c>
      <c r="H3740" s="1">
        <f>Таблица1[[#This Row],[Плановая дата выхода из текущего статуса]]+VLOOKUP(Таблица1[[#This Row],[Бизнес-решение]],'Средние сроки по БР'!$A$1:$T$203,10)</f>
        <v>44794.5</v>
      </c>
      <c r="I374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</v>
      </c>
    </row>
    <row r="3741" spans="1:9" x14ac:dyDescent="0.25">
      <c r="A3741" s="2">
        <v>5500031583</v>
      </c>
      <c r="B3741" t="s">
        <v>3244</v>
      </c>
      <c r="C3741" t="s">
        <v>448</v>
      </c>
      <c r="D3741" t="s">
        <v>3162</v>
      </c>
      <c r="E3741" s="1">
        <v>44543</v>
      </c>
      <c r="F3741" s="1">
        <v>44560</v>
      </c>
      <c r="G3741" s="1">
        <f>Таблица1[[#This Row],[Дата регистрации ЗНИ]]+VLOOKUP(Таблица1[[#This Row],[Бизнес-решение]],'Средние сроки по БР'!$A$1:$U$203,7,1)</f>
        <v>44754</v>
      </c>
      <c r="H3741" s="1">
        <f>Таблица1[[#This Row],[Плановая дата выхода из текущего статуса]]+VLOOKUP(Таблица1[[#This Row],[Бизнес-решение]],'Средние сроки по БР'!$A$1:$T$203,8)</f>
        <v>44769</v>
      </c>
      <c r="I37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</v>
      </c>
    </row>
    <row r="3742" spans="1:9" x14ac:dyDescent="0.25">
      <c r="A3742" s="2">
        <v>5500031584</v>
      </c>
      <c r="B3742" t="s">
        <v>3245</v>
      </c>
      <c r="C3742" t="s">
        <v>995</v>
      </c>
      <c r="D3742" t="s">
        <v>163</v>
      </c>
      <c r="E3742" s="1">
        <v>44543</v>
      </c>
      <c r="F3742" s="1">
        <v>44558</v>
      </c>
      <c r="G3742" s="1">
        <f>Таблица1[[#This Row],[Дата регистрации ЗНИ]]+VLOOKUP(Таблица1[[#This Row],[Бизнес-решение]],'Средние сроки по БР'!$A$1:$T$203,8)</f>
        <v>44693.071428571428</v>
      </c>
      <c r="H3742" s="1">
        <f>Таблица1[[#This Row],[Плановая дата выхода из текущего статуса]]+VLOOKUP(Таблица1[[#This Row],[Бизнес-решение]],'Средние сроки по БР'!$A$1:$T$203,9)</f>
        <v>44706.071428571428</v>
      </c>
      <c r="I37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</v>
      </c>
    </row>
    <row r="3743" spans="1:9" x14ac:dyDescent="0.25">
      <c r="A3743" s="2">
        <v>5500031585</v>
      </c>
      <c r="B3743" t="s">
        <v>3246</v>
      </c>
      <c r="C3743" t="s">
        <v>325</v>
      </c>
      <c r="D3743" t="s">
        <v>15</v>
      </c>
      <c r="E3743" s="1">
        <v>44543</v>
      </c>
      <c r="F3743" s="1">
        <v>44547</v>
      </c>
      <c r="G3743" s="1">
        <f>Таблица1[[#This Row],[Дата регистрации ЗНИ]]+VLOOKUP(Таблица1[[#This Row],[Бизнес-решение]],'Средние сроки по БР'!$A$1:$T$203,13)</f>
        <v>44918.5</v>
      </c>
      <c r="H3743" s="1">
        <f>Таблица1[[#This Row],[Плановая дата выхода из текущего статуса]]+VLOOKUP(Таблица1[[#This Row],[Бизнес-решение]],'Средние сроки по БР'!$A$1:$T$203,14)</f>
        <v>44920.5</v>
      </c>
      <c r="I37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744" spans="1:9" x14ac:dyDescent="0.25">
      <c r="A3744" s="2">
        <v>5500031586</v>
      </c>
      <c r="B3744" t="s">
        <v>3247</v>
      </c>
      <c r="C3744" t="s">
        <v>148</v>
      </c>
      <c r="D3744" t="s">
        <v>10</v>
      </c>
      <c r="E3744" s="1">
        <v>44544</v>
      </c>
      <c r="F3744" s="1">
        <v>44553</v>
      </c>
      <c r="G3744" s="1">
        <f>Таблица1[[#This Row],[Дата регистрации ЗНИ]]+VLOOKUP(Таблица1[[#This Row],[Бизнес-решение]],'Средние сроки по БР'!$A$1:$T$203,9)</f>
        <v>44723.209790209788</v>
      </c>
      <c r="H3744" s="1">
        <f>Таблица1[[#This Row],[Плановая дата выхода из текущего статуса]]+VLOOKUP(Таблица1[[#This Row],[Бизнес-решение]],'Средние сроки по БР'!$A$1:$T$203,10)</f>
        <v>44732.209790209788</v>
      </c>
      <c r="I37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</v>
      </c>
    </row>
    <row r="3745" spans="1:9" x14ac:dyDescent="0.25">
      <c r="A3745" s="2">
        <v>5500031588</v>
      </c>
      <c r="B3745" t="s">
        <v>3249</v>
      </c>
      <c r="C3745" t="s">
        <v>184</v>
      </c>
      <c r="D3745" t="s">
        <v>257</v>
      </c>
      <c r="E3745" s="1">
        <v>44544</v>
      </c>
      <c r="F3745" s="1">
        <v>44571</v>
      </c>
      <c r="G3745" s="1">
        <f>Таблица1[[#This Row],[Дата регистрации ЗНИ]]+VLOOKUP(Таблица1[[#This Row],[Бизнес-решение]],'Средние сроки по БР'!$A$1:$T$203,10)</f>
        <v>44663.595744680853</v>
      </c>
      <c r="H3745" s="1">
        <f>Таблица1[[#This Row],[Плановая дата выхода из текущего статуса]]+VLOOKUP(Таблица1[[#This Row],[Бизнес-решение]],'Средние сроки по БР'!$A$1:$T$203,11)</f>
        <v>44685.595744680853</v>
      </c>
      <c r="I37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</v>
      </c>
    </row>
    <row r="3746" spans="1:9" x14ac:dyDescent="0.25">
      <c r="A3746" s="2">
        <v>5500031589</v>
      </c>
      <c r="B3746" t="s">
        <v>3238</v>
      </c>
      <c r="C3746" t="s">
        <v>148</v>
      </c>
      <c r="D3746" t="s">
        <v>33</v>
      </c>
      <c r="E3746" s="1">
        <v>44544</v>
      </c>
      <c r="F3746" s="1">
        <v>44559</v>
      </c>
      <c r="G3746" s="1">
        <f>Таблица1[[#This Row],[Дата регистрации ЗНИ]]+VLOOKUP(Таблица1[[#This Row],[Бизнес-решение]],'Средние сроки по БР'!$A$1:$T$203,9)</f>
        <v>44788.310924369747</v>
      </c>
      <c r="H3746" s="1">
        <f>Таблица1[[#This Row],[Плановая дата выхода из текущего статуса]]+VLOOKUP(Таблица1[[#This Row],[Бизнес-решение]],'Средние сроки по БР'!$A$1:$T$203,10)</f>
        <v>44803.310924369747</v>
      </c>
      <c r="I37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</v>
      </c>
    </row>
    <row r="3747" spans="1:9" x14ac:dyDescent="0.25">
      <c r="A3747" s="2">
        <v>5500031590</v>
      </c>
      <c r="B3747" t="s">
        <v>3250</v>
      </c>
      <c r="C3747" t="s">
        <v>148</v>
      </c>
      <c r="D3747" t="s">
        <v>6</v>
      </c>
      <c r="E3747" s="1">
        <v>44544</v>
      </c>
      <c r="F3747" s="1">
        <v>44771</v>
      </c>
      <c r="G3747" s="1">
        <f>Таблица1[[#This Row],[Дата регистрации ЗНИ]]+VLOOKUP(Таблица1[[#This Row],[Бизнес-решение]],'Средние сроки по БР'!$A$1:$T$203,9)</f>
        <v>44760.371321454484</v>
      </c>
      <c r="H3747" s="1">
        <f>Таблица1[[#This Row],[Плановая дата выхода из текущего статуса]]+VLOOKUP(Таблица1[[#This Row],[Бизнес-решение]],'Средние сроки по БР'!$A$1:$T$203,10)</f>
        <v>44987.371321454484</v>
      </c>
      <c r="I37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227</v>
      </c>
    </row>
    <row r="3748" spans="1:9" x14ac:dyDescent="0.25">
      <c r="A3748" s="2">
        <v>5500031591</v>
      </c>
      <c r="B3748" t="s">
        <v>3251</v>
      </c>
      <c r="C3748" t="s">
        <v>307</v>
      </c>
      <c r="D3748" t="s">
        <v>146</v>
      </c>
      <c r="E3748" s="1">
        <v>44544</v>
      </c>
      <c r="F3748" s="1">
        <v>44550</v>
      </c>
      <c r="G3748" s="1">
        <f>Таблица1[[#This Row],[Дата регистрации ЗНИ]]+VLOOKUP(Таблица1[[#This Row],[Бизнес-решение]],'Средние сроки по БР'!$A$1:$T$203,9)</f>
        <v>44713.0625</v>
      </c>
      <c r="H3748" s="1">
        <f>Таблица1[[#This Row],[Плановая дата выхода из текущего статуса]]+VLOOKUP(Таблица1[[#This Row],[Бизнес-решение]],'Средние сроки по БР'!$A$1:$T$203,10)</f>
        <v>44719.0625</v>
      </c>
      <c r="I37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3749" spans="1:9" x14ac:dyDescent="0.25">
      <c r="A3749" s="2">
        <v>5500031592</v>
      </c>
      <c r="B3749" t="s">
        <v>3252</v>
      </c>
      <c r="C3749" t="s">
        <v>307</v>
      </c>
      <c r="D3749" t="s">
        <v>146</v>
      </c>
      <c r="E3749" s="1">
        <v>44544</v>
      </c>
      <c r="F3749" s="1">
        <v>44550</v>
      </c>
      <c r="G3749" s="1">
        <f>Таблица1[[#This Row],[Дата регистрации ЗНИ]]+VLOOKUP(Таблица1[[#This Row],[Бизнес-решение]],'Средние сроки по БР'!$A$1:$T$203,9)</f>
        <v>44713.0625</v>
      </c>
      <c r="H3749" s="1">
        <f>Таблица1[[#This Row],[Плановая дата выхода из текущего статуса]]+VLOOKUP(Таблица1[[#This Row],[Бизнес-решение]],'Средние сроки по БР'!$A$1:$T$203,10)</f>
        <v>44719.0625</v>
      </c>
      <c r="I374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3750" spans="1:9" x14ac:dyDescent="0.25">
      <c r="A3750" s="2">
        <v>5500031593</v>
      </c>
      <c r="B3750" t="s">
        <v>3253</v>
      </c>
      <c r="C3750" t="s">
        <v>307</v>
      </c>
      <c r="D3750" t="s">
        <v>146</v>
      </c>
      <c r="E3750" s="1">
        <v>44544</v>
      </c>
      <c r="F3750" s="1">
        <v>44550</v>
      </c>
      <c r="G3750" s="1">
        <f>Таблица1[[#This Row],[Дата регистрации ЗНИ]]+VLOOKUP(Таблица1[[#This Row],[Бизнес-решение]],'Средние сроки по БР'!$A$1:$T$203,9)</f>
        <v>44713.0625</v>
      </c>
      <c r="H3750" s="1">
        <f>Таблица1[[#This Row],[Плановая дата выхода из текущего статуса]]+VLOOKUP(Таблица1[[#This Row],[Бизнес-решение]],'Средние сроки по БР'!$A$1:$T$203,10)</f>
        <v>44719.0625</v>
      </c>
      <c r="I375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3751" spans="1:9" x14ac:dyDescent="0.25">
      <c r="A3751" s="2">
        <v>5500031594</v>
      </c>
      <c r="B3751" t="s">
        <v>3254</v>
      </c>
      <c r="C3751" t="s">
        <v>307</v>
      </c>
      <c r="D3751" t="s">
        <v>146</v>
      </c>
      <c r="E3751" s="1">
        <v>44544</v>
      </c>
      <c r="F3751" s="1">
        <v>44550</v>
      </c>
      <c r="G3751" s="1">
        <f>Таблица1[[#This Row],[Дата регистрации ЗНИ]]+VLOOKUP(Таблица1[[#This Row],[Бизнес-решение]],'Средние сроки по БР'!$A$1:$T$203,9)</f>
        <v>44713.0625</v>
      </c>
      <c r="H3751" s="1">
        <f>Таблица1[[#This Row],[Плановая дата выхода из текущего статуса]]+VLOOKUP(Таблица1[[#This Row],[Бизнес-решение]],'Средние сроки по БР'!$A$1:$T$203,10)</f>
        <v>44719.0625</v>
      </c>
      <c r="I37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3752" spans="1:9" x14ac:dyDescent="0.25">
      <c r="A3752" s="2">
        <v>5500031595</v>
      </c>
      <c r="B3752" t="s">
        <v>3255</v>
      </c>
      <c r="C3752" t="s">
        <v>307</v>
      </c>
      <c r="D3752" t="s">
        <v>146</v>
      </c>
      <c r="E3752" s="1">
        <v>44544</v>
      </c>
      <c r="F3752" s="1">
        <v>44550</v>
      </c>
      <c r="G3752" s="1">
        <f>Таблица1[[#This Row],[Дата регистрации ЗНИ]]+VLOOKUP(Таблица1[[#This Row],[Бизнес-решение]],'Средние сроки по БР'!$A$1:$T$203,9)</f>
        <v>44713.0625</v>
      </c>
      <c r="H3752" s="1">
        <f>Таблица1[[#This Row],[Плановая дата выхода из текущего статуса]]+VLOOKUP(Таблица1[[#This Row],[Бизнес-решение]],'Средние сроки по БР'!$A$1:$T$203,10)</f>
        <v>44719.0625</v>
      </c>
      <c r="I37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3753" spans="1:9" x14ac:dyDescent="0.25">
      <c r="A3753" s="2">
        <v>5500031596</v>
      </c>
      <c r="B3753" t="s">
        <v>3256</v>
      </c>
      <c r="C3753" t="s">
        <v>307</v>
      </c>
      <c r="D3753" t="s">
        <v>146</v>
      </c>
      <c r="E3753" s="1">
        <v>44544</v>
      </c>
      <c r="F3753" s="1">
        <v>44546</v>
      </c>
      <c r="G3753" s="1">
        <f>Таблица1[[#This Row],[Дата регистрации ЗНИ]]+VLOOKUP(Таблица1[[#This Row],[Бизнес-решение]],'Средние сроки по БР'!$A$1:$T$203,9)</f>
        <v>44713.0625</v>
      </c>
      <c r="H3753" s="1">
        <f>Таблица1[[#This Row],[Плановая дата выхода из текущего статуса]]+VLOOKUP(Таблица1[[#This Row],[Бизнес-решение]],'Средние сроки по БР'!$A$1:$T$203,10)</f>
        <v>44715.0625</v>
      </c>
      <c r="I37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754" spans="1:9" x14ac:dyDescent="0.25">
      <c r="A3754" s="2">
        <v>5500031597</v>
      </c>
      <c r="B3754" t="s">
        <v>3257</v>
      </c>
      <c r="C3754" t="s">
        <v>325</v>
      </c>
      <c r="D3754" t="s">
        <v>146</v>
      </c>
      <c r="E3754" s="1">
        <v>44544</v>
      </c>
      <c r="F3754" s="1">
        <v>44550</v>
      </c>
      <c r="G3754" s="1">
        <f>Таблица1[[#This Row],[Дата регистрации ЗНИ]]+VLOOKUP(Таблица1[[#This Row],[Бизнес-решение]],'Средние сроки по БР'!$A$1:$T$203,13)</f>
        <v>44704.0625</v>
      </c>
      <c r="H3754" s="1">
        <f>Таблица1[[#This Row],[Плановая дата выхода из текущего статуса]]+VLOOKUP(Таблица1[[#This Row],[Бизнес-решение]],'Средние сроки по БР'!$A$1:$T$203,14)</f>
        <v>44708.0625</v>
      </c>
      <c r="I37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755" spans="1:9" x14ac:dyDescent="0.25">
      <c r="A3755" s="2">
        <v>5500031598</v>
      </c>
      <c r="B3755" t="s">
        <v>3258</v>
      </c>
      <c r="C3755" t="s">
        <v>307</v>
      </c>
      <c r="D3755" t="s">
        <v>146</v>
      </c>
      <c r="E3755" s="1">
        <v>44544</v>
      </c>
      <c r="F3755" s="1">
        <v>44546</v>
      </c>
      <c r="G3755" s="1">
        <f>Таблица1[[#This Row],[Дата регистрации ЗНИ]]+VLOOKUP(Таблица1[[#This Row],[Бизнес-решение]],'Средние сроки по БР'!$A$1:$T$203,9)</f>
        <v>44713.0625</v>
      </c>
      <c r="H3755" s="1">
        <f>Таблица1[[#This Row],[Плановая дата выхода из текущего статуса]]+VLOOKUP(Таблица1[[#This Row],[Бизнес-решение]],'Средние сроки по БР'!$A$1:$T$203,10)</f>
        <v>44715.0625</v>
      </c>
      <c r="I37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756" spans="1:9" x14ac:dyDescent="0.25">
      <c r="A3756" s="2">
        <v>5500031599</v>
      </c>
      <c r="B3756" t="s">
        <v>3259</v>
      </c>
      <c r="C3756" t="s">
        <v>307</v>
      </c>
      <c r="D3756" t="s">
        <v>146</v>
      </c>
      <c r="E3756" s="1">
        <v>44544</v>
      </c>
      <c r="F3756" s="1">
        <v>44546</v>
      </c>
      <c r="G3756" s="1">
        <f>Таблица1[[#This Row],[Дата регистрации ЗНИ]]+VLOOKUP(Таблица1[[#This Row],[Бизнес-решение]],'Средние сроки по БР'!$A$1:$T$203,9)</f>
        <v>44713.0625</v>
      </c>
      <c r="H3756" s="1">
        <f>Таблица1[[#This Row],[Плановая дата выхода из текущего статуса]]+VLOOKUP(Таблица1[[#This Row],[Бизнес-решение]],'Средние сроки по БР'!$A$1:$T$203,10)</f>
        <v>44715.0625</v>
      </c>
      <c r="I37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757" spans="1:9" x14ac:dyDescent="0.25">
      <c r="A3757" s="2">
        <v>5500031600</v>
      </c>
      <c r="B3757" t="s">
        <v>3260</v>
      </c>
      <c r="C3757" t="s">
        <v>307</v>
      </c>
      <c r="D3757" t="s">
        <v>146</v>
      </c>
      <c r="E3757" s="1">
        <v>44544</v>
      </c>
      <c r="F3757" s="1">
        <v>44546</v>
      </c>
      <c r="G3757" s="1">
        <f>Таблица1[[#This Row],[Дата регистрации ЗНИ]]+VLOOKUP(Таблица1[[#This Row],[Бизнес-решение]],'Средние сроки по БР'!$A$1:$T$203,9)</f>
        <v>44713.0625</v>
      </c>
      <c r="H3757" s="1">
        <f>Таблица1[[#This Row],[Плановая дата выхода из текущего статуса]]+VLOOKUP(Таблица1[[#This Row],[Бизнес-решение]],'Средние сроки по БР'!$A$1:$T$203,10)</f>
        <v>44715.0625</v>
      </c>
      <c r="I37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758" spans="1:9" x14ac:dyDescent="0.25">
      <c r="A3758" s="2">
        <v>5500031602</v>
      </c>
      <c r="B3758" t="s">
        <v>3261</v>
      </c>
      <c r="C3758" t="s">
        <v>148</v>
      </c>
      <c r="D3758" t="s">
        <v>10</v>
      </c>
      <c r="E3758" s="1">
        <v>44545</v>
      </c>
      <c r="F3758" s="1">
        <v>44557</v>
      </c>
      <c r="G3758" s="1">
        <f>Таблица1[[#This Row],[Дата регистрации ЗНИ]]+VLOOKUP(Таблица1[[#This Row],[Бизнес-решение]],'Средние сроки по БР'!$A$1:$T$203,9)</f>
        <v>44724.209790209788</v>
      </c>
      <c r="H3758" s="1">
        <f>Таблица1[[#This Row],[Плановая дата выхода из текущего статуса]]+VLOOKUP(Таблица1[[#This Row],[Бизнес-решение]],'Средние сроки по БР'!$A$1:$T$203,10)</f>
        <v>44736.209790209788</v>
      </c>
      <c r="I37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</v>
      </c>
    </row>
    <row r="3759" spans="1:9" x14ac:dyDescent="0.25">
      <c r="A3759" s="2">
        <v>5500031603</v>
      </c>
      <c r="B3759" t="s">
        <v>3262</v>
      </c>
      <c r="C3759" t="s">
        <v>328</v>
      </c>
      <c r="D3759" t="s">
        <v>16</v>
      </c>
      <c r="E3759" s="1">
        <v>44545</v>
      </c>
      <c r="F3759" s="1">
        <v>44550</v>
      </c>
      <c r="G3759" s="1">
        <f>Таблица1[[#This Row],[Дата регистрации ЗНИ]]+VLOOKUP(Таблица1[[#This Row],[Бизнес-решение]],'Средние сроки по БР'!$A$1:$U$203,7,1)</f>
        <v>44716.252688172041</v>
      </c>
      <c r="H3759" s="1">
        <f>Таблица1[[#This Row],[Плановая дата выхода из текущего статуса]]+VLOOKUP(Таблица1[[#This Row],[Бизнес-решение]],'Средние сроки по БР'!$A$1:$T$203,8)</f>
        <v>44719.252688172041</v>
      </c>
      <c r="I375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3760" spans="1:9" x14ac:dyDescent="0.25">
      <c r="A3760" s="2">
        <v>5500031605</v>
      </c>
      <c r="B3760" t="s">
        <v>3263</v>
      </c>
      <c r="C3760" t="s">
        <v>148</v>
      </c>
      <c r="D3760" t="s">
        <v>73</v>
      </c>
      <c r="E3760" s="1">
        <v>44546</v>
      </c>
      <c r="F3760" s="1">
        <v>44561</v>
      </c>
      <c r="G3760" s="1">
        <f>Таблица1[[#This Row],[Дата регистрации ЗНИ]]+VLOOKUP(Таблица1[[#This Row],[Бизнес-решение]],'Средние сроки по БР'!$A$1:$T$203,9)</f>
        <v>44712.632258064514</v>
      </c>
      <c r="H3760" s="1">
        <f>Таблица1[[#This Row],[Плановая дата выхода из текущего статуса]]+VLOOKUP(Таблица1[[#This Row],[Бизнес-решение]],'Средние сроки по БР'!$A$1:$T$203,10)</f>
        <v>44727.632258064514</v>
      </c>
      <c r="I37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</v>
      </c>
    </row>
    <row r="3761" spans="1:9" x14ac:dyDescent="0.25">
      <c r="A3761" s="2">
        <v>5500031606</v>
      </c>
      <c r="B3761" t="s">
        <v>3264</v>
      </c>
      <c r="C3761" t="s">
        <v>297</v>
      </c>
      <c r="D3761" t="s">
        <v>10</v>
      </c>
      <c r="E3761" s="1">
        <v>44546</v>
      </c>
      <c r="F3761" s="1">
        <v>44559</v>
      </c>
      <c r="G3761" s="1">
        <f>Таблица1[[#This Row],[Дата регистрации ЗНИ]]+VLOOKUP(Таблица1[[#This Row],[Бизнес-решение]],'Средние сроки по БР'!$A$1:$T$203,13)</f>
        <v>44716.209790209788</v>
      </c>
      <c r="H3761" s="1">
        <f>Таблица1[[#This Row],[Плановая дата выхода из текущего статуса]]+VLOOKUP(Таблица1[[#This Row],[Бизнес-решение]],'Средние сроки по БР'!$A$1:$T$203,14)</f>
        <v>44727.209790209788</v>
      </c>
      <c r="I37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</v>
      </c>
    </row>
    <row r="3762" spans="1:9" x14ac:dyDescent="0.25">
      <c r="A3762" s="2">
        <v>5500031607</v>
      </c>
      <c r="B3762" t="s">
        <v>3265</v>
      </c>
      <c r="C3762" t="s">
        <v>448</v>
      </c>
      <c r="D3762" t="s">
        <v>39</v>
      </c>
      <c r="E3762" s="1">
        <v>44546</v>
      </c>
      <c r="F3762" s="1">
        <v>44551</v>
      </c>
      <c r="G3762" s="1">
        <f>Таблица1[[#This Row],[Дата регистрации ЗНИ]]+VLOOKUP(Таблица1[[#This Row],[Бизнес-решение]],'Средние сроки по БР'!$A$1:$U$203,7,1)</f>
        <v>44796.274391873827</v>
      </c>
      <c r="H3762" s="1">
        <f>Таблица1[[#This Row],[Плановая дата выхода из текущего статуса]]+VLOOKUP(Таблица1[[#This Row],[Бизнес-решение]],'Средние сроки по БР'!$A$1:$T$203,8)</f>
        <v>44799.274391873827</v>
      </c>
      <c r="I376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3763" spans="1:9" x14ac:dyDescent="0.25">
      <c r="A3763" s="2">
        <v>5500031608</v>
      </c>
      <c r="B3763" t="s">
        <v>3266</v>
      </c>
      <c r="C3763" t="s">
        <v>995</v>
      </c>
      <c r="D3763" t="s">
        <v>10</v>
      </c>
      <c r="E3763" s="1">
        <v>44546</v>
      </c>
      <c r="F3763" s="1">
        <v>44550</v>
      </c>
      <c r="G3763" s="1">
        <f>Таблица1[[#This Row],[Дата регистрации ЗНИ]]+VLOOKUP(Таблица1[[#This Row],[Бизнес-решение]],'Средние сроки по БР'!$A$1:$T$203,8)</f>
        <v>44727.209790209788</v>
      </c>
      <c r="H3763" s="1">
        <f>Таблица1[[#This Row],[Плановая дата выхода из текущего статуса]]+VLOOKUP(Таблица1[[#This Row],[Бизнес-решение]],'Средние сроки по БР'!$A$1:$T$203,9)</f>
        <v>44729.209790209788</v>
      </c>
      <c r="I37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764" spans="1:9" x14ac:dyDescent="0.25">
      <c r="A3764" s="2">
        <v>5500031609</v>
      </c>
      <c r="B3764" t="s">
        <v>3267</v>
      </c>
      <c r="C3764" t="s">
        <v>995</v>
      </c>
      <c r="D3764" t="s">
        <v>10</v>
      </c>
      <c r="E3764" s="1">
        <v>44546</v>
      </c>
      <c r="F3764" s="1">
        <v>44550</v>
      </c>
      <c r="G3764" s="1">
        <f>Таблица1[[#This Row],[Дата регистрации ЗНИ]]+VLOOKUP(Таблица1[[#This Row],[Бизнес-решение]],'Средние сроки по БР'!$A$1:$T$203,8)</f>
        <v>44727.209790209788</v>
      </c>
      <c r="H3764" s="1">
        <f>Таблица1[[#This Row],[Плановая дата выхода из текущего статуса]]+VLOOKUP(Таблица1[[#This Row],[Бизнес-решение]],'Средние сроки по БР'!$A$1:$T$203,9)</f>
        <v>44729.209790209788</v>
      </c>
      <c r="I37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765" spans="1:9" x14ac:dyDescent="0.25">
      <c r="A3765" s="2">
        <v>5500031610</v>
      </c>
      <c r="B3765" t="s">
        <v>3268</v>
      </c>
      <c r="C3765" t="s">
        <v>260</v>
      </c>
      <c r="D3765" t="s">
        <v>16</v>
      </c>
      <c r="E3765" s="1">
        <v>44546</v>
      </c>
      <c r="F3765" s="1">
        <v>44559</v>
      </c>
      <c r="G3765" s="1">
        <f>Таблица1[[#This Row],[Дата регистрации ЗНИ]]+VLOOKUP(Таблица1[[#This Row],[Бизнес-решение]],'Средние сроки по БР'!$A$1:$T$203,6)</f>
        <v>44719.252688172041</v>
      </c>
      <c r="H3765" s="1">
        <f>Таблица1[[#This Row],[Плановая дата выхода из текущего статуса]]+VLOOKUP(Таблица1[[#This Row],[Бизнес-решение]],'Средние сроки по БР'!$A$1:$T$203,7)</f>
        <v>44730.252688172041</v>
      </c>
      <c r="I37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</v>
      </c>
    </row>
    <row r="3766" spans="1:9" x14ac:dyDescent="0.25">
      <c r="A3766" s="2">
        <v>5500031611</v>
      </c>
      <c r="B3766" t="s">
        <v>3269</v>
      </c>
      <c r="C3766" t="s">
        <v>325</v>
      </c>
      <c r="D3766" t="s">
        <v>162</v>
      </c>
      <c r="E3766" s="1">
        <v>44545</v>
      </c>
      <c r="F3766" s="1">
        <v>44559</v>
      </c>
      <c r="G3766" s="1">
        <f>Таблица1[[#This Row],[Дата регистрации ЗНИ]]+VLOOKUP(Таблица1[[#This Row],[Бизнес-решение]],'Средние сроки по БР'!$A$1:$T$203,13)</f>
        <v>44679.25</v>
      </c>
      <c r="H3766" s="1">
        <f>Таблица1[[#This Row],[Плановая дата выхода из текущего статуса]]+VLOOKUP(Таблица1[[#This Row],[Бизнес-решение]],'Средние сроки по БР'!$A$1:$T$203,14)</f>
        <v>44691.25</v>
      </c>
      <c r="I376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</v>
      </c>
    </row>
    <row r="3767" spans="1:9" x14ac:dyDescent="0.25">
      <c r="A3767" s="2">
        <v>5500031614</v>
      </c>
      <c r="B3767" t="s">
        <v>3270</v>
      </c>
      <c r="C3767" t="s">
        <v>448</v>
      </c>
      <c r="D3767" t="s">
        <v>27</v>
      </c>
      <c r="E3767" s="1">
        <v>44545</v>
      </c>
      <c r="F3767" s="1">
        <v>44554</v>
      </c>
      <c r="G3767" s="1">
        <f>Таблица1[[#This Row],[Дата регистрации ЗНИ]]+VLOOKUP(Таблица1[[#This Row],[Бизнес-решение]],'Средние сроки по БР'!$A$1:$U$203,7,1)</f>
        <v>44762.037735849059</v>
      </c>
      <c r="H3767" s="1">
        <f>Таблица1[[#This Row],[Плановая дата выхода из текущего статуса]]+VLOOKUP(Таблица1[[#This Row],[Бизнес-решение]],'Средние сроки по БР'!$A$1:$T$203,8)</f>
        <v>44769.037735849059</v>
      </c>
      <c r="I37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</v>
      </c>
    </row>
    <row r="3768" spans="1:9" x14ac:dyDescent="0.25">
      <c r="A3768" s="2">
        <v>5500031615</v>
      </c>
      <c r="B3768" t="s">
        <v>3271</v>
      </c>
      <c r="C3768" t="s">
        <v>448</v>
      </c>
      <c r="D3768" t="s">
        <v>27</v>
      </c>
      <c r="E3768" s="1">
        <v>44545</v>
      </c>
      <c r="F3768" s="1">
        <v>44557</v>
      </c>
      <c r="G3768" s="1">
        <f>Таблица1[[#This Row],[Дата регистрации ЗНИ]]+VLOOKUP(Таблица1[[#This Row],[Бизнес-решение]],'Средние сроки по БР'!$A$1:$U$203,7,1)</f>
        <v>44762.037735849059</v>
      </c>
      <c r="H3768" s="1">
        <f>Таблица1[[#This Row],[Плановая дата выхода из текущего статуса]]+VLOOKUP(Таблица1[[#This Row],[Бизнес-решение]],'Средние сроки по БР'!$A$1:$T$203,8)</f>
        <v>44772.037735849059</v>
      </c>
      <c r="I37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</v>
      </c>
    </row>
    <row r="3769" spans="1:9" x14ac:dyDescent="0.25">
      <c r="A3769" s="2">
        <v>5500031616</v>
      </c>
      <c r="B3769" t="s">
        <v>3272</v>
      </c>
      <c r="C3769" t="s">
        <v>1414</v>
      </c>
      <c r="D3769" t="s">
        <v>62</v>
      </c>
      <c r="E3769" s="1">
        <v>44545</v>
      </c>
      <c r="F3769" s="1">
        <v>44560</v>
      </c>
      <c r="G3769" s="1">
        <f>Таблица1[[#This Row],[Дата регистрации ЗНИ]]+VLOOKUP(Таблица1[[#This Row],[Бизнес-решение]],'Средние сроки по БР'!$A$1:$T$203,9)</f>
        <v>44767.0625</v>
      </c>
      <c r="H3769" s="1">
        <f>Таблица1[[#This Row],[Плановая дата выхода из текущего статуса]]+VLOOKUP(Таблица1[[#This Row],[Бизнес-решение]],'Средние сроки по БР'!$A$1:$T$203,10)</f>
        <v>44782.0625</v>
      </c>
      <c r="I37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</v>
      </c>
    </row>
    <row r="3770" spans="1:9" x14ac:dyDescent="0.25">
      <c r="A3770" s="2">
        <v>5500031617</v>
      </c>
      <c r="B3770" t="s">
        <v>3273</v>
      </c>
      <c r="C3770" t="s">
        <v>448</v>
      </c>
      <c r="D3770" t="s">
        <v>996</v>
      </c>
      <c r="E3770" s="1">
        <v>44545</v>
      </c>
      <c r="F3770" s="1">
        <v>44554</v>
      </c>
      <c r="G3770" s="1">
        <f>Таблица1[[#This Row],[Дата регистрации ЗНИ]]+VLOOKUP(Таблица1[[#This Row],[Бизнес-решение]],'Средние сроки по БР'!$A$1:$U$203,7,1)</f>
        <v>44721</v>
      </c>
      <c r="H3770" s="1">
        <f>Таблица1[[#This Row],[Плановая дата выхода из текущего статуса]]+VLOOKUP(Таблица1[[#This Row],[Бизнес-решение]],'Средние сроки по БР'!$A$1:$T$203,8)</f>
        <v>44728</v>
      </c>
      <c r="I37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</v>
      </c>
    </row>
    <row r="3771" spans="1:9" x14ac:dyDescent="0.25">
      <c r="A3771" s="2">
        <v>5500031618</v>
      </c>
      <c r="B3771" t="s">
        <v>3274</v>
      </c>
      <c r="C3771" t="s">
        <v>260</v>
      </c>
      <c r="D3771" t="s">
        <v>257</v>
      </c>
      <c r="E3771" s="1">
        <v>44546</v>
      </c>
      <c r="F3771" s="1">
        <v>44559</v>
      </c>
      <c r="G3771" s="1">
        <f>Таблица1[[#This Row],[Дата регистрации ЗНИ]]+VLOOKUP(Таблица1[[#This Row],[Бизнес-решение]],'Средние сроки по БР'!$A$1:$T$203,6)</f>
        <v>44671.595744680853</v>
      </c>
      <c r="H3771" s="1">
        <f>Таблица1[[#This Row],[Плановая дата выхода из текущего статуса]]+VLOOKUP(Таблица1[[#This Row],[Бизнес-решение]],'Средние сроки по БР'!$A$1:$T$203,7)</f>
        <v>44682.595744680853</v>
      </c>
      <c r="I37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</v>
      </c>
    </row>
    <row r="3772" spans="1:9" x14ac:dyDescent="0.25">
      <c r="A3772" s="2">
        <v>5500031619</v>
      </c>
      <c r="B3772" t="s">
        <v>3275</v>
      </c>
      <c r="C3772" t="s">
        <v>148</v>
      </c>
      <c r="D3772" t="s">
        <v>302</v>
      </c>
      <c r="E3772" s="1">
        <v>44546</v>
      </c>
      <c r="F3772" s="1">
        <v>44591</v>
      </c>
      <c r="G3772" s="1">
        <f>Таблица1[[#This Row],[Дата регистрации ЗНИ]]+VLOOKUP(Таблица1[[#This Row],[Бизнес-решение]],'Средние сроки по БР'!$A$1:$T$203,9)</f>
        <v>44694.153846153844</v>
      </c>
      <c r="H3772" s="1">
        <f>Таблица1[[#This Row],[Плановая дата выхода из текущего статуса]]+VLOOKUP(Таблица1[[#This Row],[Бизнес-решение]],'Средние сроки по БР'!$A$1:$T$203,10)</f>
        <v>44739.153846153844</v>
      </c>
      <c r="I37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45</v>
      </c>
    </row>
    <row r="3773" spans="1:9" x14ac:dyDescent="0.25">
      <c r="A3773" s="2">
        <v>5500031620</v>
      </c>
      <c r="B3773" t="s">
        <v>3276</v>
      </c>
      <c r="C3773" t="s">
        <v>148</v>
      </c>
      <c r="D3773" t="s">
        <v>302</v>
      </c>
      <c r="E3773" s="1">
        <v>44546</v>
      </c>
      <c r="F3773" s="1">
        <v>44620</v>
      </c>
      <c r="G3773" s="1">
        <f>Таблица1[[#This Row],[Дата регистрации ЗНИ]]+VLOOKUP(Таблица1[[#This Row],[Бизнес-решение]],'Средние сроки по БР'!$A$1:$T$203,9)</f>
        <v>44694.153846153844</v>
      </c>
      <c r="H3773" s="1">
        <f>Таблица1[[#This Row],[Плановая дата выхода из текущего статуса]]+VLOOKUP(Таблица1[[#This Row],[Бизнес-решение]],'Средние сроки по БР'!$A$1:$T$203,10)</f>
        <v>44768.153846153844</v>
      </c>
      <c r="I37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74</v>
      </c>
    </row>
    <row r="3774" spans="1:9" x14ac:dyDescent="0.25">
      <c r="A3774" s="2">
        <v>5500031621</v>
      </c>
      <c r="B3774" t="s">
        <v>3277</v>
      </c>
      <c r="C3774" t="s">
        <v>307</v>
      </c>
      <c r="D3774" t="s">
        <v>163</v>
      </c>
      <c r="E3774" s="1">
        <v>44546</v>
      </c>
      <c r="F3774" s="1">
        <v>44559</v>
      </c>
      <c r="G3774" s="1">
        <f>Таблица1[[#This Row],[Дата регистрации ЗНИ]]+VLOOKUP(Таблица1[[#This Row],[Бизнес-решение]],'Средние сроки по БР'!$A$1:$T$203,9)</f>
        <v>44694.071428571428</v>
      </c>
      <c r="H3774" s="1">
        <f>Таблица1[[#This Row],[Плановая дата выхода из текущего статуса]]+VLOOKUP(Таблица1[[#This Row],[Бизнес-решение]],'Средние сроки по БР'!$A$1:$T$203,10)</f>
        <v>44707.071428571428</v>
      </c>
      <c r="I37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</v>
      </c>
    </row>
    <row r="3775" spans="1:9" x14ac:dyDescent="0.25">
      <c r="A3775" s="2">
        <v>5500031622</v>
      </c>
      <c r="B3775" t="s">
        <v>408</v>
      </c>
      <c r="C3775" t="s">
        <v>148</v>
      </c>
      <c r="D3775" t="s">
        <v>33</v>
      </c>
      <c r="E3775" s="1">
        <v>44546</v>
      </c>
      <c r="F3775" s="1">
        <v>44679</v>
      </c>
      <c r="G3775" s="1">
        <f>Таблица1[[#This Row],[Дата регистрации ЗНИ]]+VLOOKUP(Таблица1[[#This Row],[Бизнес-решение]],'Средние сроки по БР'!$A$1:$T$203,9)</f>
        <v>44790.310924369747</v>
      </c>
      <c r="H3775" s="1">
        <f>Таблица1[[#This Row],[Плановая дата выхода из текущего статуса]]+VLOOKUP(Таблица1[[#This Row],[Бизнес-решение]],'Средние сроки по БР'!$A$1:$T$203,10)</f>
        <v>44923.310924369747</v>
      </c>
      <c r="I37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133</v>
      </c>
    </row>
    <row r="3776" spans="1:9" x14ac:dyDescent="0.25">
      <c r="A3776" s="2">
        <v>5500031623</v>
      </c>
      <c r="B3776" t="s">
        <v>3278</v>
      </c>
      <c r="C3776" t="s">
        <v>184</v>
      </c>
      <c r="D3776" t="s">
        <v>257</v>
      </c>
      <c r="E3776" s="1">
        <v>44546</v>
      </c>
      <c r="F3776" s="1">
        <v>44560</v>
      </c>
      <c r="G3776" s="1">
        <f>Таблица1[[#This Row],[Дата регистрации ЗНИ]]+VLOOKUP(Таблица1[[#This Row],[Бизнес-решение]],'Средние сроки по БР'!$A$1:$T$203,10)</f>
        <v>44665.595744680853</v>
      </c>
      <c r="H3776" s="1">
        <f>Таблица1[[#This Row],[Плановая дата выхода из текущего статуса]]+VLOOKUP(Таблица1[[#This Row],[Бизнес-решение]],'Средние сроки по БР'!$A$1:$T$203,11)</f>
        <v>44674.595744680853</v>
      </c>
      <c r="I37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</v>
      </c>
    </row>
    <row r="3777" spans="1:9" x14ac:dyDescent="0.25">
      <c r="A3777" s="2">
        <v>5500031625</v>
      </c>
      <c r="B3777" t="s">
        <v>3279</v>
      </c>
      <c r="C3777" t="s">
        <v>328</v>
      </c>
      <c r="D3777" t="s">
        <v>73</v>
      </c>
      <c r="E3777" s="1">
        <v>44546</v>
      </c>
      <c r="F3777" s="1">
        <v>44551</v>
      </c>
      <c r="G3777" s="1">
        <f>Таблица1[[#This Row],[Дата регистрации ЗНИ]]+VLOOKUP(Таблица1[[#This Row],[Бизнес-решение]],'Средние сроки по БР'!$A$1:$U$203,7,1)</f>
        <v>44716.632258064514</v>
      </c>
      <c r="H3777" s="1">
        <f>Таблица1[[#This Row],[Плановая дата выхода из текущего статуса]]+VLOOKUP(Таблица1[[#This Row],[Бизнес-решение]],'Средние сроки по БР'!$A$1:$T$203,8)</f>
        <v>44719.632258064514</v>
      </c>
      <c r="I37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3778" spans="1:9" x14ac:dyDescent="0.25">
      <c r="A3778" s="2">
        <v>5500031626</v>
      </c>
      <c r="B3778" t="s">
        <v>3280</v>
      </c>
      <c r="C3778" t="s">
        <v>328</v>
      </c>
      <c r="D3778" t="s">
        <v>16</v>
      </c>
      <c r="E3778" s="1">
        <v>44546</v>
      </c>
      <c r="F3778" s="1">
        <v>44550</v>
      </c>
      <c r="G3778" s="1">
        <f>Таблица1[[#This Row],[Дата регистрации ЗНИ]]+VLOOKUP(Таблица1[[#This Row],[Бизнес-решение]],'Средние сроки по БР'!$A$1:$U$203,7,1)</f>
        <v>44717.252688172041</v>
      </c>
      <c r="H3778" s="1">
        <f>Таблица1[[#This Row],[Плановая дата выхода из текущего статуса]]+VLOOKUP(Таблица1[[#This Row],[Бизнес-решение]],'Средние сроки по БР'!$A$1:$T$203,8)</f>
        <v>44719.252688172041</v>
      </c>
      <c r="I37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779" spans="1:9" x14ac:dyDescent="0.25">
      <c r="A3779" s="2">
        <v>5500031627</v>
      </c>
      <c r="B3779" t="s">
        <v>294</v>
      </c>
      <c r="C3779" t="s">
        <v>148</v>
      </c>
      <c r="D3779" t="s">
        <v>36</v>
      </c>
      <c r="E3779" s="1">
        <v>44546</v>
      </c>
      <c r="F3779" s="1">
        <v>44561</v>
      </c>
      <c r="G3779" s="1">
        <f>Таблица1[[#This Row],[Дата регистрации ЗНИ]]+VLOOKUP(Таблица1[[#This Row],[Бизнес-решение]],'Средние сроки по БР'!$A$1:$T$203,9)</f>
        <v>44729.639344262294</v>
      </c>
      <c r="H3779" s="1">
        <f>Таблица1[[#This Row],[Плановая дата выхода из текущего статуса]]+VLOOKUP(Таблица1[[#This Row],[Бизнес-решение]],'Средние сроки по БР'!$A$1:$T$203,10)</f>
        <v>44744.639344262294</v>
      </c>
      <c r="I37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15</v>
      </c>
    </row>
    <row r="3780" spans="1:9" x14ac:dyDescent="0.25">
      <c r="A3780" s="2">
        <v>5500031628</v>
      </c>
      <c r="B3780" t="s">
        <v>3281</v>
      </c>
      <c r="C3780" t="s">
        <v>448</v>
      </c>
      <c r="D3780" t="s">
        <v>6</v>
      </c>
      <c r="E3780" s="1">
        <v>44546</v>
      </c>
      <c r="F3780" s="1">
        <v>44552</v>
      </c>
      <c r="G3780" s="1">
        <f>Таблица1[[#This Row],[Дата регистрации ЗНИ]]+VLOOKUP(Таблица1[[#This Row],[Бизнес-решение]],'Средние сроки по БР'!$A$1:$U$203,7,1)</f>
        <v>44766.371321454484</v>
      </c>
      <c r="H3780" s="1">
        <f>Таблица1[[#This Row],[Плановая дата выхода из текущего статуса]]+VLOOKUP(Таблица1[[#This Row],[Бизнес-решение]],'Средние сроки по БР'!$A$1:$T$203,8)</f>
        <v>44770.371321454484</v>
      </c>
      <c r="I37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781" spans="1:9" x14ac:dyDescent="0.25">
      <c r="A3781" s="2">
        <v>5500031629</v>
      </c>
      <c r="B3781" t="s">
        <v>3282</v>
      </c>
      <c r="C3781" t="s">
        <v>148</v>
      </c>
      <c r="D3781" t="s">
        <v>37</v>
      </c>
      <c r="E3781" s="1">
        <v>44547</v>
      </c>
      <c r="F3781" s="1">
        <v>44561</v>
      </c>
      <c r="G3781" s="1">
        <f>Таблица1[[#This Row],[Дата регистрации ЗНИ]]+VLOOKUP(Таблица1[[#This Row],[Бизнес-решение]],'Средние сроки по БР'!$A$1:$T$203,9)</f>
        <v>44796.117647058825</v>
      </c>
      <c r="H3781" s="1">
        <f>Таблица1[[#This Row],[Плановая дата выхода из текущего статуса]]+VLOOKUP(Таблица1[[#This Row],[Бизнес-решение]],'Средние сроки по БР'!$A$1:$T$203,10)</f>
        <v>44810.117647058825</v>
      </c>
      <c r="I378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</v>
      </c>
    </row>
    <row r="3782" spans="1:9" x14ac:dyDescent="0.25">
      <c r="A3782" s="2">
        <v>5500031630</v>
      </c>
      <c r="B3782" t="s">
        <v>3283</v>
      </c>
      <c r="C3782" t="s">
        <v>328</v>
      </c>
      <c r="D3782" t="s">
        <v>73</v>
      </c>
      <c r="E3782" s="1">
        <v>44547</v>
      </c>
      <c r="F3782" s="1">
        <v>44557</v>
      </c>
      <c r="G3782" s="1">
        <f>Таблица1[[#This Row],[Дата регистрации ЗНИ]]+VLOOKUP(Таблица1[[#This Row],[Бизнес-решение]],'Средние сроки по БР'!$A$1:$U$203,7,1)</f>
        <v>44717.632258064514</v>
      </c>
      <c r="H3782" s="1">
        <f>Таблица1[[#This Row],[Плановая дата выхода из текущего статуса]]+VLOOKUP(Таблица1[[#This Row],[Бизнес-решение]],'Средние сроки по БР'!$A$1:$T$203,8)</f>
        <v>44725.632258064514</v>
      </c>
      <c r="I378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</v>
      </c>
    </row>
    <row r="3783" spans="1:9" x14ac:dyDescent="0.25">
      <c r="A3783" s="2">
        <v>5500031631</v>
      </c>
      <c r="B3783" t="s">
        <v>575</v>
      </c>
      <c r="C3783" t="s">
        <v>148</v>
      </c>
      <c r="D3783" t="s">
        <v>6</v>
      </c>
      <c r="E3783" s="1">
        <v>44546</v>
      </c>
      <c r="F3783" s="1">
        <v>44788</v>
      </c>
      <c r="G3783" s="1">
        <f>Таблица1[[#This Row],[Дата регистрации ЗНИ]]+VLOOKUP(Таблица1[[#This Row],[Бизнес-решение]],'Средние сроки по БР'!$A$1:$T$203,9)</f>
        <v>44762.371321454484</v>
      </c>
      <c r="H3783" s="1">
        <f>Таблица1[[#This Row],[Плановая дата выхода из текущего статуса]]+VLOOKUP(Таблица1[[#This Row],[Бизнес-решение]],'Средние сроки по БР'!$A$1:$T$203,10)</f>
        <v>45004.371321454484</v>
      </c>
      <c r="I378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242</v>
      </c>
    </row>
    <row r="3784" spans="1:9" x14ac:dyDescent="0.25">
      <c r="A3784" s="2">
        <v>5500031632</v>
      </c>
      <c r="B3784" t="s">
        <v>575</v>
      </c>
      <c r="C3784" t="s">
        <v>148</v>
      </c>
      <c r="D3784" t="s">
        <v>10</v>
      </c>
      <c r="E3784" s="1">
        <v>44546</v>
      </c>
      <c r="F3784" s="1">
        <v>44557</v>
      </c>
      <c r="G3784" s="1">
        <f>Таблица1[[#This Row],[Дата регистрации ЗНИ]]+VLOOKUP(Таблица1[[#This Row],[Бизнес-решение]],'Средние сроки по БР'!$A$1:$T$203,9)</f>
        <v>44725.209790209788</v>
      </c>
      <c r="H3784" s="1">
        <f>Таблица1[[#This Row],[Плановая дата выхода из текущего статуса]]+VLOOKUP(Таблица1[[#This Row],[Бизнес-решение]],'Средние сроки по БР'!$A$1:$T$203,10)</f>
        <v>44736.209790209788</v>
      </c>
      <c r="I378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</v>
      </c>
    </row>
    <row r="3785" spans="1:9" x14ac:dyDescent="0.25">
      <c r="A3785" s="2">
        <v>5500031633</v>
      </c>
      <c r="B3785" t="s">
        <v>3284</v>
      </c>
      <c r="C3785" t="s">
        <v>148</v>
      </c>
      <c r="D3785" t="s">
        <v>257</v>
      </c>
      <c r="E3785" s="1">
        <v>44547</v>
      </c>
      <c r="F3785" s="1">
        <v>44575</v>
      </c>
      <c r="G3785" s="1">
        <f>Таблица1[[#This Row],[Дата регистрации ЗНИ]]+VLOOKUP(Таблица1[[#This Row],[Бизнес-решение]],'Средние сроки по БР'!$A$1:$T$203,9)</f>
        <v>44666.595744680853</v>
      </c>
      <c r="H3785" s="1">
        <f>Таблица1[[#This Row],[Плановая дата выхода из текущего статуса]]+VLOOKUP(Таблица1[[#This Row],[Бизнес-решение]],'Средние сроки по БР'!$A$1:$T$203,10)</f>
        <v>44694.595744680853</v>
      </c>
      <c r="I378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</v>
      </c>
    </row>
    <row r="3786" spans="1:9" x14ac:dyDescent="0.25">
      <c r="A3786" s="2">
        <v>5500031634</v>
      </c>
      <c r="B3786" t="s">
        <v>3285</v>
      </c>
      <c r="C3786" t="s">
        <v>148</v>
      </c>
      <c r="D3786" t="s">
        <v>18</v>
      </c>
      <c r="E3786" s="1">
        <v>44547</v>
      </c>
      <c r="F3786" s="1">
        <v>44834</v>
      </c>
      <c r="G3786" s="1">
        <f>Таблица1[[#This Row],[Дата регистрации ЗНИ]]+VLOOKUP(Таблица1[[#This Row],[Бизнес-решение]],'Средние сроки по БР'!$A$1:$T$203,9)</f>
        <v>44838.087087087086</v>
      </c>
      <c r="H3786" s="1">
        <f>Таблица1[[#This Row],[Плановая дата выхода из текущего статуса]]+VLOOKUP(Таблица1[[#This Row],[Бизнес-решение]],'Средние сроки по БР'!$A$1:$T$203,10)</f>
        <v>45125.087087087086</v>
      </c>
      <c r="I378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287</v>
      </c>
    </row>
    <row r="3787" spans="1:9" x14ac:dyDescent="0.25">
      <c r="A3787" s="2">
        <v>5500031636</v>
      </c>
      <c r="B3787" t="s">
        <v>248</v>
      </c>
      <c r="C3787" t="s">
        <v>148</v>
      </c>
      <c r="D3787" t="s">
        <v>73</v>
      </c>
      <c r="E3787" s="1">
        <v>44550</v>
      </c>
      <c r="F3787" s="1">
        <v>44554</v>
      </c>
      <c r="G3787" s="1">
        <f>Таблица1[[#This Row],[Дата регистрации ЗНИ]]+VLOOKUP(Таблица1[[#This Row],[Бизнес-решение]],'Средние сроки по БР'!$A$1:$T$203,9)</f>
        <v>44716.632258064514</v>
      </c>
      <c r="H3787" s="1">
        <f>Таблица1[[#This Row],[Плановая дата выхода из текущего статуса]]+VLOOKUP(Таблица1[[#This Row],[Бизнес-решение]],'Средние сроки по БР'!$A$1:$T$203,10)</f>
        <v>44720.632258064514</v>
      </c>
      <c r="I378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788" spans="1:9" x14ac:dyDescent="0.25">
      <c r="A3788" s="2">
        <v>5500031637</v>
      </c>
      <c r="B3788" t="s">
        <v>2192</v>
      </c>
      <c r="C3788" t="s">
        <v>148</v>
      </c>
      <c r="D3788" t="s">
        <v>6</v>
      </c>
      <c r="E3788" s="1">
        <v>44550</v>
      </c>
      <c r="F3788" s="1">
        <v>44771</v>
      </c>
      <c r="G3788" s="1">
        <f>Таблица1[[#This Row],[Дата регистрации ЗНИ]]+VLOOKUP(Таблица1[[#This Row],[Бизнес-решение]],'Средние сроки по БР'!$A$1:$T$203,9)</f>
        <v>44766.371321454484</v>
      </c>
      <c r="H3788" s="1">
        <f>Таблица1[[#This Row],[Плановая дата выхода из текущего статуса]]+VLOOKUP(Таблица1[[#This Row],[Бизнес-решение]],'Средние сроки по БР'!$A$1:$T$203,10)</f>
        <v>44987.371321454484</v>
      </c>
      <c r="I378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221</v>
      </c>
    </row>
    <row r="3789" spans="1:9" x14ac:dyDescent="0.25">
      <c r="A3789" s="2">
        <v>5500031639</v>
      </c>
      <c r="B3789" t="s">
        <v>3286</v>
      </c>
      <c r="C3789" t="s">
        <v>328</v>
      </c>
      <c r="D3789" t="s">
        <v>16</v>
      </c>
      <c r="E3789" s="1">
        <v>44551</v>
      </c>
      <c r="F3789" s="1">
        <v>44561</v>
      </c>
      <c r="G3789" s="1">
        <f>Таблица1[[#This Row],[Дата регистрации ЗНИ]]+VLOOKUP(Таблица1[[#This Row],[Бизнес-решение]],'Средние сроки по БР'!$A$1:$U$203,7,1)</f>
        <v>44722.252688172041</v>
      </c>
      <c r="H3789" s="1">
        <f>Таблица1[[#This Row],[Плановая дата выхода из текущего статуса]]+VLOOKUP(Таблица1[[#This Row],[Бизнес-решение]],'Средние сроки по БР'!$A$1:$T$203,8)</f>
        <v>44730.252688172041</v>
      </c>
      <c r="I378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</v>
      </c>
    </row>
    <row r="3790" spans="1:9" x14ac:dyDescent="0.25">
      <c r="A3790" s="2">
        <v>5500031640</v>
      </c>
      <c r="B3790" t="s">
        <v>3287</v>
      </c>
      <c r="C3790" t="s">
        <v>328</v>
      </c>
      <c r="D3790" t="s">
        <v>16</v>
      </c>
      <c r="E3790" s="1">
        <v>44551</v>
      </c>
      <c r="F3790" s="1">
        <v>44561</v>
      </c>
      <c r="G3790" s="1">
        <f>Таблица1[[#This Row],[Дата регистрации ЗНИ]]+VLOOKUP(Таблица1[[#This Row],[Бизнес-решение]],'Средние сроки по БР'!$A$1:$U$203,7,1)</f>
        <v>44722.252688172041</v>
      </c>
      <c r="H3790" s="1">
        <f>Таблица1[[#This Row],[Плановая дата выхода из текущего статуса]]+VLOOKUP(Таблица1[[#This Row],[Бизнес-решение]],'Средние сроки по БР'!$A$1:$T$203,8)</f>
        <v>44730.252688172041</v>
      </c>
      <c r="I379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</v>
      </c>
    </row>
    <row r="3791" spans="1:9" x14ac:dyDescent="0.25">
      <c r="A3791" s="2">
        <v>5500031642</v>
      </c>
      <c r="B3791" t="s">
        <v>3289</v>
      </c>
      <c r="C3791" t="s">
        <v>325</v>
      </c>
      <c r="D3791" t="s">
        <v>13</v>
      </c>
      <c r="E3791" s="1">
        <v>44547</v>
      </c>
      <c r="F3791" s="1">
        <v>44553</v>
      </c>
      <c r="G3791" s="1">
        <f>Таблица1[[#This Row],[Дата регистрации ЗНИ]]+VLOOKUP(Таблица1[[#This Row],[Бизнес-решение]],'Средние сроки по БР'!$A$1:$T$203,13)</f>
        <v>44768.88</v>
      </c>
      <c r="H3791" s="1">
        <f>Таблица1[[#This Row],[Плановая дата выхода из текущего статуса]]+VLOOKUP(Таблица1[[#This Row],[Бизнес-решение]],'Средние сроки по БР'!$A$1:$T$203,14)</f>
        <v>44772.88</v>
      </c>
      <c r="I379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792" spans="1:9" x14ac:dyDescent="0.25">
      <c r="A3792" s="2">
        <v>5500031643</v>
      </c>
      <c r="B3792" t="s">
        <v>3290</v>
      </c>
      <c r="C3792" t="s">
        <v>148</v>
      </c>
      <c r="D3792" t="s">
        <v>306</v>
      </c>
      <c r="E3792" s="1">
        <v>44547</v>
      </c>
      <c r="F3792" s="1">
        <v>44604</v>
      </c>
      <c r="G3792" s="1">
        <f>Таблица1[[#This Row],[Дата регистрации ЗНИ]]+VLOOKUP(Таблица1[[#This Row],[Бизнес-решение]],'Средние сроки по БР'!$A$1:$T$203,9)</f>
        <v>44775.333333333336</v>
      </c>
      <c r="H3792" s="1">
        <f>Таблица1[[#This Row],[Плановая дата выхода из текущего статуса]]+VLOOKUP(Таблица1[[#This Row],[Бизнес-решение]],'Средние сроки по БР'!$A$1:$T$203,10)</f>
        <v>44832.333333333336</v>
      </c>
      <c r="I379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57</v>
      </c>
    </row>
    <row r="3793" spans="1:9" x14ac:dyDescent="0.25">
      <c r="A3793" s="2">
        <v>5500031644</v>
      </c>
      <c r="B3793" t="s">
        <v>2192</v>
      </c>
      <c r="C3793" t="s">
        <v>148</v>
      </c>
      <c r="D3793" t="s">
        <v>33</v>
      </c>
      <c r="E3793" s="1">
        <v>44547</v>
      </c>
      <c r="F3793" s="1">
        <v>44670</v>
      </c>
      <c r="G3793" s="1">
        <f>Таблица1[[#This Row],[Дата регистрации ЗНИ]]+VLOOKUP(Таблица1[[#This Row],[Бизнес-решение]],'Средние сроки по БР'!$A$1:$T$203,9)</f>
        <v>44791.310924369747</v>
      </c>
      <c r="H3793" s="1">
        <f>Таблица1[[#This Row],[Плановая дата выхода из текущего статуса]]+VLOOKUP(Таблица1[[#This Row],[Бизнес-решение]],'Средние сроки по БР'!$A$1:$T$203,10)</f>
        <v>44914.310924369747</v>
      </c>
      <c r="I379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123</v>
      </c>
    </row>
    <row r="3794" spans="1:9" x14ac:dyDescent="0.25">
      <c r="A3794" s="2">
        <v>5500031646</v>
      </c>
      <c r="B3794" t="s">
        <v>3291</v>
      </c>
      <c r="C3794" t="s">
        <v>328</v>
      </c>
      <c r="D3794" t="s">
        <v>73</v>
      </c>
      <c r="E3794" s="1">
        <v>44547</v>
      </c>
      <c r="F3794" s="1">
        <v>44553</v>
      </c>
      <c r="G3794" s="1">
        <f>Таблица1[[#This Row],[Дата регистрации ЗНИ]]+VLOOKUP(Таблица1[[#This Row],[Бизнес-решение]],'Средние сроки по БР'!$A$1:$U$203,7,1)</f>
        <v>44717.632258064514</v>
      </c>
      <c r="H3794" s="1">
        <f>Таблица1[[#This Row],[Плановая дата выхода из текущего статуса]]+VLOOKUP(Таблица1[[#This Row],[Бизнес-решение]],'Средние сроки по БР'!$A$1:$T$203,8)</f>
        <v>44721.632258064514</v>
      </c>
      <c r="I379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795" spans="1:9" x14ac:dyDescent="0.25">
      <c r="A3795" s="2">
        <v>5500031647</v>
      </c>
      <c r="B3795" t="s">
        <v>3292</v>
      </c>
      <c r="C3795" t="s">
        <v>148</v>
      </c>
      <c r="D3795" t="s">
        <v>132</v>
      </c>
      <c r="E3795" s="1">
        <v>44547</v>
      </c>
      <c r="F3795" s="1">
        <v>44582</v>
      </c>
      <c r="G3795" s="1">
        <f>Таблица1[[#This Row],[Дата регистрации ЗНИ]]+VLOOKUP(Таблица1[[#This Row],[Бизнес-решение]],'Средние сроки по БР'!$A$1:$T$203,9)</f>
        <v>44891.5</v>
      </c>
      <c r="H3795" s="1">
        <f>Таблица1[[#This Row],[Плановая дата выхода из текущего статуса]]+VLOOKUP(Таблица1[[#This Row],[Бизнес-решение]],'Средние сроки по БР'!$A$1:$T$203,10)</f>
        <v>44926.5</v>
      </c>
      <c r="I379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35</v>
      </c>
    </row>
    <row r="3796" spans="1:9" x14ac:dyDescent="0.25">
      <c r="A3796" s="2">
        <v>5500031648</v>
      </c>
      <c r="B3796" t="s">
        <v>3293</v>
      </c>
      <c r="C3796" t="s">
        <v>260</v>
      </c>
      <c r="D3796" t="s">
        <v>278</v>
      </c>
      <c r="E3796" s="1">
        <v>44547</v>
      </c>
      <c r="F3796" s="1">
        <v>44551</v>
      </c>
      <c r="G3796" s="1">
        <f>Таблица1[[#This Row],[Дата регистрации ЗНИ]]+VLOOKUP(Таблица1[[#This Row],[Бизнес-решение]],'Средние сроки по БР'!$A$1:$T$203,6)</f>
        <v>44763.571428571428</v>
      </c>
      <c r="H3796" s="1">
        <f>Таблица1[[#This Row],[Плановая дата выхода из текущего статуса]]+VLOOKUP(Таблица1[[#This Row],[Бизнес-решение]],'Средние сроки по БР'!$A$1:$T$203,7)</f>
        <v>44765.571428571428</v>
      </c>
      <c r="I379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797" spans="1:9" x14ac:dyDescent="0.25">
      <c r="A3797" s="2">
        <v>5500031649</v>
      </c>
      <c r="B3797" t="s">
        <v>3294</v>
      </c>
      <c r="C3797" t="s">
        <v>995</v>
      </c>
      <c r="D3797" t="s">
        <v>40</v>
      </c>
      <c r="E3797" s="1">
        <v>44547</v>
      </c>
      <c r="F3797" s="1">
        <v>44558</v>
      </c>
      <c r="G3797" s="1">
        <f>Таблица1[[#This Row],[Дата регистрации ЗНИ]]+VLOOKUP(Таблица1[[#This Row],[Бизнес-решение]],'Средние сроки по БР'!$A$1:$T$203,8)</f>
        <v>44675</v>
      </c>
      <c r="H3797" s="1">
        <f>Таблица1[[#This Row],[Плановая дата выхода из текущего статуса]]+VLOOKUP(Таблица1[[#This Row],[Бизнес-решение]],'Средние сроки по БР'!$A$1:$T$203,9)</f>
        <v>44684</v>
      </c>
      <c r="I379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</v>
      </c>
    </row>
    <row r="3798" spans="1:9" hidden="1" x14ac:dyDescent="0.25">
      <c r="A3798" s="2">
        <v>5500031666</v>
      </c>
      <c r="B3798" t="s">
        <v>3309</v>
      </c>
      <c r="C3798" t="s">
        <v>8</v>
      </c>
      <c r="D3798" t="s">
        <v>162</v>
      </c>
      <c r="E3798" s="1">
        <v>44551</v>
      </c>
      <c r="F3798" s="1" t="s">
        <v>7</v>
      </c>
      <c r="I3798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799" spans="1:9" x14ac:dyDescent="0.25">
      <c r="A3799" s="2">
        <v>5500031650</v>
      </c>
      <c r="B3799" t="s">
        <v>3295</v>
      </c>
      <c r="C3799" t="s">
        <v>448</v>
      </c>
      <c r="D3799" t="s">
        <v>1992</v>
      </c>
      <c r="E3799" s="1">
        <v>44547</v>
      </c>
      <c r="F3799" s="1">
        <v>44560</v>
      </c>
      <c r="G3799" s="1">
        <f>Таблица1[[#This Row],[Дата регистрации ЗНИ]]+VLOOKUP(Таблица1[[#This Row],[Бизнес-решение]],'Средние сроки по БР'!$A$1:$U$203,7,1)</f>
        <v>44752.375</v>
      </c>
      <c r="H3799" s="1">
        <f>Таблица1[[#This Row],[Плановая дата выхода из текущего статуса]]+VLOOKUP(Таблица1[[#This Row],[Бизнес-решение]],'Средние сроки по БР'!$A$1:$T$203,8)</f>
        <v>44763.375</v>
      </c>
      <c r="I379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</v>
      </c>
    </row>
    <row r="3800" spans="1:9" x14ac:dyDescent="0.25">
      <c r="A3800" s="2">
        <v>5500031651</v>
      </c>
      <c r="B3800" t="s">
        <v>3296</v>
      </c>
      <c r="C3800" t="s">
        <v>995</v>
      </c>
      <c r="D3800" t="s">
        <v>140</v>
      </c>
      <c r="E3800" s="1">
        <v>44550</v>
      </c>
      <c r="F3800" s="1">
        <v>44558</v>
      </c>
      <c r="G3800" s="1">
        <f>Таблица1[[#This Row],[Дата регистрации ЗНИ]]+VLOOKUP(Таблица1[[#This Row],[Бизнес-решение]],'Средние сроки по БР'!$A$1:$T$203,8)</f>
        <v>44796.928571428572</v>
      </c>
      <c r="H3800" s="1">
        <f>Таблица1[[#This Row],[Плановая дата выхода из текущего статуса]]+VLOOKUP(Таблица1[[#This Row],[Бизнес-решение]],'Средние сроки по БР'!$A$1:$T$203,9)</f>
        <v>44802.928571428572</v>
      </c>
      <c r="I380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3801" spans="1:9" hidden="1" x14ac:dyDescent="0.25">
      <c r="A3801" s="2">
        <v>5500031669</v>
      </c>
      <c r="B3801" t="s">
        <v>3312</v>
      </c>
      <c r="C3801" t="s">
        <v>8</v>
      </c>
      <c r="D3801" t="s">
        <v>162</v>
      </c>
      <c r="E3801" s="1">
        <v>44551</v>
      </c>
      <c r="F3801" s="1" t="s">
        <v>7</v>
      </c>
      <c r="I3801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802" spans="1:9" x14ac:dyDescent="0.25">
      <c r="A3802" s="2">
        <v>5500031652</v>
      </c>
      <c r="B3802" t="s">
        <v>3297</v>
      </c>
      <c r="C3802" t="s">
        <v>361</v>
      </c>
      <c r="D3802" t="s">
        <v>63</v>
      </c>
      <c r="E3802" s="1">
        <v>44550</v>
      </c>
      <c r="F3802" s="1">
        <v>44560</v>
      </c>
      <c r="G3802" s="1">
        <f>Таблица1[[#This Row],[Дата регистрации ЗНИ]]+VLOOKUP(Таблица1[[#This Row],[Бизнес-решение]],'Средние сроки по БР'!$A$1:$T$203,9)</f>
        <v>44700.796791443849</v>
      </c>
      <c r="H3802" s="1">
        <f>Таблица1[[#This Row],[Плановая дата выхода из текущего статуса]]+VLOOKUP(Таблица1[[#This Row],[Бизнес-решение]],'Средние сроки по БР'!$A$1:$T$203,10)</f>
        <v>44710.796791443849</v>
      </c>
      <c r="I380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10</v>
      </c>
    </row>
    <row r="3803" spans="1:9" x14ac:dyDescent="0.25">
      <c r="A3803" s="2">
        <v>5500031653</v>
      </c>
      <c r="B3803" t="s">
        <v>3298</v>
      </c>
      <c r="C3803" t="s">
        <v>148</v>
      </c>
      <c r="D3803" t="s">
        <v>18</v>
      </c>
      <c r="E3803" s="1">
        <v>44550</v>
      </c>
      <c r="F3803" s="1">
        <v>44834</v>
      </c>
      <c r="G3803" s="1">
        <f>Таблица1[[#This Row],[Дата регистрации ЗНИ]]+VLOOKUP(Таблица1[[#This Row],[Бизнес-решение]],'Средние сроки по БР'!$A$1:$T$203,9)</f>
        <v>44841.087087087086</v>
      </c>
      <c r="H3803" s="1">
        <f>Таблица1[[#This Row],[Плановая дата выхода из текущего статуса]]+VLOOKUP(Таблица1[[#This Row],[Бизнес-решение]],'Средние сроки по БР'!$A$1:$T$203,10)</f>
        <v>45125.087087087086</v>
      </c>
      <c r="I380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284</v>
      </c>
    </row>
    <row r="3804" spans="1:9" x14ac:dyDescent="0.25">
      <c r="A3804" s="2">
        <v>5500031654</v>
      </c>
      <c r="B3804" t="s">
        <v>3299</v>
      </c>
      <c r="C3804" t="s">
        <v>448</v>
      </c>
      <c r="D3804" t="s">
        <v>6</v>
      </c>
      <c r="E3804" s="1">
        <v>44550</v>
      </c>
      <c r="F3804" s="1">
        <v>44554</v>
      </c>
      <c r="G3804" s="1">
        <f>Таблица1[[#This Row],[Дата регистрации ЗНИ]]+VLOOKUP(Таблица1[[#This Row],[Бизнес-решение]],'Средние сроки по БР'!$A$1:$U$203,7,1)</f>
        <v>44770.371321454484</v>
      </c>
      <c r="H3804" s="1">
        <f>Таблица1[[#This Row],[Плановая дата выхода из текущего статуса]]+VLOOKUP(Таблица1[[#This Row],[Бизнес-решение]],'Средние сроки по БР'!$A$1:$T$203,8)</f>
        <v>44772.371321454484</v>
      </c>
      <c r="I380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805" spans="1:9" x14ac:dyDescent="0.25">
      <c r="A3805" s="2">
        <v>5500031655</v>
      </c>
      <c r="B3805" t="s">
        <v>3300</v>
      </c>
      <c r="C3805" t="s">
        <v>148</v>
      </c>
      <c r="D3805" t="s">
        <v>18</v>
      </c>
      <c r="E3805" s="1">
        <v>44550</v>
      </c>
      <c r="F3805" s="1">
        <v>44834</v>
      </c>
      <c r="G3805" s="1">
        <f>Таблица1[[#This Row],[Дата регистрации ЗНИ]]+VLOOKUP(Таблица1[[#This Row],[Бизнес-решение]],'Средние сроки по БР'!$A$1:$T$203,9)</f>
        <v>44841.087087087086</v>
      </c>
      <c r="H3805" s="1">
        <f>Таблица1[[#This Row],[Плановая дата выхода из текущего статуса]]+VLOOKUP(Таблица1[[#This Row],[Бизнес-решение]],'Средние сроки по БР'!$A$1:$T$203,10)</f>
        <v>45125.087087087086</v>
      </c>
      <c r="I380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284</v>
      </c>
    </row>
    <row r="3806" spans="1:9" x14ac:dyDescent="0.25">
      <c r="A3806" s="2">
        <v>5500031656</v>
      </c>
      <c r="B3806" t="s">
        <v>3301</v>
      </c>
      <c r="C3806" t="s">
        <v>148</v>
      </c>
      <c r="D3806" t="s">
        <v>18</v>
      </c>
      <c r="E3806" s="1">
        <v>44550</v>
      </c>
      <c r="F3806" s="1">
        <v>44834</v>
      </c>
      <c r="G3806" s="1">
        <f>Таблица1[[#This Row],[Дата регистрации ЗНИ]]+VLOOKUP(Таблица1[[#This Row],[Бизнес-решение]],'Средние сроки по БР'!$A$1:$T$203,9)</f>
        <v>44841.087087087086</v>
      </c>
      <c r="H3806" s="1">
        <f>Таблица1[[#This Row],[Плановая дата выхода из текущего статуса]]+VLOOKUP(Таблица1[[#This Row],[Бизнес-решение]],'Средние сроки по БР'!$A$1:$T$203,10)</f>
        <v>45125.087087087086</v>
      </c>
      <c r="I380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284</v>
      </c>
    </row>
    <row r="3807" spans="1:9" x14ac:dyDescent="0.25">
      <c r="A3807" s="2">
        <v>5500031657</v>
      </c>
      <c r="B3807" t="s">
        <v>3302</v>
      </c>
      <c r="C3807" t="s">
        <v>325</v>
      </c>
      <c r="D3807" t="s">
        <v>11</v>
      </c>
      <c r="E3807" s="1">
        <v>44550</v>
      </c>
      <c r="F3807" s="1">
        <v>44559</v>
      </c>
      <c r="G3807" s="1">
        <f>Таблица1[[#This Row],[Дата регистрации ЗНИ]]+VLOOKUP(Таблица1[[#This Row],[Бизнес-решение]],'Средние сроки по БР'!$A$1:$T$203,13)</f>
        <v>44792.260563380281</v>
      </c>
      <c r="H3807" s="1">
        <f>Таблица1[[#This Row],[Плановая дата выхода из текущего статуса]]+VLOOKUP(Таблица1[[#This Row],[Бизнес-решение]],'Средние сроки по БР'!$A$1:$T$203,14)</f>
        <v>44799.260563380281</v>
      </c>
      <c r="I380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</v>
      </c>
    </row>
    <row r="3808" spans="1:9" x14ac:dyDescent="0.25">
      <c r="A3808" s="2">
        <v>5500031658</v>
      </c>
      <c r="B3808" t="s">
        <v>3303</v>
      </c>
      <c r="C3808" t="s">
        <v>260</v>
      </c>
      <c r="D3808" t="s">
        <v>18</v>
      </c>
      <c r="E3808" s="1">
        <v>44550</v>
      </c>
      <c r="F3808" s="1">
        <v>44557</v>
      </c>
      <c r="G3808" s="1">
        <f>Таблица1[[#This Row],[Дата регистрации ЗНИ]]+VLOOKUP(Таблица1[[#This Row],[Бизнес-решение]],'Средние сроки по БР'!$A$1:$T$203,6)</f>
        <v>44847.087087087086</v>
      </c>
      <c r="H3808" s="1">
        <f>Таблица1[[#This Row],[Плановая дата выхода из текущего статуса]]+VLOOKUP(Таблица1[[#This Row],[Бизнес-решение]],'Средние сроки по БР'!$A$1:$T$203,7)</f>
        <v>44852.087087087086</v>
      </c>
      <c r="I380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</v>
      </c>
    </row>
    <row r="3809" spans="1:9" x14ac:dyDescent="0.25">
      <c r="A3809" s="2">
        <v>5500031659</v>
      </c>
      <c r="B3809" t="s">
        <v>3304</v>
      </c>
      <c r="C3809" t="s">
        <v>148</v>
      </c>
      <c r="D3809" t="s">
        <v>18</v>
      </c>
      <c r="E3809" s="1">
        <v>44550</v>
      </c>
      <c r="F3809" s="1">
        <v>44834</v>
      </c>
      <c r="G3809" s="1">
        <f>Таблица1[[#This Row],[Дата регистрации ЗНИ]]+VLOOKUP(Таблица1[[#This Row],[Бизнес-решение]],'Средние сроки по БР'!$A$1:$T$203,9)</f>
        <v>44841.087087087086</v>
      </c>
      <c r="H3809" s="1">
        <f>Таблица1[[#This Row],[Плановая дата выхода из текущего статуса]]+VLOOKUP(Таблица1[[#This Row],[Бизнес-решение]],'Средние сроки по БР'!$A$1:$T$203,10)</f>
        <v>45125.087087087086</v>
      </c>
      <c r="I380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284</v>
      </c>
    </row>
    <row r="3810" spans="1:9" x14ac:dyDescent="0.25">
      <c r="A3810" s="2">
        <v>5500031660</v>
      </c>
      <c r="B3810" t="s">
        <v>3305</v>
      </c>
      <c r="C3810" t="s">
        <v>995</v>
      </c>
      <c r="D3810" t="s">
        <v>18</v>
      </c>
      <c r="E3810" s="1">
        <v>44550</v>
      </c>
      <c r="F3810" s="1">
        <v>44561</v>
      </c>
      <c r="G3810" s="1">
        <f>Таблица1[[#This Row],[Дата регистрации ЗНИ]]+VLOOKUP(Таблица1[[#This Row],[Бизнес-решение]],'Средние сроки по БР'!$A$1:$T$203,8)</f>
        <v>44843.087087087086</v>
      </c>
      <c r="H3810" s="1">
        <f>Таблица1[[#This Row],[Плановая дата выхода из текущего статуса]]+VLOOKUP(Таблица1[[#This Row],[Бизнес-решение]],'Средние сроки по БР'!$A$1:$T$203,9)</f>
        <v>44852.087087087086</v>
      </c>
      <c r="I381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9</v>
      </c>
    </row>
    <row r="3811" spans="1:9" x14ac:dyDescent="0.25">
      <c r="A3811" s="2">
        <v>5500031661</v>
      </c>
      <c r="B3811" t="s">
        <v>2258</v>
      </c>
      <c r="C3811" t="s">
        <v>448</v>
      </c>
      <c r="D3811" t="s">
        <v>193</v>
      </c>
      <c r="E3811" s="1">
        <v>44550</v>
      </c>
      <c r="F3811" s="1">
        <v>44553</v>
      </c>
      <c r="G3811" s="1">
        <f>Таблица1[[#This Row],[Дата регистрации ЗНИ]]+VLOOKUP(Таблица1[[#This Row],[Бизнес-решение]],'Средние сроки по БР'!$A$1:$U$203,7,1)</f>
        <v>44729.666666666664</v>
      </c>
      <c r="H3811" s="1">
        <f>Таблица1[[#This Row],[Плановая дата выхода из текущего статуса]]+VLOOKUP(Таблица1[[#This Row],[Бизнес-решение]],'Средние сроки по БР'!$A$1:$T$203,8)</f>
        <v>44730.666666666664</v>
      </c>
      <c r="I381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3812" spans="1:9" x14ac:dyDescent="0.25">
      <c r="A3812" s="2">
        <v>5500031663</v>
      </c>
      <c r="B3812" t="s">
        <v>3307</v>
      </c>
      <c r="C3812" t="s">
        <v>148</v>
      </c>
      <c r="D3812" t="s">
        <v>80</v>
      </c>
      <c r="E3812" s="1">
        <v>44551</v>
      </c>
      <c r="F3812" s="1">
        <v>44571</v>
      </c>
      <c r="G3812" s="1">
        <f>Таблица1[[#This Row],[Дата регистрации ЗНИ]]+VLOOKUP(Таблица1[[#This Row],[Бизнес-решение]],'Средние сроки по БР'!$A$1:$T$203,9)</f>
        <v>44734.727272727272</v>
      </c>
      <c r="H3812" s="1">
        <f>Таблица1[[#This Row],[Плановая дата выхода из текущего статуса]]+VLOOKUP(Таблица1[[#This Row],[Бизнес-решение]],'Средние сроки по БР'!$A$1:$T$203,10)</f>
        <v>44754.727272727272</v>
      </c>
      <c r="I381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20</v>
      </c>
    </row>
    <row r="3813" spans="1:9" x14ac:dyDescent="0.25">
      <c r="A3813" s="2">
        <v>5500031664</v>
      </c>
      <c r="B3813" t="s">
        <v>3308</v>
      </c>
      <c r="C3813" t="s">
        <v>148</v>
      </c>
      <c r="D3813" t="s">
        <v>37</v>
      </c>
      <c r="E3813" s="1">
        <v>44551</v>
      </c>
      <c r="F3813" s="1">
        <v>44592</v>
      </c>
      <c r="G3813" s="1">
        <f>Таблица1[[#This Row],[Дата регистрации ЗНИ]]+VLOOKUP(Таблица1[[#This Row],[Бизнес-решение]],'Средние сроки по БР'!$A$1:$T$203,9)</f>
        <v>44800.117647058825</v>
      </c>
      <c r="H3813" s="1">
        <f>Таблица1[[#This Row],[Плановая дата выхода из текущего статуса]]+VLOOKUP(Таблица1[[#This Row],[Бизнес-решение]],'Средние сроки по БР'!$A$1:$T$203,10)</f>
        <v>44841.117647058825</v>
      </c>
      <c r="I381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41</v>
      </c>
    </row>
    <row r="3814" spans="1:9" x14ac:dyDescent="0.25">
      <c r="A3814" s="2">
        <v>5500031665</v>
      </c>
      <c r="B3814" t="s">
        <v>463</v>
      </c>
      <c r="C3814" t="s">
        <v>325</v>
      </c>
      <c r="D3814" t="s">
        <v>302</v>
      </c>
      <c r="E3814" s="1">
        <v>44551</v>
      </c>
      <c r="F3814" s="1">
        <v>44559</v>
      </c>
      <c r="G3814" s="1">
        <f>Таблица1[[#This Row],[Дата регистрации ЗНИ]]+VLOOKUP(Таблица1[[#This Row],[Бизнес-решение]],'Средние сроки по БР'!$A$1:$T$203,13)</f>
        <v>44690.153846153844</v>
      </c>
      <c r="H3814" s="1">
        <f>Таблица1[[#This Row],[Плановая дата выхода из текущего статуса]]+VLOOKUP(Таблица1[[#This Row],[Бизнес-решение]],'Средние сроки по БР'!$A$1:$T$203,14)</f>
        <v>44696.153846153844</v>
      </c>
      <c r="I381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3815" spans="1:9" x14ac:dyDescent="0.25">
      <c r="A3815" s="2">
        <v>5500031667</v>
      </c>
      <c r="B3815" t="s">
        <v>3310</v>
      </c>
      <c r="C3815" t="s">
        <v>325</v>
      </c>
      <c r="D3815" t="s">
        <v>11</v>
      </c>
      <c r="E3815" s="1">
        <v>44551</v>
      </c>
      <c r="F3815" s="1">
        <v>44560</v>
      </c>
      <c r="G3815" s="1">
        <f>Таблица1[[#This Row],[Дата регистрации ЗНИ]]+VLOOKUP(Таблица1[[#This Row],[Бизнес-решение]],'Средние сроки по БР'!$A$1:$T$203,13)</f>
        <v>44793.260563380281</v>
      </c>
      <c r="H3815" s="1">
        <f>Таблица1[[#This Row],[Плановая дата выхода из текущего статуса]]+VLOOKUP(Таблица1[[#This Row],[Бизнес-решение]],'Средние сроки по БР'!$A$1:$T$203,14)</f>
        <v>44800.260563380281</v>
      </c>
      <c r="I381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7</v>
      </c>
    </row>
    <row r="3816" spans="1:9" x14ac:dyDescent="0.25">
      <c r="A3816" s="2">
        <v>5500031668</v>
      </c>
      <c r="B3816" t="s">
        <v>3311</v>
      </c>
      <c r="C3816" t="s">
        <v>328</v>
      </c>
      <c r="D3816" t="s">
        <v>73</v>
      </c>
      <c r="E3816" s="1">
        <v>44551</v>
      </c>
      <c r="F3816" s="1">
        <v>44557</v>
      </c>
      <c r="G3816" s="1">
        <f>Таблица1[[#This Row],[Дата регистрации ЗНИ]]+VLOOKUP(Таблица1[[#This Row],[Бизнес-решение]],'Средние сроки по БР'!$A$1:$U$203,7,1)</f>
        <v>44721.632258064514</v>
      </c>
      <c r="H3816" s="1">
        <f>Таблица1[[#This Row],[Плановая дата выхода из текущего статуса]]+VLOOKUP(Таблица1[[#This Row],[Бизнес-решение]],'Средние сроки по БР'!$A$1:$T$203,8)</f>
        <v>44725.632258064514</v>
      </c>
      <c r="I381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817" spans="1:9" x14ac:dyDescent="0.25">
      <c r="A3817" s="2">
        <v>5500031670</v>
      </c>
      <c r="B3817" t="s">
        <v>3313</v>
      </c>
      <c r="C3817" t="s">
        <v>328</v>
      </c>
      <c r="D3817" t="s">
        <v>16</v>
      </c>
      <c r="E3817" s="1">
        <v>44551</v>
      </c>
      <c r="F3817" s="1">
        <v>44554</v>
      </c>
      <c r="G3817" s="1">
        <f>Таблица1[[#This Row],[Дата регистрации ЗНИ]]+VLOOKUP(Таблица1[[#This Row],[Бизнес-решение]],'Средние сроки по БР'!$A$1:$U$203,7,1)</f>
        <v>44722.252688172041</v>
      </c>
      <c r="H3817" s="1">
        <f>Таблица1[[#This Row],[Плановая дата выхода из текущего статуса]]+VLOOKUP(Таблица1[[#This Row],[Бизнес-решение]],'Средние сроки по БР'!$A$1:$T$203,8)</f>
        <v>44723.252688172041</v>
      </c>
      <c r="I381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3818" spans="1:9" x14ac:dyDescent="0.25">
      <c r="A3818" s="2">
        <v>5500031671</v>
      </c>
      <c r="B3818" t="s">
        <v>3314</v>
      </c>
      <c r="C3818" t="s">
        <v>448</v>
      </c>
      <c r="D3818" t="s">
        <v>73</v>
      </c>
      <c r="E3818" s="1">
        <v>44551</v>
      </c>
      <c r="F3818" s="1">
        <v>44561</v>
      </c>
      <c r="G3818" s="1">
        <f>Таблица1[[#This Row],[Дата регистрации ЗНИ]]+VLOOKUP(Таблица1[[#This Row],[Бизнес-решение]],'Средние сроки по БР'!$A$1:$U$203,7,1)</f>
        <v>44721.632258064514</v>
      </c>
      <c r="H3818" s="1">
        <f>Таблица1[[#This Row],[Плановая дата выхода из текущего статуса]]+VLOOKUP(Таблица1[[#This Row],[Бизнес-решение]],'Средние сроки по БР'!$A$1:$T$203,8)</f>
        <v>44729.632258064514</v>
      </c>
      <c r="I381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</v>
      </c>
    </row>
    <row r="3819" spans="1:9" x14ac:dyDescent="0.25">
      <c r="A3819" s="2">
        <v>5500031672</v>
      </c>
      <c r="B3819" t="s">
        <v>2723</v>
      </c>
      <c r="C3819" t="s">
        <v>995</v>
      </c>
      <c r="D3819" t="s">
        <v>11</v>
      </c>
      <c r="E3819" s="1">
        <v>44552</v>
      </c>
      <c r="F3819" s="1">
        <v>44559</v>
      </c>
      <c r="G3819" s="1">
        <f>Таблица1[[#This Row],[Дата регистрации ЗНИ]]+VLOOKUP(Таблица1[[#This Row],[Бизнес-решение]],'Средние сроки по БР'!$A$1:$T$203,8)</f>
        <v>44805.260563380281</v>
      </c>
      <c r="H3819" s="1">
        <f>Таблица1[[#This Row],[Плановая дата выхода из текущего статуса]]+VLOOKUP(Таблица1[[#This Row],[Бизнес-решение]],'Средние сроки по БР'!$A$1:$T$203,9)</f>
        <v>44810.260563380281</v>
      </c>
      <c r="I381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</v>
      </c>
    </row>
    <row r="3820" spans="1:9" x14ac:dyDescent="0.25">
      <c r="A3820" s="2">
        <v>5500031674</v>
      </c>
      <c r="B3820" t="s">
        <v>2723</v>
      </c>
      <c r="C3820" t="s">
        <v>148</v>
      </c>
      <c r="D3820" t="s">
        <v>33</v>
      </c>
      <c r="E3820" s="1">
        <v>44552</v>
      </c>
      <c r="F3820" s="1">
        <v>44670</v>
      </c>
      <c r="G3820" s="1">
        <f>Таблица1[[#This Row],[Дата регистрации ЗНИ]]+VLOOKUP(Таблица1[[#This Row],[Бизнес-решение]],'Средние сроки по БР'!$A$1:$T$203,9)</f>
        <v>44796.310924369747</v>
      </c>
      <c r="H3820" s="1">
        <f>Таблица1[[#This Row],[Плановая дата выхода из текущего статуса]]+VLOOKUP(Таблица1[[#This Row],[Бизнес-решение]],'Средние сроки по БР'!$A$1:$T$203,10)</f>
        <v>44914.310924369747</v>
      </c>
      <c r="I382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118</v>
      </c>
    </row>
    <row r="3821" spans="1:9" x14ac:dyDescent="0.25">
      <c r="A3821" s="2">
        <v>5500031675</v>
      </c>
      <c r="B3821" t="s">
        <v>3315</v>
      </c>
      <c r="C3821" t="s">
        <v>328</v>
      </c>
      <c r="D3821" t="s">
        <v>16</v>
      </c>
      <c r="E3821" s="1">
        <v>44552</v>
      </c>
      <c r="F3821" s="1">
        <v>44558</v>
      </c>
      <c r="G3821" s="1">
        <f>Таблица1[[#This Row],[Дата регистрации ЗНИ]]+VLOOKUP(Таблица1[[#This Row],[Бизнес-решение]],'Средние сроки по БР'!$A$1:$U$203,7,1)</f>
        <v>44723.252688172041</v>
      </c>
      <c r="H3821" s="1">
        <f>Таблица1[[#This Row],[Плановая дата выхода из текущего статуса]]+VLOOKUP(Таблица1[[#This Row],[Бизнес-решение]],'Средние сроки по БР'!$A$1:$T$203,8)</f>
        <v>44727.252688172041</v>
      </c>
      <c r="I382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822" spans="1:9" x14ac:dyDescent="0.25">
      <c r="A3822" s="2">
        <v>5500031676</v>
      </c>
      <c r="B3822" t="s">
        <v>3316</v>
      </c>
      <c r="C3822" t="s">
        <v>328</v>
      </c>
      <c r="D3822" t="s">
        <v>73</v>
      </c>
      <c r="E3822" s="1">
        <v>44552</v>
      </c>
      <c r="F3822" s="1">
        <v>44558</v>
      </c>
      <c r="G3822" s="1">
        <f>Таблица1[[#This Row],[Дата регистрации ЗНИ]]+VLOOKUP(Таблица1[[#This Row],[Бизнес-решение]],'Средние сроки по БР'!$A$1:$U$203,7,1)</f>
        <v>44722.632258064514</v>
      </c>
      <c r="H3822" s="1">
        <f>Таблица1[[#This Row],[Плановая дата выхода из текущего статуса]]+VLOOKUP(Таблица1[[#This Row],[Бизнес-решение]],'Средние сроки по БР'!$A$1:$T$203,8)</f>
        <v>44726.632258064514</v>
      </c>
      <c r="I382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823" spans="1:9" x14ac:dyDescent="0.25">
      <c r="A3823" s="2">
        <v>5500031677</v>
      </c>
      <c r="B3823" t="s">
        <v>3317</v>
      </c>
      <c r="C3823" t="s">
        <v>328</v>
      </c>
      <c r="D3823" t="s">
        <v>73</v>
      </c>
      <c r="E3823" s="1">
        <v>44553</v>
      </c>
      <c r="F3823" s="1">
        <v>44558</v>
      </c>
      <c r="G3823" s="1">
        <f>Таблица1[[#This Row],[Дата регистрации ЗНИ]]+VLOOKUP(Таблица1[[#This Row],[Бизнес-решение]],'Средние сроки по БР'!$A$1:$U$203,7,1)</f>
        <v>44723.632258064514</v>
      </c>
      <c r="H3823" s="1">
        <f>Таблица1[[#This Row],[Плановая дата выхода из текущего статуса]]+VLOOKUP(Таблица1[[#This Row],[Бизнес-решение]],'Средние сроки по БР'!$A$1:$T$203,8)</f>
        <v>44726.632258064514</v>
      </c>
      <c r="I382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3824" spans="1:9" x14ac:dyDescent="0.25">
      <c r="A3824" s="2">
        <v>5500031678</v>
      </c>
      <c r="B3824" t="s">
        <v>3318</v>
      </c>
      <c r="C3824" t="s">
        <v>995</v>
      </c>
      <c r="D3824" t="s">
        <v>30</v>
      </c>
      <c r="E3824" s="1">
        <v>44553</v>
      </c>
      <c r="F3824" s="1">
        <v>44559</v>
      </c>
      <c r="G3824" s="1">
        <f>Таблица1[[#This Row],[Дата регистрации ЗНИ]]+VLOOKUP(Таблица1[[#This Row],[Бизнес-решение]],'Средние сроки по БР'!$A$1:$T$203,8)</f>
        <v>44719.727272727272</v>
      </c>
      <c r="H3824" s="1">
        <f>Таблица1[[#This Row],[Плановая дата выхода из текущего статуса]]+VLOOKUP(Таблица1[[#This Row],[Бизнес-решение]],'Средние сроки по БР'!$A$1:$T$203,9)</f>
        <v>44723.727272727272</v>
      </c>
      <c r="I382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825" spans="1:9" x14ac:dyDescent="0.25">
      <c r="A3825" s="2">
        <v>5500031679</v>
      </c>
      <c r="B3825" t="s">
        <v>3319</v>
      </c>
      <c r="C3825" t="s">
        <v>148</v>
      </c>
      <c r="D3825" t="s">
        <v>30</v>
      </c>
      <c r="E3825" s="1">
        <v>44553</v>
      </c>
      <c r="F3825" s="1">
        <v>44559</v>
      </c>
      <c r="G3825" s="1">
        <f>Таблица1[[#This Row],[Дата регистрации ЗНИ]]+VLOOKUP(Таблица1[[#This Row],[Бизнес-решение]],'Средние сроки по БР'!$A$1:$T$203,9)</f>
        <v>44717.727272727272</v>
      </c>
      <c r="H3825" s="1">
        <f>Таблица1[[#This Row],[Плановая дата выхода из текущего статуса]]+VLOOKUP(Таблица1[[#This Row],[Бизнес-решение]],'Средние сроки по БР'!$A$1:$T$203,10)</f>
        <v>44723.727272727272</v>
      </c>
      <c r="I382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3826" spans="1:9" x14ac:dyDescent="0.25">
      <c r="A3826" s="2">
        <v>5500031680</v>
      </c>
      <c r="B3826" t="s">
        <v>3320</v>
      </c>
      <c r="C3826" t="s">
        <v>148</v>
      </c>
      <c r="D3826" t="s">
        <v>235</v>
      </c>
      <c r="E3826" s="1">
        <v>44553</v>
      </c>
      <c r="F3826" s="1">
        <v>44592</v>
      </c>
      <c r="G3826" s="1">
        <f>Таблица1[[#This Row],[Дата регистрации ЗНИ]]+VLOOKUP(Таблица1[[#This Row],[Бизнес-решение]],'Средние сроки по БР'!$A$1:$T$203,9)</f>
        <v>44755.857142857145</v>
      </c>
      <c r="H3826" s="1">
        <f>Таблица1[[#This Row],[Плановая дата выхода из текущего статуса]]+VLOOKUP(Таблица1[[#This Row],[Бизнес-решение]],'Средние сроки по БР'!$A$1:$T$203,10)</f>
        <v>44794.857142857145</v>
      </c>
      <c r="I382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39</v>
      </c>
    </row>
    <row r="3827" spans="1:9" x14ac:dyDescent="0.25">
      <c r="A3827" s="2">
        <v>5500031681</v>
      </c>
      <c r="B3827" t="s">
        <v>3321</v>
      </c>
      <c r="C3827" t="s">
        <v>328</v>
      </c>
      <c r="D3827" t="s">
        <v>73</v>
      </c>
      <c r="E3827" s="1">
        <v>44551</v>
      </c>
      <c r="F3827" s="1">
        <v>44557</v>
      </c>
      <c r="G3827" s="1">
        <f>Таблица1[[#This Row],[Дата регистрации ЗНИ]]+VLOOKUP(Таблица1[[#This Row],[Бизнес-решение]],'Средние сроки по БР'!$A$1:$U$203,7,1)</f>
        <v>44721.632258064514</v>
      </c>
      <c r="H3827" s="1">
        <f>Таблица1[[#This Row],[Плановая дата выхода из текущего статуса]]+VLOOKUP(Таблица1[[#This Row],[Бизнес-решение]],'Средние сроки по БР'!$A$1:$T$203,8)</f>
        <v>44725.632258064514</v>
      </c>
      <c r="I382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828" spans="1:9" x14ac:dyDescent="0.25">
      <c r="A3828" s="2">
        <v>5500031682</v>
      </c>
      <c r="B3828" t="s">
        <v>3322</v>
      </c>
      <c r="C3828" t="s">
        <v>325</v>
      </c>
      <c r="D3828" t="s">
        <v>11</v>
      </c>
      <c r="E3828" s="1">
        <v>44551</v>
      </c>
      <c r="F3828" s="1">
        <v>44561</v>
      </c>
      <c r="G3828" s="1">
        <f>Таблица1[[#This Row],[Дата регистрации ЗНИ]]+VLOOKUP(Таблица1[[#This Row],[Бизнес-решение]],'Средние сроки по БР'!$A$1:$T$203,13)</f>
        <v>44793.260563380281</v>
      </c>
      <c r="H3828" s="1">
        <f>Таблица1[[#This Row],[Плановая дата выхода из текущего статуса]]+VLOOKUP(Таблица1[[#This Row],[Бизнес-решение]],'Средние сроки по БР'!$A$1:$T$203,14)</f>
        <v>44801.260563380281</v>
      </c>
      <c r="I382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</v>
      </c>
    </row>
    <row r="3829" spans="1:9" x14ac:dyDescent="0.25">
      <c r="A3829" s="2">
        <v>5500031683</v>
      </c>
      <c r="B3829" t="s">
        <v>3323</v>
      </c>
      <c r="C3829" t="s">
        <v>228</v>
      </c>
      <c r="D3829" t="s">
        <v>10</v>
      </c>
      <c r="E3829" s="1">
        <v>44551</v>
      </c>
      <c r="F3829" s="1">
        <v>44559</v>
      </c>
      <c r="G3829" s="1">
        <f>Таблица1[[#This Row],[Дата регистрации ЗНИ]]+VLOOKUP(Таблица1[[#This Row],[Бизнес-решение]],'Средние сроки по БР'!$A$1:$T$203,9)</f>
        <v>44730.209790209788</v>
      </c>
      <c r="H3829" s="1">
        <f>Таблица1[[#This Row],[Плановая дата выхода из текущего статуса]]+VLOOKUP(Таблица1[[#This Row],[Бизнес-решение]],'Средние сроки по БР'!$A$1:$T$203,10)</f>
        <v>44738.209790209788</v>
      </c>
      <c r="I382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</v>
      </c>
    </row>
    <row r="3830" spans="1:9" x14ac:dyDescent="0.25">
      <c r="A3830" s="2">
        <v>5500031684</v>
      </c>
      <c r="B3830" t="s">
        <v>3324</v>
      </c>
      <c r="C3830" t="s">
        <v>325</v>
      </c>
      <c r="D3830" t="s">
        <v>16</v>
      </c>
      <c r="E3830" s="1">
        <v>44551</v>
      </c>
      <c r="F3830" s="1">
        <v>44554</v>
      </c>
      <c r="G3830" s="1">
        <f>Таблица1[[#This Row],[Дата регистрации ЗНИ]]+VLOOKUP(Таблица1[[#This Row],[Бизнес-решение]],'Средние сроки по БР'!$A$1:$T$203,13)</f>
        <v>44709.252688172041</v>
      </c>
      <c r="H3830" s="1">
        <f>Таблица1[[#This Row],[Плановая дата выхода из текущего статуса]]+VLOOKUP(Таблица1[[#This Row],[Бизнес-решение]],'Средние сроки по БР'!$A$1:$T$203,14)</f>
        <v>44710.252688172041</v>
      </c>
      <c r="I383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3831" spans="1:9" x14ac:dyDescent="0.25">
      <c r="A3831" s="2">
        <v>5500031685</v>
      </c>
      <c r="B3831" t="s">
        <v>3325</v>
      </c>
      <c r="C3831" t="s">
        <v>325</v>
      </c>
      <c r="D3831" t="s">
        <v>16</v>
      </c>
      <c r="E3831" s="1">
        <v>44551</v>
      </c>
      <c r="F3831" s="1">
        <v>44554</v>
      </c>
      <c r="G3831" s="1">
        <f>Таблица1[[#This Row],[Дата регистрации ЗНИ]]+VLOOKUP(Таблица1[[#This Row],[Бизнес-решение]],'Средние сроки по БР'!$A$1:$T$203,13)</f>
        <v>44709.252688172041</v>
      </c>
      <c r="H3831" s="1">
        <f>Таблица1[[#This Row],[Плановая дата выхода из текущего статуса]]+VLOOKUP(Таблица1[[#This Row],[Бизнес-решение]],'Средние сроки по БР'!$A$1:$T$203,14)</f>
        <v>44710.252688172041</v>
      </c>
      <c r="I383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3832" spans="1:9" x14ac:dyDescent="0.25">
      <c r="A3832" s="2">
        <v>5500031686</v>
      </c>
      <c r="B3832" t="s">
        <v>3312</v>
      </c>
      <c r="C3832" t="s">
        <v>325</v>
      </c>
      <c r="D3832" t="s">
        <v>162</v>
      </c>
      <c r="E3832" s="1">
        <v>44551</v>
      </c>
      <c r="F3832" s="1">
        <v>44558</v>
      </c>
      <c r="G3832" s="1">
        <f>Таблица1[[#This Row],[Дата регистрации ЗНИ]]+VLOOKUP(Таблица1[[#This Row],[Бизнес-решение]],'Средние сроки по БР'!$A$1:$T$203,13)</f>
        <v>44685.25</v>
      </c>
      <c r="H3832" s="1">
        <f>Таблица1[[#This Row],[Плановая дата выхода из текущего статуса]]+VLOOKUP(Таблица1[[#This Row],[Бизнес-решение]],'Средние сроки по БР'!$A$1:$T$203,14)</f>
        <v>44690.25</v>
      </c>
      <c r="I383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</v>
      </c>
    </row>
    <row r="3833" spans="1:9" x14ac:dyDescent="0.25">
      <c r="A3833" s="2">
        <v>5500031687</v>
      </c>
      <c r="B3833" t="s">
        <v>2857</v>
      </c>
      <c r="C3833" t="s">
        <v>995</v>
      </c>
      <c r="D3833" t="s">
        <v>210</v>
      </c>
      <c r="E3833" s="1">
        <v>44551</v>
      </c>
      <c r="F3833" s="1">
        <v>44557</v>
      </c>
      <c r="G3833" s="1">
        <f>Таблица1[[#This Row],[Дата регистрации ЗНИ]]+VLOOKUP(Таблица1[[#This Row],[Бизнес-решение]],'Средние сроки по БР'!$A$1:$T$203,8)</f>
        <v>44897.5</v>
      </c>
      <c r="H3833" s="1">
        <f>Таблица1[[#This Row],[Плановая дата выхода из текущего статуса]]+VLOOKUP(Таблица1[[#This Row],[Бизнес-решение]],'Средние сроки по БР'!$A$1:$T$203,9)</f>
        <v>44901.5</v>
      </c>
      <c r="I383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834" spans="1:9" x14ac:dyDescent="0.25">
      <c r="A3834" s="2">
        <v>5500031688</v>
      </c>
      <c r="B3834" t="s">
        <v>3326</v>
      </c>
      <c r="C3834" t="s">
        <v>328</v>
      </c>
      <c r="D3834" t="s">
        <v>73</v>
      </c>
      <c r="E3834" s="1">
        <v>44552</v>
      </c>
      <c r="F3834" s="1">
        <v>44557</v>
      </c>
      <c r="G3834" s="1">
        <f>Таблица1[[#This Row],[Дата регистрации ЗНИ]]+VLOOKUP(Таблица1[[#This Row],[Бизнес-решение]],'Средние сроки по БР'!$A$1:$U$203,7,1)</f>
        <v>44722.632258064514</v>
      </c>
      <c r="H3834" s="1">
        <f>Таблица1[[#This Row],[Плановая дата выхода из текущего статуса]]+VLOOKUP(Таблица1[[#This Row],[Бизнес-решение]],'Средние сроки по БР'!$A$1:$T$203,8)</f>
        <v>44725.632258064514</v>
      </c>
      <c r="I383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3835" spans="1:9" x14ac:dyDescent="0.25">
      <c r="A3835" s="2">
        <v>5500031698</v>
      </c>
      <c r="B3835" t="s">
        <v>3335</v>
      </c>
      <c r="C3835" t="s">
        <v>260</v>
      </c>
      <c r="D3835" t="s">
        <v>257</v>
      </c>
      <c r="E3835" s="1">
        <v>44552</v>
      </c>
      <c r="F3835" s="1">
        <v>44557</v>
      </c>
      <c r="G3835" s="1">
        <f>Таблица1[[#This Row],[Дата регистрации ЗНИ]]+VLOOKUP(Таблица1[[#This Row],[Бизнес-решение]],'Средние сроки по БР'!$A$1:$T$203,6)</f>
        <v>44677.595744680853</v>
      </c>
      <c r="H3835" s="1">
        <f>Таблица1[[#This Row],[Плановая дата выхода из текущего статуса]]+VLOOKUP(Таблица1[[#This Row],[Бизнес-решение]],'Средние сроки по БР'!$A$1:$T$203,7)</f>
        <v>44680.595744680853</v>
      </c>
      <c r="I383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3836" spans="1:9" hidden="1" x14ac:dyDescent="0.25">
      <c r="A3836" s="2">
        <v>5500031705</v>
      </c>
      <c r="B3836" t="s">
        <v>294</v>
      </c>
      <c r="C3836" t="s">
        <v>8</v>
      </c>
      <c r="D3836" t="s">
        <v>9</v>
      </c>
      <c r="E3836" s="1">
        <v>44552</v>
      </c>
      <c r="F3836" s="1" t="s">
        <v>7</v>
      </c>
      <c r="I3836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837" spans="1:9" x14ac:dyDescent="0.25">
      <c r="A3837" s="2">
        <v>5500031699</v>
      </c>
      <c r="B3837" t="s">
        <v>3336</v>
      </c>
      <c r="C3837" t="s">
        <v>148</v>
      </c>
      <c r="D3837" t="s">
        <v>41</v>
      </c>
      <c r="E3837" s="1">
        <v>44552</v>
      </c>
      <c r="F3837" s="1">
        <v>44698</v>
      </c>
      <c r="G3837" s="1">
        <f>Таблица1[[#This Row],[Дата регистрации ЗНИ]]+VLOOKUP(Таблица1[[#This Row],[Бизнес-решение]],'Средние сроки по БР'!$A$1:$T$203,9)</f>
        <v>44722</v>
      </c>
      <c r="H3837" s="1">
        <f>Таблица1[[#This Row],[Плановая дата выхода из текущего статуса]]+VLOOKUP(Таблица1[[#This Row],[Бизнес-решение]],'Средние сроки по БР'!$A$1:$T$203,10)</f>
        <v>44868</v>
      </c>
      <c r="I383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146</v>
      </c>
    </row>
    <row r="3838" spans="1:9" x14ac:dyDescent="0.25">
      <c r="A3838" s="2">
        <v>5500031700</v>
      </c>
      <c r="B3838" t="s">
        <v>3337</v>
      </c>
      <c r="C3838" t="s">
        <v>148</v>
      </c>
      <c r="D3838" t="s">
        <v>41</v>
      </c>
      <c r="E3838" s="1">
        <v>44552</v>
      </c>
      <c r="F3838" s="1">
        <v>44816</v>
      </c>
      <c r="G3838" s="1">
        <f>Таблица1[[#This Row],[Дата регистрации ЗНИ]]+VLOOKUP(Таблица1[[#This Row],[Бизнес-решение]],'Средние сроки по БР'!$A$1:$T$203,9)</f>
        <v>44722</v>
      </c>
      <c r="H3838" s="1">
        <f>Таблица1[[#This Row],[Плановая дата выхода из текущего статуса]]+VLOOKUP(Таблица1[[#This Row],[Бизнес-решение]],'Средние сроки по БР'!$A$1:$T$203,10)</f>
        <v>44986</v>
      </c>
      <c r="I383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264</v>
      </c>
    </row>
    <row r="3839" spans="1:9" x14ac:dyDescent="0.25">
      <c r="A3839" s="2">
        <v>5500031701</v>
      </c>
      <c r="B3839" t="s">
        <v>3338</v>
      </c>
      <c r="C3839" t="s">
        <v>148</v>
      </c>
      <c r="D3839" t="s">
        <v>41</v>
      </c>
      <c r="E3839" s="1">
        <v>44552</v>
      </c>
      <c r="F3839" s="1">
        <v>44575</v>
      </c>
      <c r="G3839" s="1">
        <f>Таблица1[[#This Row],[Дата регистрации ЗНИ]]+VLOOKUP(Таблица1[[#This Row],[Бизнес-решение]],'Средние сроки по БР'!$A$1:$T$203,9)</f>
        <v>44722</v>
      </c>
      <c r="H3839" s="1">
        <f>Таблица1[[#This Row],[Плановая дата выхода из текущего статуса]]+VLOOKUP(Таблица1[[#This Row],[Бизнес-решение]],'Средние сроки по БР'!$A$1:$T$203,10)</f>
        <v>44745</v>
      </c>
      <c r="I383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23</v>
      </c>
    </row>
    <row r="3840" spans="1:9" x14ac:dyDescent="0.25">
      <c r="A3840" s="2">
        <v>5500031702</v>
      </c>
      <c r="B3840" t="s">
        <v>3339</v>
      </c>
      <c r="C3840" t="s">
        <v>148</v>
      </c>
      <c r="D3840" t="s">
        <v>302</v>
      </c>
      <c r="E3840" s="1">
        <v>44552</v>
      </c>
      <c r="F3840" s="1">
        <v>44593</v>
      </c>
      <c r="G3840" s="1">
        <f>Таблица1[[#This Row],[Дата регистрации ЗНИ]]+VLOOKUP(Таблица1[[#This Row],[Бизнес-решение]],'Средние сроки по БР'!$A$1:$T$203,9)</f>
        <v>44700.153846153844</v>
      </c>
      <c r="H3840" s="1">
        <f>Таблица1[[#This Row],[Плановая дата выхода из текущего статуса]]+VLOOKUP(Таблица1[[#This Row],[Бизнес-решение]],'Средние сроки по БР'!$A$1:$T$203,10)</f>
        <v>44741.153846153844</v>
      </c>
      <c r="I384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41</v>
      </c>
    </row>
    <row r="3841" spans="1:9" x14ac:dyDescent="0.25">
      <c r="A3841" s="2">
        <v>5500031703</v>
      </c>
      <c r="B3841" t="s">
        <v>3340</v>
      </c>
      <c r="C3841" t="s">
        <v>148</v>
      </c>
      <c r="D3841" t="s">
        <v>302</v>
      </c>
      <c r="E3841" s="1">
        <v>44552</v>
      </c>
      <c r="F3841" s="1">
        <v>44592</v>
      </c>
      <c r="G3841" s="1">
        <f>Таблица1[[#This Row],[Дата регистрации ЗНИ]]+VLOOKUP(Таблица1[[#This Row],[Бизнес-решение]],'Средние сроки по БР'!$A$1:$T$203,9)</f>
        <v>44700.153846153844</v>
      </c>
      <c r="H3841" s="1">
        <f>Таблица1[[#This Row],[Плановая дата выхода из текущего статуса]]+VLOOKUP(Таблица1[[#This Row],[Бизнес-решение]],'Средние сроки по БР'!$A$1:$T$203,10)</f>
        <v>44740.153846153844</v>
      </c>
      <c r="I384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40</v>
      </c>
    </row>
    <row r="3842" spans="1:9" x14ac:dyDescent="0.25">
      <c r="A3842" s="2">
        <v>5500031704</v>
      </c>
      <c r="B3842" t="s">
        <v>3341</v>
      </c>
      <c r="C3842" t="s">
        <v>995</v>
      </c>
      <c r="D3842" t="s">
        <v>11</v>
      </c>
      <c r="E3842" s="1">
        <v>44552</v>
      </c>
      <c r="F3842" s="1">
        <v>44560</v>
      </c>
      <c r="G3842" s="1">
        <f>Таблица1[[#This Row],[Дата регистрации ЗНИ]]+VLOOKUP(Таблица1[[#This Row],[Бизнес-решение]],'Средние сроки по БР'!$A$1:$T$203,8)</f>
        <v>44805.260563380281</v>
      </c>
      <c r="H3842" s="1">
        <f>Таблица1[[#This Row],[Плановая дата выхода из текущего статуса]]+VLOOKUP(Таблица1[[#This Row],[Бизнес-решение]],'Средние сроки по БР'!$A$1:$T$203,9)</f>
        <v>44811.260563380281</v>
      </c>
      <c r="I384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3843" spans="1:9" x14ac:dyDescent="0.25">
      <c r="A3843" s="2">
        <v>5500031706</v>
      </c>
      <c r="B3843" t="s">
        <v>3342</v>
      </c>
      <c r="C3843" t="s">
        <v>328</v>
      </c>
      <c r="D3843" t="s">
        <v>73</v>
      </c>
      <c r="E3843" s="1">
        <v>44553</v>
      </c>
      <c r="F3843" s="1">
        <v>44557</v>
      </c>
      <c r="G3843" s="1">
        <f>Таблица1[[#This Row],[Дата регистрации ЗНИ]]+VLOOKUP(Таблица1[[#This Row],[Бизнес-решение]],'Средние сроки по БР'!$A$1:$U$203,7,1)</f>
        <v>44723.632258064514</v>
      </c>
      <c r="H3843" s="1">
        <f>Таблица1[[#This Row],[Плановая дата выхода из текущего статуса]]+VLOOKUP(Таблица1[[#This Row],[Бизнес-решение]],'Средние сроки по БР'!$A$1:$T$203,8)</f>
        <v>44725.632258064514</v>
      </c>
      <c r="I384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844" spans="1:9" x14ac:dyDescent="0.25">
      <c r="A3844" s="2">
        <v>5500031707</v>
      </c>
      <c r="B3844" t="s">
        <v>3343</v>
      </c>
      <c r="C3844" t="s">
        <v>361</v>
      </c>
      <c r="D3844" t="s">
        <v>257</v>
      </c>
      <c r="E3844" s="1">
        <v>44553</v>
      </c>
      <c r="F3844" s="1">
        <v>44571</v>
      </c>
      <c r="G3844" s="1">
        <f>Таблица1[[#This Row],[Дата регистрации ЗНИ]]+VLOOKUP(Таблица1[[#This Row],[Бизнес-решение]],'Средние сроки по БР'!$A$1:$T$203,9)</f>
        <v>44672.595744680853</v>
      </c>
      <c r="H3844" s="1">
        <f>Таблица1[[#This Row],[Плановая дата выхода из текущего статуса]]+VLOOKUP(Таблица1[[#This Row],[Бизнес-решение]],'Средние сроки по БР'!$A$1:$T$203,10)</f>
        <v>44690.595744680853</v>
      </c>
      <c r="I384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</v>
      </c>
    </row>
    <row r="3845" spans="1:9" x14ac:dyDescent="0.25">
      <c r="A3845" s="2">
        <v>5500031708</v>
      </c>
      <c r="B3845" t="s">
        <v>3344</v>
      </c>
      <c r="C3845" t="s">
        <v>328</v>
      </c>
      <c r="D3845" t="s">
        <v>73</v>
      </c>
      <c r="E3845" s="1">
        <v>44554</v>
      </c>
      <c r="F3845" s="1">
        <v>44560</v>
      </c>
      <c r="G3845" s="1">
        <f>Таблица1[[#This Row],[Дата регистрации ЗНИ]]+VLOOKUP(Таблица1[[#This Row],[Бизнес-решение]],'Средние сроки по БР'!$A$1:$U$203,7,1)</f>
        <v>44724.632258064514</v>
      </c>
      <c r="H3845" s="1">
        <f>Таблица1[[#This Row],[Плановая дата выхода из текущего статуса]]+VLOOKUP(Таблица1[[#This Row],[Бизнес-решение]],'Средние сроки по БР'!$A$1:$T$203,8)</f>
        <v>44728.632258064514</v>
      </c>
      <c r="I384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846" spans="1:9" x14ac:dyDescent="0.25">
      <c r="A3846" s="2">
        <v>5500031709</v>
      </c>
      <c r="B3846" t="s">
        <v>3126</v>
      </c>
      <c r="C3846" t="s">
        <v>995</v>
      </c>
      <c r="D3846" t="s">
        <v>266</v>
      </c>
      <c r="E3846" s="1">
        <v>44554</v>
      </c>
      <c r="F3846" s="1">
        <v>44560</v>
      </c>
      <c r="G3846" s="1">
        <f>Таблица1[[#This Row],[Дата регистрации ЗНИ]]+VLOOKUP(Таблица1[[#This Row],[Бизнес-решение]],'Средние сроки по БР'!$A$1:$T$203,8)</f>
        <v>44847.087087087086</v>
      </c>
      <c r="H3846" s="1">
        <f>Таблица1[[#This Row],[Плановая дата выхода из текущего статуса]]+VLOOKUP(Таблица1[[#This Row],[Бизнес-решение]],'Средние сроки по БР'!$A$1:$T$203,9)</f>
        <v>44851.087087087086</v>
      </c>
      <c r="I384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847" spans="1:9" x14ac:dyDescent="0.25">
      <c r="A3847" s="2">
        <v>5500031710</v>
      </c>
      <c r="B3847" t="s">
        <v>3126</v>
      </c>
      <c r="C3847" t="s">
        <v>995</v>
      </c>
      <c r="D3847" t="s">
        <v>540</v>
      </c>
      <c r="E3847" s="1">
        <v>44554</v>
      </c>
      <c r="F3847" s="1">
        <v>44560</v>
      </c>
      <c r="G3847" s="1">
        <f>Таблица1[[#This Row],[Дата регистрации ЗНИ]]+VLOOKUP(Таблица1[[#This Row],[Бизнес-решение]],'Средние сроки по БР'!$A$1:$T$203,8)</f>
        <v>44763</v>
      </c>
      <c r="H3847" s="1">
        <f>Таблица1[[#This Row],[Плановая дата выхода из текущего статуса]]+VLOOKUP(Таблица1[[#This Row],[Бизнес-решение]],'Средние сроки по БР'!$A$1:$T$203,9)</f>
        <v>44767</v>
      </c>
      <c r="I384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848" spans="1:9" x14ac:dyDescent="0.25">
      <c r="A3848" s="2">
        <v>5500031711</v>
      </c>
      <c r="B3848" t="s">
        <v>3345</v>
      </c>
      <c r="C3848" t="s">
        <v>448</v>
      </c>
      <c r="D3848" t="s">
        <v>92</v>
      </c>
      <c r="E3848" s="1">
        <v>44553</v>
      </c>
      <c r="F3848" s="1">
        <v>44561</v>
      </c>
      <c r="G3848" s="1">
        <f>Таблица1[[#This Row],[Дата регистрации ЗНИ]]+VLOOKUP(Таблица1[[#This Row],[Бизнес-решение]],'Средние сроки по БР'!$A$1:$U$203,7,1)</f>
        <v>44730.833333333336</v>
      </c>
      <c r="H3848" s="1">
        <f>Таблица1[[#This Row],[Плановая дата выхода из текущего статуса]]+VLOOKUP(Таблица1[[#This Row],[Бизнес-решение]],'Средние сроки по БР'!$A$1:$T$203,8)</f>
        <v>44736.833333333336</v>
      </c>
      <c r="I384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3849" spans="1:9" x14ac:dyDescent="0.25">
      <c r="A3849" s="2">
        <v>5500031712</v>
      </c>
      <c r="B3849" t="s">
        <v>3346</v>
      </c>
      <c r="C3849" t="s">
        <v>148</v>
      </c>
      <c r="D3849" t="s">
        <v>37</v>
      </c>
      <c r="E3849" s="1">
        <v>44553</v>
      </c>
      <c r="F3849" s="1">
        <v>44713</v>
      </c>
      <c r="G3849" s="1">
        <f>Таблица1[[#This Row],[Дата регистрации ЗНИ]]+VLOOKUP(Таблица1[[#This Row],[Бизнес-решение]],'Средние сроки по БР'!$A$1:$T$203,9)</f>
        <v>44802.117647058825</v>
      </c>
      <c r="H3849" s="1">
        <f>Таблица1[[#This Row],[Плановая дата выхода из текущего статуса]]+VLOOKUP(Таблица1[[#This Row],[Бизнес-решение]],'Средние сроки по БР'!$A$1:$T$203,10)</f>
        <v>44962.117647058825</v>
      </c>
      <c r="I384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160</v>
      </c>
    </row>
    <row r="3850" spans="1:9" x14ac:dyDescent="0.25">
      <c r="A3850" s="2">
        <v>5500031713</v>
      </c>
      <c r="B3850" t="s">
        <v>2891</v>
      </c>
      <c r="C3850" t="s">
        <v>148</v>
      </c>
      <c r="D3850" t="s">
        <v>16</v>
      </c>
      <c r="E3850" s="1">
        <v>44553</v>
      </c>
      <c r="F3850" s="1">
        <v>44561</v>
      </c>
      <c r="G3850" s="1">
        <f>Таблица1[[#This Row],[Дата регистрации ЗНИ]]+VLOOKUP(Таблица1[[#This Row],[Бизнес-решение]],'Средние сроки по БР'!$A$1:$T$203,9)</f>
        <v>44720.252688172041</v>
      </c>
      <c r="H3850" s="1">
        <f>Таблица1[[#This Row],[Плановая дата выхода из текущего статуса]]+VLOOKUP(Таблица1[[#This Row],[Бизнес-решение]],'Средние сроки по БР'!$A$1:$T$203,10)</f>
        <v>44728.252688172041</v>
      </c>
      <c r="I385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8</v>
      </c>
    </row>
    <row r="3851" spans="1:9" x14ac:dyDescent="0.25">
      <c r="A3851" s="2">
        <v>5500031714</v>
      </c>
      <c r="B3851" t="s">
        <v>3347</v>
      </c>
      <c r="C3851" t="s">
        <v>328</v>
      </c>
      <c r="D3851" t="s">
        <v>73</v>
      </c>
      <c r="E3851" s="1">
        <v>44553</v>
      </c>
      <c r="F3851" s="1">
        <v>44558</v>
      </c>
      <c r="G3851" s="1">
        <f>Таблица1[[#This Row],[Дата регистрации ЗНИ]]+VLOOKUP(Таблица1[[#This Row],[Бизнес-решение]],'Средние сроки по БР'!$A$1:$U$203,7,1)</f>
        <v>44723.632258064514</v>
      </c>
      <c r="H3851" s="1">
        <f>Таблица1[[#This Row],[Плановая дата выхода из текущего статуса]]+VLOOKUP(Таблица1[[#This Row],[Бизнес-решение]],'Средние сроки по БР'!$A$1:$T$203,8)</f>
        <v>44726.632258064514</v>
      </c>
      <c r="I385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3852" spans="1:9" x14ac:dyDescent="0.25">
      <c r="A3852" s="2">
        <v>5500031715</v>
      </c>
      <c r="B3852" t="s">
        <v>3348</v>
      </c>
      <c r="C3852" t="s">
        <v>995</v>
      </c>
      <c r="D3852" t="s">
        <v>18</v>
      </c>
      <c r="E3852" s="1">
        <v>44553</v>
      </c>
      <c r="F3852" s="1">
        <v>44559</v>
      </c>
      <c r="G3852" s="1">
        <f>Таблица1[[#This Row],[Дата регистрации ЗНИ]]+VLOOKUP(Таблица1[[#This Row],[Бизнес-решение]],'Средние сроки по БР'!$A$1:$T$203,8)</f>
        <v>44846.087087087086</v>
      </c>
      <c r="H3852" s="1">
        <f>Таблица1[[#This Row],[Плановая дата выхода из текущего статуса]]+VLOOKUP(Таблица1[[#This Row],[Бизнес-решение]],'Средние сроки по БР'!$A$1:$T$203,9)</f>
        <v>44850.087087087086</v>
      </c>
      <c r="I385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853" spans="1:9" x14ac:dyDescent="0.25">
      <c r="A3853" s="2">
        <v>5500031716</v>
      </c>
      <c r="B3853" t="s">
        <v>3349</v>
      </c>
      <c r="C3853" t="s">
        <v>448</v>
      </c>
      <c r="D3853" t="s">
        <v>22</v>
      </c>
      <c r="E3853" s="1">
        <v>44553</v>
      </c>
      <c r="F3853" s="1">
        <v>44559</v>
      </c>
      <c r="G3853" s="1">
        <f>Таблица1[[#This Row],[Дата регистрации ЗНИ]]+VLOOKUP(Таблица1[[#This Row],[Бизнес-решение]],'Средние сроки по БР'!$A$1:$U$203,7,1)</f>
        <v>44773.083333333336</v>
      </c>
      <c r="H3853" s="1">
        <f>Таблица1[[#This Row],[Плановая дата выхода из текущего статуса]]+VLOOKUP(Таблица1[[#This Row],[Бизнес-решение]],'Средние сроки по БР'!$A$1:$T$203,8)</f>
        <v>44777.083333333336</v>
      </c>
      <c r="I385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854" spans="1:9" x14ac:dyDescent="0.25">
      <c r="A3854" s="2">
        <v>5500031717</v>
      </c>
      <c r="B3854" t="s">
        <v>3045</v>
      </c>
      <c r="C3854" t="s">
        <v>148</v>
      </c>
      <c r="D3854" t="s">
        <v>24</v>
      </c>
      <c r="E3854" s="1">
        <v>44553</v>
      </c>
      <c r="F3854" s="1">
        <v>44571</v>
      </c>
      <c r="G3854" s="1">
        <f>Таблица1[[#This Row],[Дата регистрации ЗНИ]]+VLOOKUP(Таблица1[[#This Row],[Бизнес-решение]],'Средние сроки по БР'!$A$1:$T$203,9)</f>
        <v>44717.599999999999</v>
      </c>
      <c r="H3854" s="1">
        <f>Таблица1[[#This Row],[Плановая дата выхода из текущего статуса]]+VLOOKUP(Таблица1[[#This Row],[Бизнес-решение]],'Средние сроки по БР'!$A$1:$T$203,10)</f>
        <v>44735.6</v>
      </c>
      <c r="I385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18</v>
      </c>
    </row>
    <row r="3855" spans="1:9" x14ac:dyDescent="0.25">
      <c r="A3855" s="2">
        <v>5500031718</v>
      </c>
      <c r="B3855" t="s">
        <v>3045</v>
      </c>
      <c r="C3855" t="s">
        <v>448</v>
      </c>
      <c r="D3855" t="s">
        <v>13</v>
      </c>
      <c r="E3855" s="1">
        <v>44553</v>
      </c>
      <c r="F3855" s="1">
        <v>44558</v>
      </c>
      <c r="G3855" s="1">
        <f>Таблица1[[#This Row],[Дата регистрации ЗНИ]]+VLOOKUP(Таблица1[[#This Row],[Бизнес-решение]],'Средние сроки по БР'!$A$1:$U$203,7,1)</f>
        <v>44787.88</v>
      </c>
      <c r="H3855" s="1">
        <f>Таблица1[[#This Row],[Плановая дата выхода из текущего статуса]]+VLOOKUP(Таблица1[[#This Row],[Бизнес-решение]],'Средние сроки по БР'!$A$1:$T$203,8)</f>
        <v>44790.879999999997</v>
      </c>
      <c r="I385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3856" spans="1:9" x14ac:dyDescent="0.25">
      <c r="A3856" s="2">
        <v>5500031719</v>
      </c>
      <c r="B3856" t="s">
        <v>3350</v>
      </c>
      <c r="C3856" t="s">
        <v>148</v>
      </c>
      <c r="D3856" t="s">
        <v>257</v>
      </c>
      <c r="E3856" s="1">
        <v>44554</v>
      </c>
      <c r="F3856" s="1">
        <v>44560</v>
      </c>
      <c r="G3856" s="1">
        <f>Таблица1[[#This Row],[Дата регистрации ЗНИ]]+VLOOKUP(Таблица1[[#This Row],[Бизнес-решение]],'Средние сроки по БР'!$A$1:$T$203,9)</f>
        <v>44673.595744680853</v>
      </c>
      <c r="H3856" s="1">
        <f>Таблица1[[#This Row],[Плановая дата выхода из текущего статуса]]+VLOOKUP(Таблица1[[#This Row],[Бизнес-решение]],'Средние сроки по БР'!$A$1:$T$203,10)</f>
        <v>44679.595744680853</v>
      </c>
      <c r="I385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3857" spans="1:9" x14ac:dyDescent="0.25">
      <c r="A3857" s="2">
        <v>5500031720</v>
      </c>
      <c r="B3857" t="s">
        <v>3351</v>
      </c>
      <c r="C3857" t="s">
        <v>325</v>
      </c>
      <c r="D3857" t="s">
        <v>54</v>
      </c>
      <c r="E3857" s="1">
        <v>44554</v>
      </c>
      <c r="F3857" s="1">
        <v>44560</v>
      </c>
      <c r="G3857" s="1">
        <f>Таблица1[[#This Row],[Дата регистрации ЗНИ]]+VLOOKUP(Таблица1[[#This Row],[Бизнес-решение]],'Средние сроки по БР'!$A$1:$T$203,13)</f>
        <v>44736.423076923078</v>
      </c>
      <c r="H3857" s="1">
        <f>Таблица1[[#This Row],[Плановая дата выхода из текущего статуса]]+VLOOKUP(Таблица1[[#This Row],[Бизнес-решение]],'Средние сроки по БР'!$A$1:$T$203,14)</f>
        <v>44740.423076923078</v>
      </c>
      <c r="I385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858" spans="1:9" x14ac:dyDescent="0.25">
      <c r="A3858" s="2">
        <v>5500031721</v>
      </c>
      <c r="B3858" t="s">
        <v>3352</v>
      </c>
      <c r="C3858" t="s">
        <v>995</v>
      </c>
      <c r="D3858" t="s">
        <v>11</v>
      </c>
      <c r="E3858" s="1">
        <v>44554</v>
      </c>
      <c r="F3858" s="1">
        <v>44560</v>
      </c>
      <c r="G3858" s="1">
        <f>Таблица1[[#This Row],[Дата регистрации ЗНИ]]+VLOOKUP(Таблица1[[#This Row],[Бизнес-решение]],'Средние сроки по БР'!$A$1:$T$203,8)</f>
        <v>44807.260563380281</v>
      </c>
      <c r="H3858" s="1">
        <f>Таблица1[[#This Row],[Плановая дата выхода из текущего статуса]]+VLOOKUP(Таблица1[[#This Row],[Бизнес-решение]],'Средние сроки по БР'!$A$1:$T$203,9)</f>
        <v>44811.260563380281</v>
      </c>
      <c r="I385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859" spans="1:9" hidden="1" x14ac:dyDescent="0.25">
      <c r="A3859" s="2">
        <v>5500031728</v>
      </c>
      <c r="B3859" t="s">
        <v>3238</v>
      </c>
      <c r="C3859" t="s">
        <v>8</v>
      </c>
      <c r="D3859" t="s">
        <v>54</v>
      </c>
      <c r="E3859" s="1">
        <v>44554</v>
      </c>
      <c r="F3859" s="1" t="s">
        <v>7</v>
      </c>
      <c r="I3859" s="32" t="str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-</v>
      </c>
    </row>
    <row r="3860" spans="1:9" x14ac:dyDescent="0.25">
      <c r="A3860" s="2">
        <v>5500031722</v>
      </c>
      <c r="B3860" t="s">
        <v>3353</v>
      </c>
      <c r="C3860" t="s">
        <v>148</v>
      </c>
      <c r="D3860" t="s">
        <v>30</v>
      </c>
      <c r="E3860" s="1">
        <v>44554</v>
      </c>
      <c r="F3860" s="1">
        <v>44559</v>
      </c>
      <c r="G3860" s="1">
        <f>Таблица1[[#This Row],[Дата регистрации ЗНИ]]+VLOOKUP(Таблица1[[#This Row],[Бизнес-решение]],'Средние сроки по БР'!$A$1:$T$203,9)</f>
        <v>44718.727272727272</v>
      </c>
      <c r="H3860" s="1">
        <f>Таблица1[[#This Row],[Плановая дата выхода из текущего статуса]]+VLOOKUP(Таблица1[[#This Row],[Бизнес-решение]],'Средние сроки по БР'!$A$1:$T$203,10)</f>
        <v>44723.727272727272</v>
      </c>
      <c r="I386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5</v>
      </c>
    </row>
    <row r="3861" spans="1:9" x14ac:dyDescent="0.25">
      <c r="A3861" s="2">
        <v>5500031723</v>
      </c>
      <c r="B3861" t="s">
        <v>3354</v>
      </c>
      <c r="C3861" t="s">
        <v>148</v>
      </c>
      <c r="D3861" t="s">
        <v>30</v>
      </c>
      <c r="E3861" s="1">
        <v>44554</v>
      </c>
      <c r="F3861" s="1">
        <v>44560</v>
      </c>
      <c r="G3861" s="1">
        <f>Таблица1[[#This Row],[Дата регистрации ЗНИ]]+VLOOKUP(Таблица1[[#This Row],[Бизнес-решение]],'Средние сроки по БР'!$A$1:$T$203,9)</f>
        <v>44718.727272727272</v>
      </c>
      <c r="H3861" s="1">
        <f>Таблица1[[#This Row],[Плановая дата выхода из текущего статуса]]+VLOOKUP(Таблица1[[#This Row],[Бизнес-решение]],'Средние сроки по БР'!$A$1:$T$203,10)</f>
        <v>44724.727272727272</v>
      </c>
      <c r="I386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3862" spans="1:9" x14ac:dyDescent="0.25">
      <c r="A3862" s="2">
        <v>5500031724</v>
      </c>
      <c r="B3862" t="s">
        <v>3355</v>
      </c>
      <c r="C3862" t="s">
        <v>325</v>
      </c>
      <c r="D3862" t="s">
        <v>30</v>
      </c>
      <c r="E3862" s="1">
        <v>44554</v>
      </c>
      <c r="F3862" s="1">
        <v>44560</v>
      </c>
      <c r="G3862" s="1">
        <f>Таблица1[[#This Row],[Дата регистрации ЗНИ]]+VLOOKUP(Таблица1[[#This Row],[Бизнес-решение]],'Средние сроки по БР'!$A$1:$T$203,13)</f>
        <v>44709.727272727272</v>
      </c>
      <c r="H3862" s="1">
        <f>Таблица1[[#This Row],[Плановая дата выхода из текущего статуса]]+VLOOKUP(Таблица1[[#This Row],[Бизнес-решение]],'Средние сроки по БР'!$A$1:$T$203,14)</f>
        <v>44713.727272727272</v>
      </c>
      <c r="I386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863" spans="1:9" x14ac:dyDescent="0.25">
      <c r="A3863" s="2">
        <v>5500031725</v>
      </c>
      <c r="B3863" t="s">
        <v>3356</v>
      </c>
      <c r="C3863" t="s">
        <v>325</v>
      </c>
      <c r="D3863" t="s">
        <v>13</v>
      </c>
      <c r="E3863" s="1">
        <v>44554</v>
      </c>
      <c r="F3863" s="1">
        <v>44560</v>
      </c>
      <c r="G3863" s="1">
        <f>Таблица1[[#This Row],[Дата регистрации ЗНИ]]+VLOOKUP(Таблица1[[#This Row],[Бизнес-решение]],'Средние сроки по БР'!$A$1:$T$203,13)</f>
        <v>44775.88</v>
      </c>
      <c r="H3863" s="1">
        <f>Таблица1[[#This Row],[Плановая дата выхода из текущего статуса]]+VLOOKUP(Таблица1[[#This Row],[Бизнес-решение]],'Средние сроки по БР'!$A$1:$T$203,14)</f>
        <v>44779.88</v>
      </c>
      <c r="I386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864" spans="1:9" x14ac:dyDescent="0.25">
      <c r="A3864" s="2">
        <v>5500031726</v>
      </c>
      <c r="B3864" t="s">
        <v>3357</v>
      </c>
      <c r="C3864" t="s">
        <v>448</v>
      </c>
      <c r="D3864" t="s">
        <v>6</v>
      </c>
      <c r="E3864" s="1">
        <v>44554</v>
      </c>
      <c r="F3864" s="1">
        <v>44559</v>
      </c>
      <c r="G3864" s="1">
        <f>Таблица1[[#This Row],[Дата регистрации ЗНИ]]+VLOOKUP(Таблица1[[#This Row],[Бизнес-решение]],'Средние сроки по БР'!$A$1:$U$203,7,1)</f>
        <v>44774.371321454484</v>
      </c>
      <c r="H3864" s="1">
        <f>Таблица1[[#This Row],[Плановая дата выхода из текущего статуса]]+VLOOKUP(Таблица1[[#This Row],[Бизнес-решение]],'Средние сроки по БР'!$A$1:$T$203,8)</f>
        <v>44777.371321454484</v>
      </c>
      <c r="I386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3865" spans="1:9" x14ac:dyDescent="0.25">
      <c r="A3865" s="2">
        <v>5500031727</v>
      </c>
      <c r="B3865" t="s">
        <v>3238</v>
      </c>
      <c r="C3865" t="s">
        <v>148</v>
      </c>
      <c r="D3865" t="s">
        <v>11</v>
      </c>
      <c r="E3865" s="1">
        <v>44554</v>
      </c>
      <c r="F3865" s="1">
        <v>44560</v>
      </c>
      <c r="G3865" s="1">
        <f>Таблица1[[#This Row],[Дата регистрации ЗНИ]]+VLOOKUP(Таблица1[[#This Row],[Бизнес-решение]],'Средние сроки по БР'!$A$1:$T$203,9)</f>
        <v>44805.260563380281</v>
      </c>
      <c r="H3865" s="1">
        <f>Таблица1[[#This Row],[Плановая дата выхода из текущего статуса]]+VLOOKUP(Таблица1[[#This Row],[Бизнес-решение]],'Средние сроки по БР'!$A$1:$T$203,10)</f>
        <v>44811.260563380281</v>
      </c>
      <c r="I386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3866" spans="1:9" x14ac:dyDescent="0.25">
      <c r="A3866" s="2">
        <v>5500031729</v>
      </c>
      <c r="B3866" t="s">
        <v>3238</v>
      </c>
      <c r="C3866" t="s">
        <v>995</v>
      </c>
      <c r="D3866" t="s">
        <v>3239</v>
      </c>
      <c r="E3866" s="1">
        <v>44554</v>
      </c>
      <c r="F3866" s="1">
        <v>44560</v>
      </c>
      <c r="G3866" s="1">
        <f>Таблица1[[#This Row],[Дата регистрации ЗНИ]]+VLOOKUP(Таблица1[[#This Row],[Бизнес-решение]],'Средние сроки по БР'!$A$1:$T$203,8)</f>
        <v>44758.857142857145</v>
      </c>
      <c r="H3866" s="1">
        <f>Таблица1[[#This Row],[Плановая дата выхода из текущего статуса]]+VLOOKUP(Таблица1[[#This Row],[Бизнес-решение]],'Средние сроки по БР'!$A$1:$T$203,9)</f>
        <v>44762.857142857145</v>
      </c>
      <c r="I386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4</v>
      </c>
    </row>
    <row r="3867" spans="1:9" x14ac:dyDescent="0.25">
      <c r="A3867" s="2">
        <v>5500031730</v>
      </c>
      <c r="B3867" t="s">
        <v>3238</v>
      </c>
      <c r="C3867" t="s">
        <v>448</v>
      </c>
      <c r="D3867" t="s">
        <v>3358</v>
      </c>
      <c r="E3867" s="1">
        <v>44554</v>
      </c>
      <c r="F3867" s="1">
        <v>44559</v>
      </c>
      <c r="G3867" s="1">
        <f>Таблица1[[#This Row],[Дата регистрации ЗНИ]]+VLOOKUP(Таблица1[[#This Row],[Бизнес-решение]],'Средние сроки по БР'!$A$1:$U$203,7,1)</f>
        <v>44758.9375</v>
      </c>
      <c r="H3867" s="1">
        <f>Таблица1[[#This Row],[Плановая дата выхода из текущего статуса]]+VLOOKUP(Таблица1[[#This Row],[Бизнес-решение]],'Средние сроки по БР'!$A$1:$T$203,8)</f>
        <v>44761.9375</v>
      </c>
      <c r="I386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3</v>
      </c>
    </row>
    <row r="3868" spans="1:9" x14ac:dyDescent="0.25">
      <c r="A3868" s="2">
        <v>5500031731</v>
      </c>
      <c r="B3868" t="s">
        <v>1706</v>
      </c>
      <c r="C3868" t="s">
        <v>148</v>
      </c>
      <c r="D3868" t="s">
        <v>306</v>
      </c>
      <c r="E3868" s="1">
        <v>44554</v>
      </c>
      <c r="F3868" s="1">
        <v>44560</v>
      </c>
      <c r="G3868" s="1">
        <f>Таблица1[[#This Row],[Дата регистрации ЗНИ]]+VLOOKUP(Таблица1[[#This Row],[Бизнес-решение]],'Средние сроки по БР'!$A$1:$T$203,9)</f>
        <v>44782.333333333336</v>
      </c>
      <c r="H3868" s="1">
        <f>Таблица1[[#This Row],[Плановая дата выхода из текущего статуса]]+VLOOKUP(Таблица1[[#This Row],[Бизнес-решение]],'Средние сроки по БР'!$A$1:$T$203,10)</f>
        <v>44788.333333333336</v>
      </c>
      <c r="I386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6</v>
      </c>
    </row>
    <row r="3869" spans="1:9" x14ac:dyDescent="0.25">
      <c r="A3869" s="2">
        <v>5500031732</v>
      </c>
      <c r="B3869" t="s">
        <v>3359</v>
      </c>
      <c r="C3869" t="s">
        <v>448</v>
      </c>
      <c r="D3869" t="s">
        <v>3162</v>
      </c>
      <c r="E3869" s="1">
        <v>44557</v>
      </c>
      <c r="F3869" s="1">
        <v>44561</v>
      </c>
      <c r="G3869" s="1">
        <f>Таблица1[[#This Row],[Дата регистрации ЗНИ]]+VLOOKUP(Таблица1[[#This Row],[Бизнес-решение]],'Средние сроки по БР'!$A$1:$U$203,7,1)</f>
        <v>44768</v>
      </c>
      <c r="H3869" s="1">
        <f>Таблица1[[#This Row],[Плановая дата выхода из текущего статуса]]+VLOOKUP(Таблица1[[#This Row],[Бизнес-решение]],'Средние сроки по БР'!$A$1:$T$203,8)</f>
        <v>44770</v>
      </c>
      <c r="I386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870" spans="1:9" x14ac:dyDescent="0.25">
      <c r="A3870" s="2">
        <v>5500031733</v>
      </c>
      <c r="B3870" t="s">
        <v>3360</v>
      </c>
      <c r="C3870" t="s">
        <v>448</v>
      </c>
      <c r="D3870" t="s">
        <v>33</v>
      </c>
      <c r="E3870" s="1">
        <v>44557</v>
      </c>
      <c r="F3870" s="1">
        <v>44560</v>
      </c>
      <c r="G3870" s="1">
        <f>Таблица1[[#This Row],[Дата регистрации ЗНИ]]+VLOOKUP(Таблица1[[#This Row],[Бизнес-решение]],'Средние сроки по БР'!$A$1:$U$203,7,1)</f>
        <v>44805.310924369747</v>
      </c>
      <c r="H3870" s="1">
        <f>Таблица1[[#This Row],[Плановая дата выхода из текущего статуса]]+VLOOKUP(Таблица1[[#This Row],[Бизнес-решение]],'Средние сроки по БР'!$A$1:$T$203,8)</f>
        <v>44806.310924369747</v>
      </c>
      <c r="I387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3871" spans="1:9" x14ac:dyDescent="0.25">
      <c r="A3871" s="2">
        <v>5500031734</v>
      </c>
      <c r="B3871" t="s">
        <v>3339</v>
      </c>
      <c r="C3871" t="s">
        <v>448</v>
      </c>
      <c r="D3871" t="s">
        <v>33</v>
      </c>
      <c r="E3871" s="1">
        <v>44557</v>
      </c>
      <c r="F3871" s="1">
        <v>44560</v>
      </c>
      <c r="G3871" s="1">
        <f>Таблица1[[#This Row],[Дата регистрации ЗНИ]]+VLOOKUP(Таблица1[[#This Row],[Бизнес-решение]],'Средние сроки по БР'!$A$1:$U$203,7,1)</f>
        <v>44805.310924369747</v>
      </c>
      <c r="H3871" s="1">
        <f>Таблица1[[#This Row],[Плановая дата выхода из текущего статуса]]+VLOOKUP(Таблица1[[#This Row],[Бизнес-решение]],'Средние сроки по БР'!$A$1:$T$203,8)</f>
        <v>44806.310924369747</v>
      </c>
      <c r="I387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3872" spans="1:9" x14ac:dyDescent="0.25">
      <c r="A3872" s="2">
        <v>5500031736</v>
      </c>
      <c r="B3872" t="s">
        <v>3361</v>
      </c>
      <c r="C3872" t="s">
        <v>325</v>
      </c>
      <c r="D3872" t="s">
        <v>150</v>
      </c>
      <c r="E3872" s="1">
        <v>44558</v>
      </c>
      <c r="F3872" s="1">
        <v>44561</v>
      </c>
      <c r="G3872" s="1">
        <f>Таблица1[[#This Row],[Дата регистрации ЗНИ]]+VLOOKUP(Таблица1[[#This Row],[Бизнес-решение]],'Средние сроки по БР'!$A$1:$T$203,13)</f>
        <v>44688.0625</v>
      </c>
      <c r="H3872" s="1">
        <f>Таблица1[[#This Row],[Плановая дата выхода из текущего статуса]]+VLOOKUP(Таблица1[[#This Row],[Бизнес-решение]],'Средние сроки по БР'!$A$1:$T$203,14)</f>
        <v>44689.0625</v>
      </c>
      <c r="I387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3873" spans="1:9" x14ac:dyDescent="0.25">
      <c r="A3873" s="2">
        <v>5500031741</v>
      </c>
      <c r="B3873" t="s">
        <v>3363</v>
      </c>
      <c r="C3873" t="s">
        <v>328</v>
      </c>
      <c r="D3873" t="s">
        <v>73</v>
      </c>
      <c r="E3873" s="1">
        <v>44557</v>
      </c>
      <c r="F3873" s="1">
        <v>44561</v>
      </c>
      <c r="G3873" s="1">
        <f>Таблица1[[#This Row],[Дата регистрации ЗНИ]]+VLOOKUP(Таблица1[[#This Row],[Бизнес-решение]],'Средние сроки по БР'!$A$1:$U$203,7,1)</f>
        <v>44727.632258064514</v>
      </c>
      <c r="H3873" s="1">
        <f>Таблица1[[#This Row],[Плановая дата выхода из текущего статуса]]+VLOOKUP(Таблица1[[#This Row],[Бизнес-решение]],'Средние сроки по БР'!$A$1:$T$203,8)</f>
        <v>44729.632258064514</v>
      </c>
      <c r="I3873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874" spans="1:9" x14ac:dyDescent="0.25">
      <c r="A3874" s="2">
        <v>5500031742</v>
      </c>
      <c r="B3874" t="s">
        <v>3364</v>
      </c>
      <c r="C3874" t="s">
        <v>325</v>
      </c>
      <c r="D3874" t="s">
        <v>329</v>
      </c>
      <c r="E3874" s="1">
        <v>44557</v>
      </c>
      <c r="F3874" s="1">
        <v>44560</v>
      </c>
      <c r="G3874" s="1">
        <f>Таблица1[[#This Row],[Дата регистрации ЗНИ]]+VLOOKUP(Таблица1[[#This Row],[Бизнес-решение]],'Средние сроки по БР'!$A$1:$T$203,13)</f>
        <v>44758.571428571428</v>
      </c>
      <c r="H3874" s="1">
        <f>Таблица1[[#This Row],[Плановая дата выхода из текущего статуса]]+VLOOKUP(Таблица1[[#This Row],[Бизнес-решение]],'Средние сроки по БР'!$A$1:$T$203,14)</f>
        <v>44759.571428571428</v>
      </c>
      <c r="I3874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3875" spans="1:9" x14ac:dyDescent="0.25">
      <c r="A3875" s="2">
        <v>5500031743</v>
      </c>
      <c r="B3875" t="s">
        <v>3365</v>
      </c>
      <c r="C3875" t="s">
        <v>448</v>
      </c>
      <c r="D3875" t="s">
        <v>10</v>
      </c>
      <c r="E3875" s="1">
        <v>44557</v>
      </c>
      <c r="F3875" s="1">
        <v>44560</v>
      </c>
      <c r="G3875" s="1">
        <f>Таблица1[[#This Row],[Дата регистрации ЗНИ]]+VLOOKUP(Таблица1[[#This Row],[Бизнес-решение]],'Средние сроки по БР'!$A$1:$U$203,7,1)</f>
        <v>44740.209790209788</v>
      </c>
      <c r="H3875" s="1">
        <f>Таблица1[[#This Row],[Плановая дата выхода из текущего статуса]]+VLOOKUP(Таблица1[[#This Row],[Бизнес-решение]],'Средние сроки по БР'!$A$1:$T$203,8)</f>
        <v>44741.209790209788</v>
      </c>
      <c r="I3875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3876" spans="1:9" x14ac:dyDescent="0.25">
      <c r="A3876" s="2">
        <v>5500031744</v>
      </c>
      <c r="B3876" t="s">
        <v>3366</v>
      </c>
      <c r="C3876" t="s">
        <v>995</v>
      </c>
      <c r="D3876" t="s">
        <v>63</v>
      </c>
      <c r="E3876" s="1">
        <v>44557</v>
      </c>
      <c r="F3876" s="1">
        <v>44561</v>
      </c>
      <c r="G3876" s="1">
        <f>Таблица1[[#This Row],[Дата регистрации ЗНИ]]+VLOOKUP(Таблица1[[#This Row],[Бизнес-решение]],'Средние сроки по БР'!$A$1:$T$203,8)</f>
        <v>44709.796791443849</v>
      </c>
      <c r="H3876" s="1">
        <f>Таблица1[[#This Row],[Плановая дата выхода из текущего статуса]]+VLOOKUP(Таблица1[[#This Row],[Бизнес-решение]],'Средние сроки по БР'!$A$1:$T$203,9)</f>
        <v>44711.796791443849</v>
      </c>
      <c r="I3876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877" spans="1:9" x14ac:dyDescent="0.25">
      <c r="A3877" s="2">
        <v>5500031745</v>
      </c>
      <c r="B3877" t="s">
        <v>3087</v>
      </c>
      <c r="C3877" t="s">
        <v>307</v>
      </c>
      <c r="D3877" t="s">
        <v>210</v>
      </c>
      <c r="E3877" s="1">
        <v>44557</v>
      </c>
      <c r="F3877" s="1">
        <v>44558</v>
      </c>
      <c r="G3877" s="1">
        <f>Таблица1[[#This Row],[Дата регистрации ЗНИ]]+VLOOKUP(Таблица1[[#This Row],[Бизнес-решение]],'Средние сроки по БР'!$A$1:$T$203,9)</f>
        <v>44901.5</v>
      </c>
      <c r="H3877" s="1">
        <f>Таблица1[[#This Row],[Плановая дата выхода из текущего статуса]]+VLOOKUP(Таблица1[[#This Row],[Бизнес-решение]],'Средние сроки по БР'!$A$1:$T$203,10)</f>
        <v>44902.5</v>
      </c>
      <c r="I3877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3878" spans="1:9" x14ac:dyDescent="0.25">
      <c r="A3878" s="2">
        <v>5500031746</v>
      </c>
      <c r="B3878" t="s">
        <v>3367</v>
      </c>
      <c r="C3878" t="s">
        <v>260</v>
      </c>
      <c r="D3878" t="s">
        <v>73</v>
      </c>
      <c r="E3878" s="1">
        <v>44557</v>
      </c>
      <c r="F3878" s="1">
        <v>44560</v>
      </c>
      <c r="G3878" s="1">
        <f>Таблица1[[#This Row],[Дата регистрации ЗНИ]]+VLOOKUP(Таблица1[[#This Row],[Бизнес-решение]],'Средние сроки по БР'!$A$1:$T$203,6)</f>
        <v>44729.632258064514</v>
      </c>
      <c r="H3878" s="1">
        <f>Таблица1[[#This Row],[Плановая дата выхода из текущего статуса]]+VLOOKUP(Таблица1[[#This Row],[Бизнес-решение]],'Средние сроки по БР'!$A$1:$T$203,7)</f>
        <v>44730.632258064514</v>
      </c>
      <c r="I3878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3879" spans="1:9" x14ac:dyDescent="0.25">
      <c r="A3879" s="2">
        <v>5500031748</v>
      </c>
      <c r="B3879" t="s">
        <v>322</v>
      </c>
      <c r="C3879" t="s">
        <v>995</v>
      </c>
      <c r="D3879" t="s">
        <v>73</v>
      </c>
      <c r="E3879" s="1">
        <v>44557</v>
      </c>
      <c r="F3879" s="1">
        <v>44561</v>
      </c>
      <c r="G3879" s="1">
        <f>Таблица1[[#This Row],[Дата регистрации ЗНИ]]+VLOOKUP(Таблица1[[#This Row],[Бизнес-решение]],'Средние сроки по БР'!$A$1:$T$203,8)</f>
        <v>44725.632258064514</v>
      </c>
      <c r="H3879" s="1">
        <f>Таблица1[[#This Row],[Плановая дата выхода из текущего статуса]]+VLOOKUP(Таблица1[[#This Row],[Бизнес-решение]],'Средние сроки по БР'!$A$1:$T$203,9)</f>
        <v>44727.632258064514</v>
      </c>
      <c r="I3879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880" spans="1:9" x14ac:dyDescent="0.25">
      <c r="A3880" s="2">
        <v>5500031749</v>
      </c>
      <c r="B3880" t="s">
        <v>3369</v>
      </c>
      <c r="C3880" t="s">
        <v>995</v>
      </c>
      <c r="D3880" t="s">
        <v>37</v>
      </c>
      <c r="E3880" s="1">
        <v>44557</v>
      </c>
      <c r="F3880" s="1">
        <v>44560</v>
      </c>
      <c r="G3880" s="1">
        <f>Таблица1[[#This Row],[Дата регистрации ЗНИ]]+VLOOKUP(Таблица1[[#This Row],[Бизнес-решение]],'Средние сроки по БР'!$A$1:$T$203,8)</f>
        <v>44808.117647058825</v>
      </c>
      <c r="H3880" s="1">
        <f>Таблица1[[#This Row],[Плановая дата выхода из текущего статуса]]+VLOOKUP(Таблица1[[#This Row],[Бизнес-решение]],'Средние сроки по БР'!$A$1:$T$203,9)</f>
        <v>44809.117647058825</v>
      </c>
      <c r="I3880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3881" spans="1:9" x14ac:dyDescent="0.25">
      <c r="A3881" s="2">
        <v>5500031750</v>
      </c>
      <c r="B3881" t="s">
        <v>3370</v>
      </c>
      <c r="C3881" t="s">
        <v>325</v>
      </c>
      <c r="D3881" t="s">
        <v>13</v>
      </c>
      <c r="E3881" s="1">
        <v>44557</v>
      </c>
      <c r="F3881" s="1">
        <v>44561</v>
      </c>
      <c r="G3881" s="1">
        <f>Таблица1[[#This Row],[Дата регистрации ЗНИ]]+VLOOKUP(Таблица1[[#This Row],[Бизнес-решение]],'Средние сроки по БР'!$A$1:$T$203,13)</f>
        <v>44778.879999999997</v>
      </c>
      <c r="H3881" s="1">
        <f>Таблица1[[#This Row],[Плановая дата выхода из текущего статуса]]+VLOOKUP(Таблица1[[#This Row],[Бизнес-решение]],'Средние сроки по БР'!$A$1:$T$203,14)</f>
        <v>44780.88</v>
      </c>
      <c r="I3881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2</v>
      </c>
    </row>
    <row r="3882" spans="1:9" x14ac:dyDescent="0.25">
      <c r="A3882" s="2">
        <v>5500031752</v>
      </c>
      <c r="B3882" t="s">
        <v>3372</v>
      </c>
      <c r="C3882" t="s">
        <v>448</v>
      </c>
      <c r="D3882" t="s">
        <v>3162</v>
      </c>
      <c r="E3882" s="1">
        <v>44557</v>
      </c>
      <c r="F3882" s="1">
        <v>44560</v>
      </c>
      <c r="G3882" s="1">
        <f>Таблица1[[#This Row],[Дата регистрации ЗНИ]]+VLOOKUP(Таблица1[[#This Row],[Бизнес-решение]],'Средние сроки по БР'!$A$1:$U$203,7,1)</f>
        <v>44768</v>
      </c>
      <c r="H3882" s="1">
        <f>Таблица1[[#This Row],[Плановая дата выхода из текущего статуса]]+VLOOKUP(Таблица1[[#This Row],[Бизнес-решение]],'Средние сроки по БР'!$A$1:$T$203,8)</f>
        <v>44769</v>
      </c>
      <c r="I3882" s="32">
        <f>IF(Таблица1[[#This Row],[Дата реализации с текущим статусом]]&gt;Таблица1[[#This Row],[Дата реализации на старте]],Таблица1[[#This Row],[Дата реализации с текущим статусом]]-Таблица1[[#This Row],[Дата реализации на старте]],"-")</f>
        <v>1</v>
      </c>
    </row>
    <row r="3883" spans="1:9" x14ac:dyDescent="0.25">
      <c r="I3883" s="3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B21" sqref="B21"/>
    </sheetView>
  </sheetViews>
  <sheetFormatPr defaultRowHeight="15" x14ac:dyDescent="0.25"/>
  <cols>
    <col min="1" max="1" width="20.7109375" customWidth="1"/>
    <col min="2" max="2" width="39.140625" customWidth="1"/>
    <col min="3" max="3" width="37.140625" customWidth="1"/>
    <col min="4" max="4" width="47.28515625" customWidth="1"/>
  </cols>
  <sheetData>
    <row r="1" spans="1:4" ht="36.75" customHeight="1" thickBot="1" x14ac:dyDescent="0.3">
      <c r="A1" s="19" t="s">
        <v>3373</v>
      </c>
      <c r="B1" s="18" t="s">
        <v>3374</v>
      </c>
      <c r="C1" s="17" t="s">
        <v>3384</v>
      </c>
      <c r="D1" s="16" t="s">
        <v>3375</v>
      </c>
    </row>
    <row r="2" spans="1:4" x14ac:dyDescent="0.25">
      <c r="A2" s="3">
        <v>1</v>
      </c>
      <c r="B2" s="4" t="s">
        <v>3376</v>
      </c>
      <c r="C2" s="4">
        <v>1</v>
      </c>
      <c r="D2" s="5"/>
    </row>
    <row r="3" spans="1:4" x14ac:dyDescent="0.25">
      <c r="A3" s="3">
        <v>2</v>
      </c>
      <c r="B3" s="4" t="s">
        <v>260</v>
      </c>
      <c r="C3" s="4">
        <v>2</v>
      </c>
      <c r="D3" s="5"/>
    </row>
    <row r="4" spans="1:4" x14ac:dyDescent="0.25">
      <c r="A4" s="3">
        <v>3</v>
      </c>
      <c r="B4" s="4" t="s">
        <v>3377</v>
      </c>
      <c r="C4" s="4">
        <v>2</v>
      </c>
      <c r="D4" s="5"/>
    </row>
    <row r="5" spans="1:4" x14ac:dyDescent="0.25">
      <c r="A5" s="3">
        <v>4</v>
      </c>
      <c r="B5" s="4" t="s">
        <v>995</v>
      </c>
      <c r="C5" s="4">
        <v>2</v>
      </c>
      <c r="D5" s="5"/>
    </row>
    <row r="6" spans="1:4" ht="50.25" customHeight="1" x14ac:dyDescent="0.25">
      <c r="A6" s="3">
        <v>5</v>
      </c>
      <c r="B6" s="6" t="s">
        <v>397</v>
      </c>
      <c r="C6" s="7">
        <v>0</v>
      </c>
      <c r="D6" s="8" t="s">
        <v>3383</v>
      </c>
    </row>
    <row r="7" spans="1:4" x14ac:dyDescent="0.25">
      <c r="A7" s="3">
        <v>6</v>
      </c>
      <c r="B7" s="4" t="s">
        <v>184</v>
      </c>
      <c r="C7" s="4">
        <v>5</v>
      </c>
      <c r="D7" s="5"/>
    </row>
    <row r="8" spans="1:4" x14ac:dyDescent="0.25">
      <c r="A8" s="3">
        <v>7</v>
      </c>
      <c r="B8" s="4" t="s">
        <v>114</v>
      </c>
      <c r="C8" s="4">
        <v>2</v>
      </c>
      <c r="D8" s="5"/>
    </row>
    <row r="9" spans="1:4" x14ac:dyDescent="0.25">
      <c r="A9" s="3">
        <v>8</v>
      </c>
      <c r="B9" s="4" t="s">
        <v>277</v>
      </c>
      <c r="C9" s="4">
        <v>2</v>
      </c>
      <c r="D9" s="5"/>
    </row>
    <row r="10" spans="1:4" x14ac:dyDescent="0.25">
      <c r="A10" s="3">
        <v>9</v>
      </c>
      <c r="B10" s="4" t="s">
        <v>297</v>
      </c>
      <c r="C10" s="4">
        <v>2</v>
      </c>
      <c r="D10" s="5"/>
    </row>
    <row r="11" spans="1:4" x14ac:dyDescent="0.25">
      <c r="A11" s="3">
        <v>10</v>
      </c>
      <c r="B11" s="4" t="s">
        <v>381</v>
      </c>
      <c r="C11" s="4">
        <v>1</v>
      </c>
      <c r="D11" s="5"/>
    </row>
    <row r="12" spans="1:4" ht="51" customHeight="1" x14ac:dyDescent="0.25">
      <c r="A12" s="3">
        <v>11</v>
      </c>
      <c r="B12" s="6" t="s">
        <v>99</v>
      </c>
      <c r="C12" s="6">
        <v>0</v>
      </c>
      <c r="D12" s="8" t="s">
        <v>3383</v>
      </c>
    </row>
    <row r="13" spans="1:4" x14ac:dyDescent="0.25">
      <c r="A13" s="3">
        <v>12</v>
      </c>
      <c r="B13" s="4" t="s">
        <v>401</v>
      </c>
      <c r="C13" s="4">
        <v>2</v>
      </c>
      <c r="D13" s="5"/>
    </row>
    <row r="14" spans="1:4" x14ac:dyDescent="0.25">
      <c r="A14" s="3">
        <v>13</v>
      </c>
      <c r="B14" s="4" t="s">
        <v>127</v>
      </c>
      <c r="C14" s="4">
        <v>2</v>
      </c>
      <c r="D14" s="5"/>
    </row>
    <row r="15" spans="1:4" x14ac:dyDescent="0.25">
      <c r="A15" s="3">
        <v>14</v>
      </c>
      <c r="B15" s="4" t="s">
        <v>149</v>
      </c>
      <c r="C15" s="4">
        <v>4</v>
      </c>
      <c r="D15" s="5"/>
    </row>
    <row r="16" spans="1:4" x14ac:dyDescent="0.25">
      <c r="A16" s="3">
        <v>15</v>
      </c>
      <c r="B16" s="4" t="s">
        <v>204</v>
      </c>
      <c r="C16" s="4">
        <v>4</v>
      </c>
      <c r="D16" s="5"/>
    </row>
    <row r="17" spans="1:4" ht="15.75" thickBot="1" x14ac:dyDescent="0.3">
      <c r="A17" s="9">
        <v>16</v>
      </c>
      <c r="B17" s="10" t="s">
        <v>152</v>
      </c>
      <c r="C17" s="10">
        <v>60</v>
      </c>
      <c r="D17" s="11"/>
    </row>
    <row r="18" spans="1:4" ht="15.75" thickBot="1" x14ac:dyDescent="0.3">
      <c r="A18" s="12"/>
      <c r="B18" s="13" t="s">
        <v>3378</v>
      </c>
      <c r="C18" s="14">
        <f>SUM(C2:C14)</f>
        <v>23</v>
      </c>
      <c r="D1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3"/>
  <sheetViews>
    <sheetView workbookViewId="0">
      <selection activeCell="E2" sqref="E2"/>
    </sheetView>
  </sheetViews>
  <sheetFormatPr defaultRowHeight="15" x14ac:dyDescent="0.25"/>
  <cols>
    <col min="1" max="1" width="14.42578125" customWidth="1"/>
    <col min="6" max="20" width="8.5703125" customWidth="1"/>
    <col min="21" max="21" width="7.85546875" customWidth="1"/>
    <col min="22" max="22" width="8.7109375" customWidth="1"/>
    <col min="23" max="23" width="7.85546875" customWidth="1"/>
    <col min="24" max="24" width="37.140625" customWidth="1"/>
    <col min="26" max="41" width="4.42578125" customWidth="1"/>
  </cols>
  <sheetData>
    <row r="1" spans="1:26" ht="64.5" thickBot="1" x14ac:dyDescent="0.3">
      <c r="A1" s="20" t="s">
        <v>3379</v>
      </c>
      <c r="B1" s="21" t="s">
        <v>3380</v>
      </c>
      <c r="C1" s="21" t="s">
        <v>3381</v>
      </c>
      <c r="D1" s="22" t="s">
        <v>3382</v>
      </c>
      <c r="E1" s="31" t="s">
        <v>3376</v>
      </c>
      <c r="F1" s="31" t="s">
        <v>3386</v>
      </c>
      <c r="G1" s="31" t="s">
        <v>3377</v>
      </c>
      <c r="H1" s="31" t="s">
        <v>3387</v>
      </c>
      <c r="I1" s="31" t="s">
        <v>3394</v>
      </c>
      <c r="J1" s="31" t="s">
        <v>184</v>
      </c>
      <c r="K1" s="31" t="s">
        <v>3388</v>
      </c>
      <c r="L1" s="31" t="s">
        <v>3389</v>
      </c>
      <c r="M1" s="31" t="s">
        <v>3390</v>
      </c>
      <c r="N1" s="31" t="s">
        <v>381</v>
      </c>
      <c r="O1" s="31" t="s">
        <v>99</v>
      </c>
      <c r="P1" s="31" t="s">
        <v>3391</v>
      </c>
      <c r="Q1" s="31" t="s">
        <v>127</v>
      </c>
      <c r="R1" s="31" t="s">
        <v>3392</v>
      </c>
      <c r="S1" s="31" t="s">
        <v>3393</v>
      </c>
      <c r="T1" s="31" t="s">
        <v>3395</v>
      </c>
      <c r="U1" s="31"/>
      <c r="V1" s="31"/>
      <c r="W1" s="31"/>
    </row>
    <row r="2" spans="1:26" x14ac:dyDescent="0.25">
      <c r="A2" s="23" t="s">
        <v>857</v>
      </c>
      <c r="B2" s="24">
        <v>1</v>
      </c>
      <c r="C2" s="25">
        <v>7</v>
      </c>
      <c r="D2" s="26">
        <v>13</v>
      </c>
      <c r="E2" s="32">
        <f>$Z$13+C2+D2</f>
        <v>111</v>
      </c>
      <c r="F2" s="32">
        <f>$Z$14+C2+D2</f>
        <v>110</v>
      </c>
      <c r="G2" s="32">
        <f>$Z$15+C2+D2</f>
        <v>108</v>
      </c>
      <c r="H2" s="32">
        <f>$Z$16+SUM(C2:D2)</f>
        <v>106</v>
      </c>
      <c r="I2" s="32">
        <f>$Z$17+SUM(C2:D2)</f>
        <v>104</v>
      </c>
      <c r="J2" s="32">
        <f>$Z$18+SUM(C2:D2)</f>
        <v>104</v>
      </c>
      <c r="K2" s="32">
        <f>$Z$19+SUM(C2:D2)</f>
        <v>99</v>
      </c>
      <c r="L2" s="32">
        <f>$Z$20+SUM(C2:D2)</f>
        <v>97</v>
      </c>
      <c r="M2" s="32">
        <f>$Z$21+SUM(C2:D2)</f>
        <v>95</v>
      </c>
      <c r="N2" s="32">
        <f>$Z$22+SUM(C2:D2)</f>
        <v>93</v>
      </c>
      <c r="O2" s="32">
        <f>$Z$23+SUM(C2:D2)</f>
        <v>92</v>
      </c>
      <c r="P2" s="32">
        <f>$Z$24+SUM(C2:D2)</f>
        <v>92</v>
      </c>
      <c r="Q2" s="32">
        <f>$Z$25+SUM(C2:D2)</f>
        <v>90</v>
      </c>
      <c r="R2" s="32">
        <f>$Z$26+SUM(C2:D2)</f>
        <v>88</v>
      </c>
      <c r="S2" s="32">
        <f>$Z$27+SUM(C2:D2)</f>
        <v>84</v>
      </c>
      <c r="T2" s="32">
        <f>$Z$28+SUM(C2:D2)</f>
        <v>80</v>
      </c>
      <c r="U2" s="32"/>
      <c r="V2" s="32"/>
      <c r="W2" s="32"/>
    </row>
    <row r="3" spans="1:26" x14ac:dyDescent="0.25">
      <c r="A3" s="23" t="s">
        <v>52</v>
      </c>
      <c r="B3" s="24">
        <v>32</v>
      </c>
      <c r="C3" s="25">
        <v>33.8125</v>
      </c>
      <c r="D3" s="26">
        <v>42.46875</v>
      </c>
      <c r="E3" s="32">
        <f t="shared" ref="E3:E66" si="0">$Z$13+C3+D3</f>
        <v>167.28125</v>
      </c>
      <c r="F3" s="32">
        <f t="shared" ref="F3:F66" si="1">$Z$14+C3+D3</f>
        <v>166.28125</v>
      </c>
      <c r="G3" s="32">
        <f t="shared" ref="G3:G66" si="2">$Z$15+C3+D3</f>
        <v>164.28125</v>
      </c>
      <c r="H3" s="32">
        <f t="shared" ref="H3:H66" si="3">$Z$16+SUM(C3:D3)</f>
        <v>162.28125</v>
      </c>
      <c r="I3" s="32">
        <f t="shared" ref="I3:I66" si="4">$Z$17+SUM(C3:D3)</f>
        <v>160.28125</v>
      </c>
      <c r="J3" s="32">
        <f t="shared" ref="J3:J66" si="5">$Z$18+SUM(C3:D3)</f>
        <v>160.28125</v>
      </c>
      <c r="K3" s="32">
        <f t="shared" ref="K3:K66" si="6">$Z$19+SUM(C3:D3)</f>
        <v>155.28125</v>
      </c>
      <c r="L3" s="32">
        <f t="shared" ref="L3:L66" si="7">$Z$20+SUM(C3:D3)</f>
        <v>153.28125</v>
      </c>
      <c r="M3" s="32">
        <f t="shared" ref="M3:M66" si="8">$Z$21+SUM(C3:D3)</f>
        <v>151.28125</v>
      </c>
      <c r="N3" s="32">
        <f t="shared" ref="N3:N66" si="9">$Z$22+SUM(C3:D3)</f>
        <v>149.28125</v>
      </c>
      <c r="O3" s="32">
        <f t="shared" ref="O3:O66" si="10">$Z$23+SUM(C3:D3)</f>
        <v>148.28125</v>
      </c>
      <c r="P3" s="32">
        <f t="shared" ref="P3:P66" si="11">$Z$24+SUM(C3:D3)</f>
        <v>148.28125</v>
      </c>
      <c r="Q3" s="32">
        <f t="shared" ref="Q3:Q66" si="12">$Z$25+SUM(C3:D3)</f>
        <v>146.28125</v>
      </c>
      <c r="R3" s="32">
        <f t="shared" ref="R3:R66" si="13">$Z$26+SUM(C3:D3)</f>
        <v>144.28125</v>
      </c>
      <c r="S3" s="32">
        <f t="shared" ref="S3:S66" si="14">$Z$27+SUM(C3:D3)</f>
        <v>140.28125</v>
      </c>
      <c r="T3" s="32">
        <f t="shared" ref="T3:T66" si="15">$Z$28+SUM(C3:D3)</f>
        <v>136.28125</v>
      </c>
      <c r="U3" s="32"/>
      <c r="V3" s="32"/>
      <c r="W3" s="32"/>
    </row>
    <row r="4" spans="1:26" x14ac:dyDescent="0.25">
      <c r="A4" s="23" t="s">
        <v>31</v>
      </c>
      <c r="B4" s="24">
        <v>4</v>
      </c>
      <c r="C4" s="25">
        <v>204.25</v>
      </c>
      <c r="D4" s="26">
        <v>151.75</v>
      </c>
      <c r="E4" s="32">
        <f t="shared" si="0"/>
        <v>447</v>
      </c>
      <c r="F4" s="32">
        <f t="shared" si="1"/>
        <v>446</v>
      </c>
      <c r="G4" s="32">
        <f t="shared" si="2"/>
        <v>444</v>
      </c>
      <c r="H4" s="32">
        <f t="shared" si="3"/>
        <v>442</v>
      </c>
      <c r="I4" s="32">
        <f t="shared" si="4"/>
        <v>440</v>
      </c>
      <c r="J4" s="32">
        <f t="shared" si="5"/>
        <v>440</v>
      </c>
      <c r="K4" s="32">
        <f t="shared" si="6"/>
        <v>435</v>
      </c>
      <c r="L4" s="32">
        <f t="shared" si="7"/>
        <v>433</v>
      </c>
      <c r="M4" s="32">
        <f t="shared" si="8"/>
        <v>431</v>
      </c>
      <c r="N4" s="32">
        <f t="shared" si="9"/>
        <v>429</v>
      </c>
      <c r="O4" s="32">
        <f t="shared" si="10"/>
        <v>428</v>
      </c>
      <c r="P4" s="32">
        <f t="shared" si="11"/>
        <v>428</v>
      </c>
      <c r="Q4" s="32">
        <f t="shared" si="12"/>
        <v>426</v>
      </c>
      <c r="R4" s="32">
        <f t="shared" si="13"/>
        <v>424</v>
      </c>
      <c r="S4" s="32">
        <f t="shared" si="14"/>
        <v>420</v>
      </c>
      <c r="T4" s="32">
        <f t="shared" si="15"/>
        <v>416</v>
      </c>
      <c r="U4" s="32"/>
      <c r="V4" s="32"/>
      <c r="W4" s="32"/>
    </row>
    <row r="5" spans="1:26" x14ac:dyDescent="0.25">
      <c r="A5" s="23" t="s">
        <v>423</v>
      </c>
      <c r="B5" s="24">
        <v>1</v>
      </c>
      <c r="C5" s="25">
        <v>14</v>
      </c>
      <c r="D5" s="26">
        <v>26</v>
      </c>
      <c r="E5" s="32">
        <f t="shared" si="0"/>
        <v>131</v>
      </c>
      <c r="F5" s="32">
        <f t="shared" si="1"/>
        <v>130</v>
      </c>
      <c r="G5" s="32">
        <f t="shared" si="2"/>
        <v>128</v>
      </c>
      <c r="H5" s="32">
        <f t="shared" si="3"/>
        <v>126</v>
      </c>
      <c r="I5" s="32">
        <f t="shared" si="4"/>
        <v>124</v>
      </c>
      <c r="J5" s="32">
        <f t="shared" si="5"/>
        <v>124</v>
      </c>
      <c r="K5" s="32">
        <f t="shared" si="6"/>
        <v>119</v>
      </c>
      <c r="L5" s="32">
        <f t="shared" si="7"/>
        <v>117</v>
      </c>
      <c r="M5" s="32">
        <f t="shared" si="8"/>
        <v>115</v>
      </c>
      <c r="N5" s="32">
        <f t="shared" si="9"/>
        <v>113</v>
      </c>
      <c r="O5" s="32">
        <f t="shared" si="10"/>
        <v>112</v>
      </c>
      <c r="P5" s="32">
        <f t="shared" si="11"/>
        <v>112</v>
      </c>
      <c r="Q5" s="32">
        <f t="shared" si="12"/>
        <v>110</v>
      </c>
      <c r="R5" s="32">
        <f t="shared" si="13"/>
        <v>108</v>
      </c>
      <c r="S5" s="32">
        <f t="shared" si="14"/>
        <v>104</v>
      </c>
      <c r="T5" s="32">
        <f t="shared" si="15"/>
        <v>100</v>
      </c>
      <c r="U5" s="32"/>
      <c r="V5" s="32"/>
      <c r="W5" s="32"/>
    </row>
    <row r="6" spans="1:26" x14ac:dyDescent="0.25">
      <c r="A6" s="23" t="s">
        <v>306</v>
      </c>
      <c r="B6" s="24">
        <v>3</v>
      </c>
      <c r="C6" s="25">
        <v>59</v>
      </c>
      <c r="D6" s="26">
        <v>85.333333333333329</v>
      </c>
      <c r="E6" s="32">
        <f t="shared" si="0"/>
        <v>235.33333333333331</v>
      </c>
      <c r="F6" s="32">
        <f t="shared" si="1"/>
        <v>234.33333333333331</v>
      </c>
      <c r="G6" s="32">
        <f t="shared" si="2"/>
        <v>232.33333333333331</v>
      </c>
      <c r="H6" s="32">
        <f t="shared" si="3"/>
        <v>230.33333333333331</v>
      </c>
      <c r="I6" s="32">
        <f t="shared" si="4"/>
        <v>228.33333333333331</v>
      </c>
      <c r="J6" s="32">
        <f t="shared" si="5"/>
        <v>228.33333333333331</v>
      </c>
      <c r="K6" s="32">
        <f t="shared" si="6"/>
        <v>223.33333333333331</v>
      </c>
      <c r="L6" s="32">
        <f t="shared" si="7"/>
        <v>221.33333333333331</v>
      </c>
      <c r="M6" s="32">
        <f t="shared" si="8"/>
        <v>219.33333333333331</v>
      </c>
      <c r="N6" s="32">
        <f t="shared" si="9"/>
        <v>217.33333333333331</v>
      </c>
      <c r="O6" s="32">
        <f t="shared" si="10"/>
        <v>216.33333333333331</v>
      </c>
      <c r="P6" s="32">
        <f t="shared" si="11"/>
        <v>216.33333333333331</v>
      </c>
      <c r="Q6" s="32">
        <f t="shared" si="12"/>
        <v>214.33333333333331</v>
      </c>
      <c r="R6" s="32">
        <f t="shared" si="13"/>
        <v>212.33333333333331</v>
      </c>
      <c r="S6" s="32">
        <f t="shared" si="14"/>
        <v>208.33333333333331</v>
      </c>
      <c r="T6" s="32">
        <f t="shared" si="15"/>
        <v>204.33333333333331</v>
      </c>
      <c r="U6" s="32"/>
      <c r="V6" s="32"/>
      <c r="W6" s="32"/>
    </row>
    <row r="7" spans="1:26" x14ac:dyDescent="0.25">
      <c r="A7" s="23" t="s">
        <v>128</v>
      </c>
      <c r="B7" s="24">
        <v>47</v>
      </c>
      <c r="C7" s="25">
        <v>33</v>
      </c>
      <c r="D7" s="26">
        <v>92.021276595744681</v>
      </c>
      <c r="E7" s="32">
        <f t="shared" si="0"/>
        <v>216.02127659574467</v>
      </c>
      <c r="F7" s="32">
        <f t="shared" si="1"/>
        <v>215.02127659574467</v>
      </c>
      <c r="G7" s="32">
        <f t="shared" si="2"/>
        <v>213.02127659574467</v>
      </c>
      <c r="H7" s="32">
        <f t="shared" si="3"/>
        <v>211.02127659574467</v>
      </c>
      <c r="I7" s="32">
        <f t="shared" si="4"/>
        <v>209.02127659574467</v>
      </c>
      <c r="J7" s="32">
        <f t="shared" si="5"/>
        <v>209.02127659574467</v>
      </c>
      <c r="K7" s="32">
        <f t="shared" si="6"/>
        <v>204.02127659574467</v>
      </c>
      <c r="L7" s="32">
        <f t="shared" si="7"/>
        <v>202.02127659574467</v>
      </c>
      <c r="M7" s="32">
        <f t="shared" si="8"/>
        <v>200.02127659574467</v>
      </c>
      <c r="N7" s="32">
        <f t="shared" si="9"/>
        <v>198.02127659574467</v>
      </c>
      <c r="O7" s="32">
        <f t="shared" si="10"/>
        <v>197.02127659574467</v>
      </c>
      <c r="P7" s="32">
        <f t="shared" si="11"/>
        <v>197.02127659574467</v>
      </c>
      <c r="Q7" s="32">
        <f t="shared" si="12"/>
        <v>195.02127659574467</v>
      </c>
      <c r="R7" s="32">
        <f t="shared" si="13"/>
        <v>193.02127659574467</v>
      </c>
      <c r="S7" s="32">
        <f t="shared" si="14"/>
        <v>189.02127659574467</v>
      </c>
      <c r="T7" s="32">
        <f t="shared" si="15"/>
        <v>185.02127659574467</v>
      </c>
      <c r="U7" s="32"/>
      <c r="V7" s="32"/>
      <c r="W7" s="32"/>
    </row>
    <row r="8" spans="1:26" x14ac:dyDescent="0.25">
      <c r="A8" s="23" t="s">
        <v>217</v>
      </c>
      <c r="B8" s="24">
        <v>1</v>
      </c>
      <c r="C8" s="25">
        <v>125</v>
      </c>
      <c r="D8" s="26">
        <v>10</v>
      </c>
      <c r="E8" s="32">
        <f t="shared" si="0"/>
        <v>226</v>
      </c>
      <c r="F8" s="32">
        <f t="shared" si="1"/>
        <v>225</v>
      </c>
      <c r="G8" s="32">
        <f t="shared" si="2"/>
        <v>223</v>
      </c>
      <c r="H8" s="32">
        <f t="shared" si="3"/>
        <v>221</v>
      </c>
      <c r="I8" s="32">
        <f t="shared" si="4"/>
        <v>219</v>
      </c>
      <c r="J8" s="32">
        <f t="shared" si="5"/>
        <v>219</v>
      </c>
      <c r="K8" s="32">
        <f t="shared" si="6"/>
        <v>214</v>
      </c>
      <c r="L8" s="32">
        <f t="shared" si="7"/>
        <v>212</v>
      </c>
      <c r="M8" s="32">
        <f t="shared" si="8"/>
        <v>210</v>
      </c>
      <c r="N8" s="32">
        <f t="shared" si="9"/>
        <v>208</v>
      </c>
      <c r="O8" s="32">
        <f t="shared" si="10"/>
        <v>207</v>
      </c>
      <c r="P8" s="32">
        <f t="shared" si="11"/>
        <v>207</v>
      </c>
      <c r="Q8" s="32">
        <f t="shared" si="12"/>
        <v>205</v>
      </c>
      <c r="R8" s="32">
        <f t="shared" si="13"/>
        <v>203</v>
      </c>
      <c r="S8" s="32">
        <f t="shared" si="14"/>
        <v>199</v>
      </c>
      <c r="T8" s="32">
        <f t="shared" si="15"/>
        <v>195</v>
      </c>
      <c r="U8" s="32"/>
      <c r="V8" s="32"/>
      <c r="W8" s="32"/>
    </row>
    <row r="9" spans="1:26" x14ac:dyDescent="0.25">
      <c r="A9" s="23" t="s">
        <v>87</v>
      </c>
      <c r="B9" s="24">
        <v>17</v>
      </c>
      <c r="C9" s="25">
        <v>67.117647058823536</v>
      </c>
      <c r="D9" s="26">
        <v>126.05882352941177</v>
      </c>
      <c r="E9" s="32">
        <f t="shared" si="0"/>
        <v>284.1764705882353</v>
      </c>
      <c r="F9" s="32">
        <f t="shared" si="1"/>
        <v>283.1764705882353</v>
      </c>
      <c r="G9" s="32">
        <f t="shared" si="2"/>
        <v>281.1764705882353</v>
      </c>
      <c r="H9" s="32">
        <f t="shared" si="3"/>
        <v>279.1764705882353</v>
      </c>
      <c r="I9" s="32">
        <f t="shared" si="4"/>
        <v>277.1764705882353</v>
      </c>
      <c r="J9" s="32">
        <f t="shared" si="5"/>
        <v>277.1764705882353</v>
      </c>
      <c r="K9" s="32">
        <f t="shared" si="6"/>
        <v>272.1764705882353</v>
      </c>
      <c r="L9" s="32">
        <f t="shared" si="7"/>
        <v>270.1764705882353</v>
      </c>
      <c r="M9" s="32">
        <f t="shared" si="8"/>
        <v>268.1764705882353</v>
      </c>
      <c r="N9" s="32">
        <f t="shared" si="9"/>
        <v>266.1764705882353</v>
      </c>
      <c r="O9" s="32">
        <f t="shared" si="10"/>
        <v>265.1764705882353</v>
      </c>
      <c r="P9" s="32">
        <f t="shared" si="11"/>
        <v>265.1764705882353</v>
      </c>
      <c r="Q9" s="32">
        <f t="shared" si="12"/>
        <v>263.1764705882353</v>
      </c>
      <c r="R9" s="32">
        <f t="shared" si="13"/>
        <v>261.1764705882353</v>
      </c>
      <c r="S9" s="32">
        <f t="shared" si="14"/>
        <v>257.1764705882353</v>
      </c>
      <c r="T9" s="32">
        <f t="shared" si="15"/>
        <v>253.1764705882353</v>
      </c>
      <c r="U9" s="32"/>
      <c r="V9" s="32"/>
      <c r="W9" s="32"/>
    </row>
    <row r="10" spans="1:26" x14ac:dyDescent="0.25">
      <c r="A10" s="23" t="s">
        <v>258</v>
      </c>
      <c r="B10" s="24">
        <v>5</v>
      </c>
      <c r="C10" s="25">
        <v>25.8</v>
      </c>
      <c r="D10" s="26">
        <v>123.8</v>
      </c>
      <c r="E10" s="32">
        <f t="shared" si="0"/>
        <v>240.6</v>
      </c>
      <c r="F10" s="32">
        <f t="shared" si="1"/>
        <v>239.6</v>
      </c>
      <c r="G10" s="32">
        <f t="shared" si="2"/>
        <v>237.6</v>
      </c>
      <c r="H10" s="32">
        <f t="shared" si="3"/>
        <v>235.6</v>
      </c>
      <c r="I10" s="32">
        <f t="shared" si="4"/>
        <v>233.6</v>
      </c>
      <c r="J10" s="32">
        <f t="shared" si="5"/>
        <v>233.6</v>
      </c>
      <c r="K10" s="32">
        <f t="shared" si="6"/>
        <v>228.6</v>
      </c>
      <c r="L10" s="32">
        <f t="shared" si="7"/>
        <v>226.6</v>
      </c>
      <c r="M10" s="32">
        <f t="shared" si="8"/>
        <v>224.6</v>
      </c>
      <c r="N10" s="32">
        <f t="shared" si="9"/>
        <v>222.6</v>
      </c>
      <c r="O10" s="32">
        <f t="shared" si="10"/>
        <v>221.6</v>
      </c>
      <c r="P10" s="32">
        <f t="shared" si="11"/>
        <v>221.6</v>
      </c>
      <c r="Q10" s="32">
        <f t="shared" si="12"/>
        <v>219.6</v>
      </c>
      <c r="R10" s="32">
        <f t="shared" si="13"/>
        <v>217.6</v>
      </c>
      <c r="S10" s="32">
        <f t="shared" si="14"/>
        <v>213.6</v>
      </c>
      <c r="T10" s="32">
        <f t="shared" si="15"/>
        <v>209.6</v>
      </c>
      <c r="U10" s="32"/>
      <c r="V10" s="32"/>
      <c r="W10" s="32"/>
    </row>
    <row r="11" spans="1:26" x14ac:dyDescent="0.25">
      <c r="A11" s="23" t="s">
        <v>15</v>
      </c>
      <c r="B11" s="24">
        <v>5</v>
      </c>
      <c r="C11" s="25">
        <v>87</v>
      </c>
      <c r="D11" s="26">
        <v>213.5</v>
      </c>
      <c r="E11" s="32">
        <f t="shared" si="0"/>
        <v>391.5</v>
      </c>
      <c r="F11" s="32">
        <f t="shared" si="1"/>
        <v>390.5</v>
      </c>
      <c r="G11" s="32">
        <f t="shared" si="2"/>
        <v>388.5</v>
      </c>
      <c r="H11" s="32">
        <f t="shared" si="3"/>
        <v>386.5</v>
      </c>
      <c r="I11" s="32">
        <f t="shared" si="4"/>
        <v>384.5</v>
      </c>
      <c r="J11" s="32">
        <f t="shared" si="5"/>
        <v>384.5</v>
      </c>
      <c r="K11" s="32">
        <f t="shared" si="6"/>
        <v>379.5</v>
      </c>
      <c r="L11" s="32">
        <f t="shared" si="7"/>
        <v>377.5</v>
      </c>
      <c r="M11" s="32">
        <f t="shared" si="8"/>
        <v>375.5</v>
      </c>
      <c r="N11" s="32">
        <f t="shared" si="9"/>
        <v>373.5</v>
      </c>
      <c r="O11" s="32">
        <f t="shared" si="10"/>
        <v>372.5</v>
      </c>
      <c r="P11" s="32">
        <f t="shared" si="11"/>
        <v>372.5</v>
      </c>
      <c r="Q11" s="32">
        <f t="shared" si="12"/>
        <v>370.5</v>
      </c>
      <c r="R11" s="32">
        <f t="shared" si="13"/>
        <v>368.5</v>
      </c>
      <c r="S11" s="32">
        <f t="shared" si="14"/>
        <v>364.5</v>
      </c>
      <c r="T11" s="32">
        <f t="shared" si="15"/>
        <v>360.5</v>
      </c>
      <c r="U11" s="32"/>
      <c r="V11" s="32"/>
      <c r="W11" s="32"/>
    </row>
    <row r="12" spans="1:26" x14ac:dyDescent="0.25">
      <c r="A12" s="23" t="s">
        <v>305</v>
      </c>
      <c r="B12" s="24">
        <v>5</v>
      </c>
      <c r="C12" s="25">
        <v>29</v>
      </c>
      <c r="D12" s="26">
        <v>34</v>
      </c>
      <c r="E12" s="32">
        <f t="shared" si="0"/>
        <v>154</v>
      </c>
      <c r="F12" s="32">
        <f t="shared" si="1"/>
        <v>153</v>
      </c>
      <c r="G12" s="32">
        <f t="shared" si="2"/>
        <v>151</v>
      </c>
      <c r="H12" s="32">
        <f t="shared" si="3"/>
        <v>149</v>
      </c>
      <c r="I12" s="32">
        <f t="shared" si="4"/>
        <v>147</v>
      </c>
      <c r="J12" s="32">
        <f t="shared" si="5"/>
        <v>147</v>
      </c>
      <c r="K12" s="32">
        <f t="shared" si="6"/>
        <v>142</v>
      </c>
      <c r="L12" s="32">
        <f t="shared" si="7"/>
        <v>140</v>
      </c>
      <c r="M12" s="32">
        <f t="shared" si="8"/>
        <v>138</v>
      </c>
      <c r="N12" s="32">
        <f t="shared" si="9"/>
        <v>136</v>
      </c>
      <c r="O12" s="32">
        <f t="shared" si="10"/>
        <v>135</v>
      </c>
      <c r="P12" s="32">
        <f t="shared" si="11"/>
        <v>135</v>
      </c>
      <c r="Q12" s="32">
        <f t="shared" si="12"/>
        <v>133</v>
      </c>
      <c r="R12" s="32">
        <f t="shared" si="13"/>
        <v>131</v>
      </c>
      <c r="S12" s="32">
        <f t="shared" si="14"/>
        <v>127</v>
      </c>
      <c r="T12" s="32">
        <f t="shared" si="15"/>
        <v>123</v>
      </c>
      <c r="U12" s="32"/>
      <c r="V12" s="32"/>
      <c r="W12" s="32"/>
    </row>
    <row r="13" spans="1:26" x14ac:dyDescent="0.25">
      <c r="A13" s="23" t="s">
        <v>28</v>
      </c>
      <c r="B13" s="24">
        <v>53</v>
      </c>
      <c r="C13" s="25">
        <v>53.433962264150942</v>
      </c>
      <c r="D13" s="26">
        <v>133.23076923076923</v>
      </c>
      <c r="E13" s="32">
        <f t="shared" si="0"/>
        <v>277.66473149492015</v>
      </c>
      <c r="F13" s="32">
        <f t="shared" si="1"/>
        <v>276.66473149492015</v>
      </c>
      <c r="G13" s="32">
        <f t="shared" si="2"/>
        <v>274.66473149492015</v>
      </c>
      <c r="H13" s="32">
        <f t="shared" si="3"/>
        <v>272.66473149492015</v>
      </c>
      <c r="I13" s="32">
        <f t="shared" si="4"/>
        <v>270.66473149492015</v>
      </c>
      <c r="J13" s="32">
        <f t="shared" si="5"/>
        <v>270.66473149492015</v>
      </c>
      <c r="K13" s="32">
        <f t="shared" si="6"/>
        <v>265.66473149492015</v>
      </c>
      <c r="L13" s="32">
        <f t="shared" si="7"/>
        <v>263.66473149492015</v>
      </c>
      <c r="M13" s="32">
        <f t="shared" si="8"/>
        <v>261.66473149492015</v>
      </c>
      <c r="N13" s="32">
        <f t="shared" si="9"/>
        <v>259.66473149492015</v>
      </c>
      <c r="O13" s="32">
        <f t="shared" si="10"/>
        <v>258.66473149492015</v>
      </c>
      <c r="P13" s="32">
        <f t="shared" si="11"/>
        <v>258.66473149492015</v>
      </c>
      <c r="Q13" s="32">
        <f t="shared" si="12"/>
        <v>256.66473149492015</v>
      </c>
      <c r="R13" s="32">
        <f t="shared" si="13"/>
        <v>254.66473149492018</v>
      </c>
      <c r="S13" s="32">
        <f t="shared" si="14"/>
        <v>250.66473149492018</v>
      </c>
      <c r="T13" s="32">
        <f t="shared" si="15"/>
        <v>246.66473149492018</v>
      </c>
      <c r="U13" s="32"/>
      <c r="V13" s="32"/>
      <c r="W13" s="32"/>
      <c r="X13" s="4" t="s">
        <v>3376</v>
      </c>
      <c r="Y13" s="4">
        <v>1</v>
      </c>
      <c r="Z13">
        <f>SUM(Y13:Y28)</f>
        <v>91</v>
      </c>
    </row>
    <row r="14" spans="1:26" x14ac:dyDescent="0.25">
      <c r="A14" s="23" t="s">
        <v>113</v>
      </c>
      <c r="B14" s="24">
        <v>4</v>
      </c>
      <c r="C14" s="25">
        <v>42.5</v>
      </c>
      <c r="D14" s="26">
        <v>97.25</v>
      </c>
      <c r="E14" s="32">
        <f t="shared" si="0"/>
        <v>230.75</v>
      </c>
      <c r="F14" s="32">
        <f t="shared" si="1"/>
        <v>229.75</v>
      </c>
      <c r="G14" s="32">
        <f t="shared" si="2"/>
        <v>227.75</v>
      </c>
      <c r="H14" s="32">
        <f t="shared" si="3"/>
        <v>225.75</v>
      </c>
      <c r="I14" s="32">
        <f t="shared" si="4"/>
        <v>223.75</v>
      </c>
      <c r="J14" s="32">
        <f t="shared" si="5"/>
        <v>223.75</v>
      </c>
      <c r="K14" s="32">
        <f t="shared" si="6"/>
        <v>218.75</v>
      </c>
      <c r="L14" s="32">
        <f t="shared" si="7"/>
        <v>216.75</v>
      </c>
      <c r="M14" s="32">
        <f t="shared" si="8"/>
        <v>214.75</v>
      </c>
      <c r="N14" s="32">
        <f t="shared" si="9"/>
        <v>212.75</v>
      </c>
      <c r="O14" s="32">
        <f t="shared" si="10"/>
        <v>211.75</v>
      </c>
      <c r="P14" s="32">
        <f t="shared" si="11"/>
        <v>211.75</v>
      </c>
      <c r="Q14" s="32">
        <f t="shared" si="12"/>
        <v>209.75</v>
      </c>
      <c r="R14" s="32">
        <f t="shared" si="13"/>
        <v>207.75</v>
      </c>
      <c r="S14" s="32">
        <f t="shared" si="14"/>
        <v>203.75</v>
      </c>
      <c r="T14" s="32">
        <f t="shared" si="15"/>
        <v>199.75</v>
      </c>
      <c r="U14" s="32"/>
      <c r="V14" s="32"/>
      <c r="W14" s="32"/>
      <c r="X14" s="4" t="s">
        <v>260</v>
      </c>
      <c r="Y14" s="4">
        <v>2</v>
      </c>
      <c r="Z14">
        <f>SUM($Y14:$Y$28)</f>
        <v>90</v>
      </c>
    </row>
    <row r="15" spans="1:26" x14ac:dyDescent="0.25">
      <c r="A15" s="23" t="s">
        <v>327</v>
      </c>
      <c r="B15" s="24">
        <v>3</v>
      </c>
      <c r="C15" s="25">
        <v>10</v>
      </c>
      <c r="D15" s="26">
        <v>26</v>
      </c>
      <c r="E15" s="32">
        <f t="shared" si="0"/>
        <v>127</v>
      </c>
      <c r="F15" s="32">
        <f t="shared" si="1"/>
        <v>126</v>
      </c>
      <c r="G15" s="32">
        <f t="shared" si="2"/>
        <v>124</v>
      </c>
      <c r="H15" s="32">
        <f t="shared" si="3"/>
        <v>122</v>
      </c>
      <c r="I15" s="32">
        <f t="shared" si="4"/>
        <v>120</v>
      </c>
      <c r="J15" s="32">
        <f t="shared" si="5"/>
        <v>120</v>
      </c>
      <c r="K15" s="32">
        <f t="shared" si="6"/>
        <v>115</v>
      </c>
      <c r="L15" s="32">
        <f t="shared" si="7"/>
        <v>113</v>
      </c>
      <c r="M15" s="32">
        <f t="shared" si="8"/>
        <v>111</v>
      </c>
      <c r="N15" s="32">
        <f t="shared" si="9"/>
        <v>109</v>
      </c>
      <c r="O15" s="32">
        <f t="shared" si="10"/>
        <v>108</v>
      </c>
      <c r="P15" s="32">
        <f t="shared" si="11"/>
        <v>108</v>
      </c>
      <c r="Q15" s="32">
        <f t="shared" si="12"/>
        <v>106</v>
      </c>
      <c r="R15" s="32">
        <f t="shared" si="13"/>
        <v>104</v>
      </c>
      <c r="S15" s="32">
        <f t="shared" si="14"/>
        <v>100</v>
      </c>
      <c r="T15" s="32">
        <f t="shared" si="15"/>
        <v>96</v>
      </c>
      <c r="U15" s="32"/>
      <c r="V15" s="32"/>
      <c r="W15" s="32"/>
      <c r="X15" s="4" t="s">
        <v>3377</v>
      </c>
      <c r="Y15" s="4">
        <v>2</v>
      </c>
      <c r="Z15">
        <f>SUM($Y15:$Y$28)</f>
        <v>88</v>
      </c>
    </row>
    <row r="16" spans="1:26" x14ac:dyDescent="0.25">
      <c r="A16" s="23" t="s">
        <v>235</v>
      </c>
      <c r="B16" s="24">
        <v>7</v>
      </c>
      <c r="C16" s="25">
        <v>72.285714285714292</v>
      </c>
      <c r="D16" s="26">
        <v>46.571428571428569</v>
      </c>
      <c r="E16" s="32">
        <f t="shared" si="0"/>
        <v>209.85714285714283</v>
      </c>
      <c r="F16" s="32">
        <f t="shared" si="1"/>
        <v>208.85714285714283</v>
      </c>
      <c r="G16" s="32">
        <f t="shared" si="2"/>
        <v>206.85714285714283</v>
      </c>
      <c r="H16" s="32">
        <f t="shared" si="3"/>
        <v>204.85714285714286</v>
      </c>
      <c r="I16" s="32">
        <f t="shared" si="4"/>
        <v>202.85714285714286</v>
      </c>
      <c r="J16" s="32">
        <f t="shared" si="5"/>
        <v>202.85714285714286</v>
      </c>
      <c r="K16" s="32">
        <f t="shared" si="6"/>
        <v>197.85714285714286</v>
      </c>
      <c r="L16" s="32">
        <f t="shared" si="7"/>
        <v>195.85714285714286</v>
      </c>
      <c r="M16" s="32">
        <f t="shared" si="8"/>
        <v>193.85714285714286</v>
      </c>
      <c r="N16" s="32">
        <f t="shared" si="9"/>
        <v>191.85714285714286</v>
      </c>
      <c r="O16" s="32">
        <f t="shared" si="10"/>
        <v>190.85714285714286</v>
      </c>
      <c r="P16" s="32">
        <f t="shared" si="11"/>
        <v>190.85714285714286</v>
      </c>
      <c r="Q16" s="32">
        <f t="shared" si="12"/>
        <v>188.85714285714286</v>
      </c>
      <c r="R16" s="32">
        <f t="shared" si="13"/>
        <v>186.85714285714286</v>
      </c>
      <c r="S16" s="32">
        <f t="shared" si="14"/>
        <v>182.85714285714286</v>
      </c>
      <c r="T16" s="32">
        <f t="shared" si="15"/>
        <v>178.85714285714286</v>
      </c>
      <c r="U16" s="32"/>
      <c r="V16" s="32"/>
      <c r="W16" s="32"/>
      <c r="X16" s="4" t="s">
        <v>995</v>
      </c>
      <c r="Y16" s="4">
        <v>2</v>
      </c>
      <c r="Z16">
        <f>SUM($Y16:$Y$28)</f>
        <v>86</v>
      </c>
    </row>
    <row r="17" spans="1:26" x14ac:dyDescent="0.25">
      <c r="A17" s="23" t="s">
        <v>219</v>
      </c>
      <c r="B17" s="24">
        <v>8</v>
      </c>
      <c r="C17" s="25">
        <v>72.5</v>
      </c>
      <c r="D17" s="26">
        <v>86.375</v>
      </c>
      <c r="E17" s="32">
        <f t="shared" si="0"/>
        <v>249.875</v>
      </c>
      <c r="F17" s="32">
        <f t="shared" si="1"/>
        <v>248.875</v>
      </c>
      <c r="G17" s="32">
        <f t="shared" si="2"/>
        <v>246.875</v>
      </c>
      <c r="H17" s="32">
        <f t="shared" si="3"/>
        <v>244.875</v>
      </c>
      <c r="I17" s="32">
        <f t="shared" si="4"/>
        <v>242.875</v>
      </c>
      <c r="J17" s="32">
        <f t="shared" si="5"/>
        <v>242.875</v>
      </c>
      <c r="K17" s="32">
        <f t="shared" si="6"/>
        <v>237.875</v>
      </c>
      <c r="L17" s="32">
        <f t="shared" si="7"/>
        <v>235.875</v>
      </c>
      <c r="M17" s="32">
        <f t="shared" si="8"/>
        <v>233.875</v>
      </c>
      <c r="N17" s="32">
        <f t="shared" si="9"/>
        <v>231.875</v>
      </c>
      <c r="O17" s="32">
        <f t="shared" si="10"/>
        <v>230.875</v>
      </c>
      <c r="P17" s="32">
        <f t="shared" si="11"/>
        <v>230.875</v>
      </c>
      <c r="Q17" s="32">
        <f t="shared" si="12"/>
        <v>228.875</v>
      </c>
      <c r="R17" s="32">
        <f t="shared" si="13"/>
        <v>226.875</v>
      </c>
      <c r="S17" s="32">
        <f t="shared" si="14"/>
        <v>222.875</v>
      </c>
      <c r="T17" s="32">
        <f t="shared" si="15"/>
        <v>218.875</v>
      </c>
      <c r="U17" s="32"/>
      <c r="V17" s="32"/>
      <c r="W17" s="32"/>
      <c r="X17" s="6" t="s">
        <v>397</v>
      </c>
      <c r="Y17" s="7">
        <v>0</v>
      </c>
      <c r="Z17">
        <f>SUM($Y17:$Y$28)</f>
        <v>84</v>
      </c>
    </row>
    <row r="18" spans="1:26" x14ac:dyDescent="0.25">
      <c r="A18" s="23" t="s">
        <v>202</v>
      </c>
      <c r="B18" s="24">
        <v>3</v>
      </c>
      <c r="C18" s="25">
        <v>76.333333333333329</v>
      </c>
      <c r="D18" s="26">
        <v>59.666666666666664</v>
      </c>
      <c r="E18" s="32">
        <f t="shared" si="0"/>
        <v>226.99999999999997</v>
      </c>
      <c r="F18" s="32">
        <f t="shared" si="1"/>
        <v>225.99999999999997</v>
      </c>
      <c r="G18" s="32">
        <f t="shared" si="2"/>
        <v>223.99999999999997</v>
      </c>
      <c r="H18" s="32">
        <f t="shared" si="3"/>
        <v>222</v>
      </c>
      <c r="I18" s="32">
        <f t="shared" si="4"/>
        <v>220</v>
      </c>
      <c r="J18" s="32">
        <f t="shared" si="5"/>
        <v>220</v>
      </c>
      <c r="K18" s="32">
        <f t="shared" si="6"/>
        <v>215</v>
      </c>
      <c r="L18" s="32">
        <f t="shared" si="7"/>
        <v>213</v>
      </c>
      <c r="M18" s="32">
        <f t="shared" si="8"/>
        <v>211</v>
      </c>
      <c r="N18" s="32">
        <f t="shared" si="9"/>
        <v>209</v>
      </c>
      <c r="O18" s="32">
        <f t="shared" si="10"/>
        <v>208</v>
      </c>
      <c r="P18" s="32">
        <f t="shared" si="11"/>
        <v>208</v>
      </c>
      <c r="Q18" s="32">
        <f t="shared" si="12"/>
        <v>206</v>
      </c>
      <c r="R18" s="32">
        <f t="shared" si="13"/>
        <v>204</v>
      </c>
      <c r="S18" s="32">
        <f t="shared" si="14"/>
        <v>200</v>
      </c>
      <c r="T18" s="32">
        <f t="shared" si="15"/>
        <v>196</v>
      </c>
      <c r="U18" s="32"/>
      <c r="V18" s="32"/>
      <c r="W18" s="32"/>
      <c r="X18" s="4" t="s">
        <v>184</v>
      </c>
      <c r="Y18" s="4">
        <v>5</v>
      </c>
      <c r="Z18">
        <f>SUM($Y18:$Y$28)</f>
        <v>84</v>
      </c>
    </row>
    <row r="19" spans="1:26" x14ac:dyDescent="0.25">
      <c r="A19" s="23" t="s">
        <v>443</v>
      </c>
      <c r="B19" s="24">
        <v>2</v>
      </c>
      <c r="C19" s="25">
        <v>12.5</v>
      </c>
      <c r="D19" s="26">
        <v>7</v>
      </c>
      <c r="E19" s="32">
        <f t="shared" si="0"/>
        <v>110.5</v>
      </c>
      <c r="F19" s="32">
        <f t="shared" si="1"/>
        <v>109.5</v>
      </c>
      <c r="G19" s="32">
        <f t="shared" si="2"/>
        <v>107.5</v>
      </c>
      <c r="H19" s="32">
        <f t="shared" si="3"/>
        <v>105.5</v>
      </c>
      <c r="I19" s="32">
        <f t="shared" si="4"/>
        <v>103.5</v>
      </c>
      <c r="J19" s="32">
        <f t="shared" si="5"/>
        <v>103.5</v>
      </c>
      <c r="K19" s="32">
        <f t="shared" si="6"/>
        <v>98.5</v>
      </c>
      <c r="L19" s="32">
        <f t="shared" si="7"/>
        <v>96.5</v>
      </c>
      <c r="M19" s="32">
        <f t="shared" si="8"/>
        <v>94.5</v>
      </c>
      <c r="N19" s="32">
        <f t="shared" si="9"/>
        <v>92.5</v>
      </c>
      <c r="O19" s="32">
        <f t="shared" si="10"/>
        <v>91.5</v>
      </c>
      <c r="P19" s="32">
        <f t="shared" si="11"/>
        <v>91.5</v>
      </c>
      <c r="Q19" s="32">
        <f t="shared" si="12"/>
        <v>89.5</v>
      </c>
      <c r="R19" s="32">
        <f t="shared" si="13"/>
        <v>87.5</v>
      </c>
      <c r="S19" s="32">
        <f t="shared" si="14"/>
        <v>83.5</v>
      </c>
      <c r="T19" s="32">
        <f t="shared" si="15"/>
        <v>79.5</v>
      </c>
      <c r="U19" s="32"/>
      <c r="V19" s="32"/>
      <c r="W19" s="32"/>
      <c r="X19" s="4" t="s">
        <v>114</v>
      </c>
      <c r="Y19" s="4">
        <v>2</v>
      </c>
      <c r="Z19">
        <f>SUM($Y19:$Y$28)</f>
        <v>79</v>
      </c>
    </row>
    <row r="20" spans="1:26" x14ac:dyDescent="0.25">
      <c r="A20" s="23" t="s">
        <v>97</v>
      </c>
      <c r="B20" s="24">
        <v>3</v>
      </c>
      <c r="C20" s="25">
        <v>33</v>
      </c>
      <c r="D20" s="26">
        <v>80.333333333333329</v>
      </c>
      <c r="E20" s="32">
        <f t="shared" si="0"/>
        <v>204.33333333333331</v>
      </c>
      <c r="F20" s="32">
        <f t="shared" si="1"/>
        <v>203.33333333333331</v>
      </c>
      <c r="G20" s="32">
        <f t="shared" si="2"/>
        <v>201.33333333333331</v>
      </c>
      <c r="H20" s="32">
        <f t="shared" si="3"/>
        <v>199.33333333333331</v>
      </c>
      <c r="I20" s="32">
        <f t="shared" si="4"/>
        <v>197.33333333333331</v>
      </c>
      <c r="J20" s="32">
        <f t="shared" si="5"/>
        <v>197.33333333333331</v>
      </c>
      <c r="K20" s="32">
        <f t="shared" si="6"/>
        <v>192.33333333333331</v>
      </c>
      <c r="L20" s="32">
        <f t="shared" si="7"/>
        <v>190.33333333333331</v>
      </c>
      <c r="M20" s="32">
        <f t="shared" si="8"/>
        <v>188.33333333333331</v>
      </c>
      <c r="N20" s="32">
        <f t="shared" si="9"/>
        <v>186.33333333333331</v>
      </c>
      <c r="O20" s="32">
        <f t="shared" si="10"/>
        <v>185.33333333333331</v>
      </c>
      <c r="P20" s="32">
        <f t="shared" si="11"/>
        <v>185.33333333333331</v>
      </c>
      <c r="Q20" s="32">
        <f t="shared" si="12"/>
        <v>183.33333333333331</v>
      </c>
      <c r="R20" s="32">
        <f t="shared" si="13"/>
        <v>181.33333333333331</v>
      </c>
      <c r="S20" s="32">
        <f t="shared" si="14"/>
        <v>177.33333333333331</v>
      </c>
      <c r="T20" s="32">
        <f t="shared" si="15"/>
        <v>173.33333333333331</v>
      </c>
      <c r="U20" s="32"/>
      <c r="V20" s="32"/>
      <c r="W20" s="32"/>
      <c r="X20" s="4" t="s">
        <v>277</v>
      </c>
      <c r="Y20" s="4">
        <v>2</v>
      </c>
      <c r="Z20">
        <f>SUM($Y20:$Y$28)</f>
        <v>77</v>
      </c>
    </row>
    <row r="21" spans="1:26" x14ac:dyDescent="0.25">
      <c r="A21" s="23" t="s">
        <v>158</v>
      </c>
      <c r="B21" s="24">
        <v>6</v>
      </c>
      <c r="C21" s="25">
        <v>54.833333333333336</v>
      </c>
      <c r="D21" s="26">
        <v>184.33333333333334</v>
      </c>
      <c r="E21" s="32">
        <f t="shared" si="0"/>
        <v>330.16666666666669</v>
      </c>
      <c r="F21" s="32">
        <f t="shared" si="1"/>
        <v>329.16666666666669</v>
      </c>
      <c r="G21" s="32">
        <f t="shared" si="2"/>
        <v>327.16666666666669</v>
      </c>
      <c r="H21" s="32">
        <f t="shared" si="3"/>
        <v>325.16666666666669</v>
      </c>
      <c r="I21" s="32">
        <f t="shared" si="4"/>
        <v>323.16666666666669</v>
      </c>
      <c r="J21" s="32">
        <f t="shared" si="5"/>
        <v>323.16666666666669</v>
      </c>
      <c r="K21" s="32">
        <f t="shared" si="6"/>
        <v>318.16666666666669</v>
      </c>
      <c r="L21" s="32">
        <f t="shared" si="7"/>
        <v>316.16666666666669</v>
      </c>
      <c r="M21" s="32">
        <f t="shared" si="8"/>
        <v>314.16666666666669</v>
      </c>
      <c r="N21" s="32">
        <f t="shared" si="9"/>
        <v>312.16666666666669</v>
      </c>
      <c r="O21" s="32">
        <f t="shared" si="10"/>
        <v>311.16666666666669</v>
      </c>
      <c r="P21" s="32">
        <f t="shared" si="11"/>
        <v>311.16666666666669</v>
      </c>
      <c r="Q21" s="32">
        <f t="shared" si="12"/>
        <v>309.16666666666669</v>
      </c>
      <c r="R21" s="32">
        <f t="shared" si="13"/>
        <v>307.16666666666669</v>
      </c>
      <c r="S21" s="32">
        <f t="shared" si="14"/>
        <v>303.16666666666669</v>
      </c>
      <c r="T21" s="32">
        <f t="shared" si="15"/>
        <v>299.16666666666669</v>
      </c>
      <c r="U21" s="32"/>
      <c r="V21" s="32"/>
      <c r="W21" s="32"/>
      <c r="X21" s="4" t="s">
        <v>297</v>
      </c>
      <c r="Y21" s="4">
        <v>2</v>
      </c>
      <c r="Z21">
        <f>SUM($Y21:$Y$28)</f>
        <v>75</v>
      </c>
    </row>
    <row r="22" spans="1:26" x14ac:dyDescent="0.25">
      <c r="A22" s="23" t="s">
        <v>116</v>
      </c>
      <c r="B22" s="24">
        <v>4</v>
      </c>
      <c r="C22" s="25">
        <v>56.75</v>
      </c>
      <c r="D22" s="26">
        <v>51.75</v>
      </c>
      <c r="E22" s="32">
        <f t="shared" si="0"/>
        <v>199.5</v>
      </c>
      <c r="F22" s="32">
        <f t="shared" si="1"/>
        <v>198.5</v>
      </c>
      <c r="G22" s="32">
        <f t="shared" si="2"/>
        <v>196.5</v>
      </c>
      <c r="H22" s="32">
        <f t="shared" si="3"/>
        <v>194.5</v>
      </c>
      <c r="I22" s="32">
        <f t="shared" si="4"/>
        <v>192.5</v>
      </c>
      <c r="J22" s="32">
        <f t="shared" si="5"/>
        <v>192.5</v>
      </c>
      <c r="K22" s="32">
        <f t="shared" si="6"/>
        <v>187.5</v>
      </c>
      <c r="L22" s="32">
        <f t="shared" si="7"/>
        <v>185.5</v>
      </c>
      <c r="M22" s="32">
        <f t="shared" si="8"/>
        <v>183.5</v>
      </c>
      <c r="N22" s="32">
        <f t="shared" si="9"/>
        <v>181.5</v>
      </c>
      <c r="O22" s="32">
        <f t="shared" si="10"/>
        <v>180.5</v>
      </c>
      <c r="P22" s="32">
        <f t="shared" si="11"/>
        <v>180.5</v>
      </c>
      <c r="Q22" s="32">
        <f t="shared" si="12"/>
        <v>178.5</v>
      </c>
      <c r="R22" s="32">
        <f t="shared" si="13"/>
        <v>176.5</v>
      </c>
      <c r="S22" s="32">
        <f t="shared" si="14"/>
        <v>172.5</v>
      </c>
      <c r="T22" s="32">
        <f t="shared" si="15"/>
        <v>168.5</v>
      </c>
      <c r="U22" s="32"/>
      <c r="V22" s="32"/>
      <c r="W22" s="32"/>
      <c r="X22" s="4" t="s">
        <v>381</v>
      </c>
      <c r="Y22" s="4">
        <v>1</v>
      </c>
      <c r="Z22">
        <f>SUM($Y22:$Y$28)</f>
        <v>73</v>
      </c>
    </row>
    <row r="23" spans="1:26" x14ac:dyDescent="0.25">
      <c r="A23" s="23" t="s">
        <v>118</v>
      </c>
      <c r="B23" s="24">
        <v>2</v>
      </c>
      <c r="C23" s="25">
        <v>69.5</v>
      </c>
      <c r="D23" s="26">
        <v>200</v>
      </c>
      <c r="E23" s="32">
        <f t="shared" si="0"/>
        <v>360.5</v>
      </c>
      <c r="F23" s="32">
        <f t="shared" si="1"/>
        <v>359.5</v>
      </c>
      <c r="G23" s="32">
        <f t="shared" si="2"/>
        <v>357.5</v>
      </c>
      <c r="H23" s="32">
        <f t="shared" si="3"/>
        <v>355.5</v>
      </c>
      <c r="I23" s="32">
        <f t="shared" si="4"/>
        <v>353.5</v>
      </c>
      <c r="J23" s="32">
        <f t="shared" si="5"/>
        <v>353.5</v>
      </c>
      <c r="K23" s="32">
        <f t="shared" si="6"/>
        <v>348.5</v>
      </c>
      <c r="L23" s="32">
        <f t="shared" si="7"/>
        <v>346.5</v>
      </c>
      <c r="M23" s="32">
        <f t="shared" si="8"/>
        <v>344.5</v>
      </c>
      <c r="N23" s="32">
        <f t="shared" si="9"/>
        <v>342.5</v>
      </c>
      <c r="O23" s="32">
        <f t="shared" si="10"/>
        <v>341.5</v>
      </c>
      <c r="P23" s="32">
        <f t="shared" si="11"/>
        <v>341.5</v>
      </c>
      <c r="Q23" s="32">
        <f t="shared" si="12"/>
        <v>339.5</v>
      </c>
      <c r="R23" s="32">
        <f t="shared" si="13"/>
        <v>337.5</v>
      </c>
      <c r="S23" s="32">
        <f t="shared" si="14"/>
        <v>333.5</v>
      </c>
      <c r="T23" s="32">
        <f t="shared" si="15"/>
        <v>329.5</v>
      </c>
      <c r="U23" s="32"/>
      <c r="V23" s="32"/>
      <c r="W23" s="32"/>
      <c r="X23" s="6" t="s">
        <v>99</v>
      </c>
      <c r="Y23" s="6">
        <v>0</v>
      </c>
      <c r="Z23">
        <f>SUM($Y23:$Y$28)</f>
        <v>72</v>
      </c>
    </row>
    <row r="24" spans="1:26" x14ac:dyDescent="0.25">
      <c r="A24" s="23" t="s">
        <v>225</v>
      </c>
      <c r="B24" s="24">
        <v>1</v>
      </c>
      <c r="C24" s="25">
        <v>14</v>
      </c>
      <c r="D24" s="26">
        <v>357</v>
      </c>
      <c r="E24" s="32">
        <f t="shared" si="0"/>
        <v>462</v>
      </c>
      <c r="F24" s="32">
        <f t="shared" si="1"/>
        <v>461</v>
      </c>
      <c r="G24" s="32">
        <f t="shared" si="2"/>
        <v>459</v>
      </c>
      <c r="H24" s="32">
        <f t="shared" si="3"/>
        <v>457</v>
      </c>
      <c r="I24" s="32">
        <f t="shared" si="4"/>
        <v>455</v>
      </c>
      <c r="J24" s="32">
        <f t="shared" si="5"/>
        <v>455</v>
      </c>
      <c r="K24" s="32">
        <f t="shared" si="6"/>
        <v>450</v>
      </c>
      <c r="L24" s="32">
        <f t="shared" si="7"/>
        <v>448</v>
      </c>
      <c r="M24" s="32">
        <f t="shared" si="8"/>
        <v>446</v>
      </c>
      <c r="N24" s="32">
        <f t="shared" si="9"/>
        <v>444</v>
      </c>
      <c r="O24" s="32">
        <f t="shared" si="10"/>
        <v>443</v>
      </c>
      <c r="P24" s="32">
        <f t="shared" si="11"/>
        <v>443</v>
      </c>
      <c r="Q24" s="32">
        <f t="shared" si="12"/>
        <v>441</v>
      </c>
      <c r="R24" s="32">
        <f t="shared" si="13"/>
        <v>439</v>
      </c>
      <c r="S24" s="32">
        <f t="shared" si="14"/>
        <v>435</v>
      </c>
      <c r="T24" s="32">
        <f t="shared" si="15"/>
        <v>431</v>
      </c>
      <c r="U24" s="32"/>
      <c r="V24" s="32"/>
      <c r="W24" s="32"/>
      <c r="X24" s="4" t="s">
        <v>401</v>
      </c>
      <c r="Y24" s="4">
        <v>2</v>
      </c>
      <c r="Z24">
        <f>SUM($Y24:$Y$28)</f>
        <v>72</v>
      </c>
    </row>
    <row r="25" spans="1:26" x14ac:dyDescent="0.25">
      <c r="A25" s="23" t="s">
        <v>144</v>
      </c>
      <c r="B25" s="24">
        <v>7</v>
      </c>
      <c r="C25" s="25">
        <v>65.857142857142861</v>
      </c>
      <c r="D25" s="26">
        <v>128.85714285714286</v>
      </c>
      <c r="E25" s="32">
        <f t="shared" si="0"/>
        <v>285.71428571428572</v>
      </c>
      <c r="F25" s="32">
        <f t="shared" si="1"/>
        <v>284.71428571428572</v>
      </c>
      <c r="G25" s="32">
        <f t="shared" si="2"/>
        <v>282.71428571428572</v>
      </c>
      <c r="H25" s="32">
        <f t="shared" si="3"/>
        <v>280.71428571428572</v>
      </c>
      <c r="I25" s="32">
        <f t="shared" si="4"/>
        <v>278.71428571428572</v>
      </c>
      <c r="J25" s="32">
        <f t="shared" si="5"/>
        <v>278.71428571428572</v>
      </c>
      <c r="K25" s="32">
        <f t="shared" si="6"/>
        <v>273.71428571428572</v>
      </c>
      <c r="L25" s="32">
        <f t="shared" si="7"/>
        <v>271.71428571428572</v>
      </c>
      <c r="M25" s="32">
        <f t="shared" si="8"/>
        <v>269.71428571428572</v>
      </c>
      <c r="N25" s="32">
        <f t="shared" si="9"/>
        <v>267.71428571428572</v>
      </c>
      <c r="O25" s="32">
        <f t="shared" si="10"/>
        <v>266.71428571428572</v>
      </c>
      <c r="P25" s="32">
        <f t="shared" si="11"/>
        <v>266.71428571428572</v>
      </c>
      <c r="Q25" s="32">
        <f t="shared" si="12"/>
        <v>264.71428571428572</v>
      </c>
      <c r="R25" s="32">
        <f t="shared" si="13"/>
        <v>262.71428571428572</v>
      </c>
      <c r="S25" s="32">
        <f t="shared" si="14"/>
        <v>258.71428571428572</v>
      </c>
      <c r="T25" s="32">
        <f t="shared" si="15"/>
        <v>254.71428571428572</v>
      </c>
      <c r="U25" s="32"/>
      <c r="V25" s="32"/>
      <c r="W25" s="32"/>
      <c r="X25" s="4" t="s">
        <v>127</v>
      </c>
      <c r="Y25" s="4">
        <v>2</v>
      </c>
      <c r="Z25">
        <f>SUM($Y25:$Y$28)</f>
        <v>70</v>
      </c>
    </row>
    <row r="26" spans="1:26" x14ac:dyDescent="0.25">
      <c r="A26" s="23" t="s">
        <v>263</v>
      </c>
      <c r="B26" s="24">
        <v>1</v>
      </c>
      <c r="C26" s="25">
        <v>56</v>
      </c>
      <c r="D26" s="26">
        <v>78</v>
      </c>
      <c r="E26" s="32">
        <f t="shared" si="0"/>
        <v>225</v>
      </c>
      <c r="F26" s="32">
        <f t="shared" si="1"/>
        <v>224</v>
      </c>
      <c r="G26" s="32">
        <f t="shared" si="2"/>
        <v>222</v>
      </c>
      <c r="H26" s="32">
        <f t="shared" si="3"/>
        <v>220</v>
      </c>
      <c r="I26" s="32">
        <f t="shared" si="4"/>
        <v>218</v>
      </c>
      <c r="J26" s="32">
        <f t="shared" si="5"/>
        <v>218</v>
      </c>
      <c r="K26" s="32">
        <f t="shared" si="6"/>
        <v>213</v>
      </c>
      <c r="L26" s="32">
        <f t="shared" si="7"/>
        <v>211</v>
      </c>
      <c r="M26" s="32">
        <f t="shared" si="8"/>
        <v>209</v>
      </c>
      <c r="N26" s="32">
        <f t="shared" si="9"/>
        <v>207</v>
      </c>
      <c r="O26" s="32">
        <f t="shared" si="10"/>
        <v>206</v>
      </c>
      <c r="P26" s="32">
        <f t="shared" si="11"/>
        <v>206</v>
      </c>
      <c r="Q26" s="32">
        <f t="shared" si="12"/>
        <v>204</v>
      </c>
      <c r="R26" s="32">
        <f t="shared" si="13"/>
        <v>202</v>
      </c>
      <c r="S26" s="32">
        <f t="shared" si="14"/>
        <v>198</v>
      </c>
      <c r="T26" s="32">
        <f t="shared" si="15"/>
        <v>194</v>
      </c>
      <c r="U26" s="32"/>
      <c r="V26" s="32"/>
      <c r="W26" s="32"/>
      <c r="X26" s="4" t="s">
        <v>149</v>
      </c>
      <c r="Y26" s="4">
        <v>4</v>
      </c>
      <c r="Z26">
        <f>SUM($Y26:$Y$28)</f>
        <v>68</v>
      </c>
    </row>
    <row r="27" spans="1:26" x14ac:dyDescent="0.25">
      <c r="A27" s="23" t="s">
        <v>104</v>
      </c>
      <c r="B27" s="24">
        <v>1</v>
      </c>
      <c r="C27" s="25">
        <v>22</v>
      </c>
      <c r="D27" s="26">
        <v>91</v>
      </c>
      <c r="E27" s="32">
        <f t="shared" si="0"/>
        <v>204</v>
      </c>
      <c r="F27" s="32">
        <f t="shared" si="1"/>
        <v>203</v>
      </c>
      <c r="G27" s="32">
        <f t="shared" si="2"/>
        <v>201</v>
      </c>
      <c r="H27" s="32">
        <f t="shared" si="3"/>
        <v>199</v>
      </c>
      <c r="I27" s="32">
        <f t="shared" si="4"/>
        <v>197</v>
      </c>
      <c r="J27" s="32">
        <f t="shared" si="5"/>
        <v>197</v>
      </c>
      <c r="K27" s="32">
        <f t="shared" si="6"/>
        <v>192</v>
      </c>
      <c r="L27" s="32">
        <f t="shared" si="7"/>
        <v>190</v>
      </c>
      <c r="M27" s="32">
        <f t="shared" si="8"/>
        <v>188</v>
      </c>
      <c r="N27" s="32">
        <f t="shared" si="9"/>
        <v>186</v>
      </c>
      <c r="O27" s="32">
        <f t="shared" si="10"/>
        <v>185</v>
      </c>
      <c r="P27" s="32">
        <f t="shared" si="11"/>
        <v>185</v>
      </c>
      <c r="Q27" s="32">
        <f t="shared" si="12"/>
        <v>183</v>
      </c>
      <c r="R27" s="32">
        <f t="shared" si="13"/>
        <v>181</v>
      </c>
      <c r="S27" s="32">
        <f t="shared" si="14"/>
        <v>177</v>
      </c>
      <c r="T27" s="32">
        <f t="shared" si="15"/>
        <v>173</v>
      </c>
      <c r="U27" s="32"/>
      <c r="V27" s="32"/>
      <c r="W27" s="32"/>
      <c r="X27" s="4" t="s">
        <v>204</v>
      </c>
      <c r="Y27" s="4">
        <v>4</v>
      </c>
      <c r="Z27">
        <f>SUM($Y27:$Y$28)</f>
        <v>64</v>
      </c>
    </row>
    <row r="28" spans="1:26" ht="15.75" thickBot="1" x14ac:dyDescent="0.3">
      <c r="A28" s="23" t="s">
        <v>129</v>
      </c>
      <c r="B28" s="24">
        <v>7</v>
      </c>
      <c r="C28" s="25">
        <v>28</v>
      </c>
      <c r="D28" s="26">
        <v>144.28571428571428</v>
      </c>
      <c r="E28" s="32">
        <f t="shared" si="0"/>
        <v>263.28571428571428</v>
      </c>
      <c r="F28" s="32">
        <f t="shared" si="1"/>
        <v>262.28571428571428</v>
      </c>
      <c r="G28" s="32">
        <f t="shared" si="2"/>
        <v>260.28571428571428</v>
      </c>
      <c r="H28" s="32">
        <f t="shared" si="3"/>
        <v>258.28571428571428</v>
      </c>
      <c r="I28" s="32">
        <f t="shared" si="4"/>
        <v>256.28571428571428</v>
      </c>
      <c r="J28" s="32">
        <f t="shared" si="5"/>
        <v>256.28571428571428</v>
      </c>
      <c r="K28" s="32">
        <f t="shared" si="6"/>
        <v>251.28571428571428</v>
      </c>
      <c r="L28" s="32">
        <f t="shared" si="7"/>
        <v>249.28571428571428</v>
      </c>
      <c r="M28" s="32">
        <f t="shared" si="8"/>
        <v>247.28571428571428</v>
      </c>
      <c r="N28" s="32">
        <f t="shared" si="9"/>
        <v>245.28571428571428</v>
      </c>
      <c r="O28" s="32">
        <f t="shared" si="10"/>
        <v>244.28571428571428</v>
      </c>
      <c r="P28" s="32">
        <f t="shared" si="11"/>
        <v>244.28571428571428</v>
      </c>
      <c r="Q28" s="32">
        <f t="shared" si="12"/>
        <v>242.28571428571428</v>
      </c>
      <c r="R28" s="32">
        <f t="shared" si="13"/>
        <v>240.28571428571428</v>
      </c>
      <c r="S28" s="32">
        <f t="shared" si="14"/>
        <v>236.28571428571428</v>
      </c>
      <c r="T28" s="32">
        <f t="shared" si="15"/>
        <v>232.28571428571428</v>
      </c>
      <c r="U28" s="32"/>
      <c r="V28" s="32"/>
      <c r="W28" s="32"/>
      <c r="X28" s="10" t="s">
        <v>152</v>
      </c>
      <c r="Y28" s="10">
        <v>60</v>
      </c>
      <c r="Z28">
        <f>SUM($Y28:$Y$28)</f>
        <v>60</v>
      </c>
    </row>
    <row r="29" spans="1:26" x14ac:dyDescent="0.25">
      <c r="A29" s="23" t="s">
        <v>1729</v>
      </c>
      <c r="B29" s="24">
        <v>3</v>
      </c>
      <c r="C29" s="25">
        <v>9.6666666666666661</v>
      </c>
      <c r="D29" s="26">
        <v>5</v>
      </c>
      <c r="E29" s="32">
        <f t="shared" si="0"/>
        <v>105.66666666666667</v>
      </c>
      <c r="F29" s="32">
        <f t="shared" si="1"/>
        <v>104.66666666666667</v>
      </c>
      <c r="G29" s="32">
        <f t="shared" si="2"/>
        <v>102.66666666666667</v>
      </c>
      <c r="H29" s="32">
        <f t="shared" si="3"/>
        <v>100.66666666666667</v>
      </c>
      <c r="I29" s="32">
        <f t="shared" si="4"/>
        <v>98.666666666666671</v>
      </c>
      <c r="J29" s="32">
        <f t="shared" si="5"/>
        <v>98.666666666666671</v>
      </c>
      <c r="K29" s="32">
        <f t="shared" si="6"/>
        <v>93.666666666666671</v>
      </c>
      <c r="L29" s="32">
        <f t="shared" si="7"/>
        <v>91.666666666666671</v>
      </c>
      <c r="M29" s="32">
        <f t="shared" si="8"/>
        <v>89.666666666666671</v>
      </c>
      <c r="N29" s="32">
        <f t="shared" si="9"/>
        <v>87.666666666666671</v>
      </c>
      <c r="O29" s="32">
        <f t="shared" si="10"/>
        <v>86.666666666666671</v>
      </c>
      <c r="P29" s="32">
        <f t="shared" si="11"/>
        <v>86.666666666666671</v>
      </c>
      <c r="Q29" s="32">
        <f t="shared" si="12"/>
        <v>84.666666666666671</v>
      </c>
      <c r="R29" s="32">
        <f t="shared" si="13"/>
        <v>82.666666666666671</v>
      </c>
      <c r="S29" s="32">
        <f t="shared" si="14"/>
        <v>78.666666666666671</v>
      </c>
      <c r="T29" s="32">
        <f t="shared" si="15"/>
        <v>74.666666666666671</v>
      </c>
      <c r="U29" s="32"/>
      <c r="V29" s="32"/>
      <c r="W29" s="32"/>
    </row>
    <row r="30" spans="1:26" x14ac:dyDescent="0.25">
      <c r="A30" s="23" t="s">
        <v>479</v>
      </c>
      <c r="B30" s="24">
        <v>3</v>
      </c>
      <c r="C30" s="25">
        <v>33.333333333333336</v>
      </c>
      <c r="D30" s="26">
        <v>9.3333333333333339</v>
      </c>
      <c r="E30" s="32">
        <f t="shared" si="0"/>
        <v>133.66666666666669</v>
      </c>
      <c r="F30" s="32">
        <f t="shared" si="1"/>
        <v>132.66666666666669</v>
      </c>
      <c r="G30" s="32">
        <f t="shared" si="2"/>
        <v>130.66666666666669</v>
      </c>
      <c r="H30" s="32">
        <f t="shared" si="3"/>
        <v>128.66666666666669</v>
      </c>
      <c r="I30" s="32">
        <f t="shared" si="4"/>
        <v>126.66666666666667</v>
      </c>
      <c r="J30" s="32">
        <f t="shared" si="5"/>
        <v>126.66666666666667</v>
      </c>
      <c r="K30" s="32">
        <f t="shared" si="6"/>
        <v>121.66666666666667</v>
      </c>
      <c r="L30" s="32">
        <f t="shared" si="7"/>
        <v>119.66666666666667</v>
      </c>
      <c r="M30" s="32">
        <f t="shared" si="8"/>
        <v>117.66666666666667</v>
      </c>
      <c r="N30" s="32">
        <f t="shared" si="9"/>
        <v>115.66666666666667</v>
      </c>
      <c r="O30" s="32">
        <f t="shared" si="10"/>
        <v>114.66666666666667</v>
      </c>
      <c r="P30" s="32">
        <f t="shared" si="11"/>
        <v>114.66666666666667</v>
      </c>
      <c r="Q30" s="32">
        <f t="shared" si="12"/>
        <v>112.66666666666667</v>
      </c>
      <c r="R30" s="32">
        <f t="shared" si="13"/>
        <v>110.66666666666667</v>
      </c>
      <c r="S30" s="32">
        <f t="shared" si="14"/>
        <v>106.66666666666667</v>
      </c>
      <c r="T30" s="32">
        <f t="shared" si="15"/>
        <v>102.66666666666667</v>
      </c>
      <c r="U30" s="32"/>
      <c r="V30" s="32"/>
      <c r="W30" s="32"/>
    </row>
    <row r="31" spans="1:26" x14ac:dyDescent="0.25">
      <c r="A31" s="23" t="s">
        <v>42</v>
      </c>
      <c r="B31" s="24">
        <v>1</v>
      </c>
      <c r="C31" s="25">
        <v>33</v>
      </c>
      <c r="D31" s="26">
        <v>178</v>
      </c>
      <c r="E31" s="32">
        <f t="shared" si="0"/>
        <v>302</v>
      </c>
      <c r="F31" s="32">
        <f t="shared" si="1"/>
        <v>301</v>
      </c>
      <c r="G31" s="32">
        <f t="shared" si="2"/>
        <v>299</v>
      </c>
      <c r="H31" s="32">
        <f t="shared" si="3"/>
        <v>297</v>
      </c>
      <c r="I31" s="32">
        <f t="shared" si="4"/>
        <v>295</v>
      </c>
      <c r="J31" s="32">
        <f t="shared" si="5"/>
        <v>295</v>
      </c>
      <c r="K31" s="32">
        <f t="shared" si="6"/>
        <v>290</v>
      </c>
      <c r="L31" s="32">
        <f t="shared" si="7"/>
        <v>288</v>
      </c>
      <c r="M31" s="32">
        <f t="shared" si="8"/>
        <v>286</v>
      </c>
      <c r="N31" s="32">
        <f t="shared" si="9"/>
        <v>284</v>
      </c>
      <c r="O31" s="32">
        <f t="shared" si="10"/>
        <v>283</v>
      </c>
      <c r="P31" s="32">
        <f t="shared" si="11"/>
        <v>283</v>
      </c>
      <c r="Q31" s="32">
        <f t="shared" si="12"/>
        <v>281</v>
      </c>
      <c r="R31" s="32">
        <f t="shared" si="13"/>
        <v>279</v>
      </c>
      <c r="S31" s="32">
        <f t="shared" si="14"/>
        <v>275</v>
      </c>
      <c r="T31" s="32">
        <f t="shared" si="15"/>
        <v>271</v>
      </c>
      <c r="U31" s="32"/>
      <c r="V31" s="32"/>
      <c r="W31" s="32"/>
    </row>
    <row r="32" spans="1:26" x14ac:dyDescent="0.25">
      <c r="A32" s="23" t="s">
        <v>131</v>
      </c>
      <c r="B32" s="24">
        <v>5</v>
      </c>
      <c r="C32" s="25">
        <v>51.2</v>
      </c>
      <c r="D32" s="26">
        <v>34.200000000000003</v>
      </c>
      <c r="E32" s="32">
        <f t="shared" si="0"/>
        <v>176.39999999999998</v>
      </c>
      <c r="F32" s="32">
        <f t="shared" si="1"/>
        <v>175.39999999999998</v>
      </c>
      <c r="G32" s="32">
        <f t="shared" si="2"/>
        <v>173.39999999999998</v>
      </c>
      <c r="H32" s="32">
        <f t="shared" si="3"/>
        <v>171.4</v>
      </c>
      <c r="I32" s="32">
        <f t="shared" si="4"/>
        <v>169.4</v>
      </c>
      <c r="J32" s="32">
        <f t="shared" si="5"/>
        <v>169.4</v>
      </c>
      <c r="K32" s="32">
        <f t="shared" si="6"/>
        <v>164.4</v>
      </c>
      <c r="L32" s="32">
        <f t="shared" si="7"/>
        <v>162.4</v>
      </c>
      <c r="M32" s="32">
        <f t="shared" si="8"/>
        <v>160.4</v>
      </c>
      <c r="N32" s="32">
        <f t="shared" si="9"/>
        <v>158.4</v>
      </c>
      <c r="O32" s="32">
        <f t="shared" si="10"/>
        <v>157.4</v>
      </c>
      <c r="P32" s="32">
        <f t="shared" si="11"/>
        <v>157.4</v>
      </c>
      <c r="Q32" s="32">
        <f t="shared" si="12"/>
        <v>155.4</v>
      </c>
      <c r="R32" s="32">
        <f t="shared" si="13"/>
        <v>153.4</v>
      </c>
      <c r="S32" s="32">
        <f t="shared" si="14"/>
        <v>149.4</v>
      </c>
      <c r="T32" s="32">
        <f t="shared" si="15"/>
        <v>145.4</v>
      </c>
      <c r="U32" s="32"/>
      <c r="V32" s="32"/>
      <c r="W32" s="32"/>
    </row>
    <row r="33" spans="1:23" x14ac:dyDescent="0.25">
      <c r="A33" s="23" t="s">
        <v>314</v>
      </c>
      <c r="B33" s="24">
        <v>1</v>
      </c>
      <c r="C33" s="25">
        <v>41</v>
      </c>
      <c r="D33" s="26">
        <v>27</v>
      </c>
      <c r="E33" s="32">
        <f t="shared" si="0"/>
        <v>159</v>
      </c>
      <c r="F33" s="32">
        <f t="shared" si="1"/>
        <v>158</v>
      </c>
      <c r="G33" s="32">
        <f t="shared" si="2"/>
        <v>156</v>
      </c>
      <c r="H33" s="32">
        <f t="shared" si="3"/>
        <v>154</v>
      </c>
      <c r="I33" s="32">
        <f t="shared" si="4"/>
        <v>152</v>
      </c>
      <c r="J33" s="32">
        <f t="shared" si="5"/>
        <v>152</v>
      </c>
      <c r="K33" s="32">
        <f t="shared" si="6"/>
        <v>147</v>
      </c>
      <c r="L33" s="32">
        <f t="shared" si="7"/>
        <v>145</v>
      </c>
      <c r="M33" s="32">
        <f t="shared" si="8"/>
        <v>143</v>
      </c>
      <c r="N33" s="32">
        <f t="shared" si="9"/>
        <v>141</v>
      </c>
      <c r="O33" s="32">
        <f t="shared" si="10"/>
        <v>140</v>
      </c>
      <c r="P33" s="32">
        <f t="shared" si="11"/>
        <v>140</v>
      </c>
      <c r="Q33" s="32">
        <f t="shared" si="12"/>
        <v>138</v>
      </c>
      <c r="R33" s="32">
        <f t="shared" si="13"/>
        <v>136</v>
      </c>
      <c r="S33" s="32">
        <f t="shared" si="14"/>
        <v>132</v>
      </c>
      <c r="T33" s="32">
        <f t="shared" si="15"/>
        <v>128</v>
      </c>
      <c r="U33" s="32"/>
      <c r="V33" s="32"/>
      <c r="W33" s="32"/>
    </row>
    <row r="34" spans="1:23" x14ac:dyDescent="0.25">
      <c r="A34" s="23" t="s">
        <v>459</v>
      </c>
      <c r="B34" s="24">
        <v>1</v>
      </c>
      <c r="C34" s="25">
        <v>11</v>
      </c>
      <c r="D34" s="26">
        <v>35</v>
      </c>
      <c r="E34" s="32">
        <f t="shared" si="0"/>
        <v>137</v>
      </c>
      <c r="F34" s="32">
        <f t="shared" si="1"/>
        <v>136</v>
      </c>
      <c r="G34" s="32">
        <f t="shared" si="2"/>
        <v>134</v>
      </c>
      <c r="H34" s="32">
        <f t="shared" si="3"/>
        <v>132</v>
      </c>
      <c r="I34" s="32">
        <f t="shared" si="4"/>
        <v>130</v>
      </c>
      <c r="J34" s="32">
        <f t="shared" si="5"/>
        <v>130</v>
      </c>
      <c r="K34" s="32">
        <f t="shared" si="6"/>
        <v>125</v>
      </c>
      <c r="L34" s="32">
        <f t="shared" si="7"/>
        <v>123</v>
      </c>
      <c r="M34" s="32">
        <f t="shared" si="8"/>
        <v>121</v>
      </c>
      <c r="N34" s="32">
        <f t="shared" si="9"/>
        <v>119</v>
      </c>
      <c r="O34" s="32">
        <f t="shared" si="10"/>
        <v>118</v>
      </c>
      <c r="P34" s="32">
        <f t="shared" si="11"/>
        <v>118</v>
      </c>
      <c r="Q34" s="32">
        <f t="shared" si="12"/>
        <v>116</v>
      </c>
      <c r="R34" s="32">
        <f t="shared" si="13"/>
        <v>114</v>
      </c>
      <c r="S34" s="32">
        <f t="shared" si="14"/>
        <v>110</v>
      </c>
      <c r="T34" s="32">
        <f t="shared" si="15"/>
        <v>106</v>
      </c>
      <c r="U34" s="32"/>
      <c r="V34" s="32"/>
      <c r="W34" s="32"/>
    </row>
    <row r="35" spans="1:23" x14ac:dyDescent="0.25">
      <c r="A35" s="23" t="s">
        <v>191</v>
      </c>
      <c r="B35" s="24">
        <v>1</v>
      </c>
      <c r="C35" s="25">
        <v>27</v>
      </c>
      <c r="D35" s="26">
        <v>10</v>
      </c>
      <c r="E35" s="32">
        <f t="shared" si="0"/>
        <v>128</v>
      </c>
      <c r="F35" s="32">
        <f t="shared" si="1"/>
        <v>127</v>
      </c>
      <c r="G35" s="32">
        <f t="shared" si="2"/>
        <v>125</v>
      </c>
      <c r="H35" s="32">
        <f t="shared" si="3"/>
        <v>123</v>
      </c>
      <c r="I35" s="32">
        <f t="shared" si="4"/>
        <v>121</v>
      </c>
      <c r="J35" s="32">
        <f t="shared" si="5"/>
        <v>121</v>
      </c>
      <c r="K35" s="32">
        <f t="shared" si="6"/>
        <v>116</v>
      </c>
      <c r="L35" s="32">
        <f t="shared" si="7"/>
        <v>114</v>
      </c>
      <c r="M35" s="32">
        <f t="shared" si="8"/>
        <v>112</v>
      </c>
      <c r="N35" s="32">
        <f t="shared" si="9"/>
        <v>110</v>
      </c>
      <c r="O35" s="32">
        <f t="shared" si="10"/>
        <v>109</v>
      </c>
      <c r="P35" s="32">
        <f t="shared" si="11"/>
        <v>109</v>
      </c>
      <c r="Q35" s="32">
        <f t="shared" si="12"/>
        <v>107</v>
      </c>
      <c r="R35" s="32">
        <f t="shared" si="13"/>
        <v>105</v>
      </c>
      <c r="S35" s="32">
        <f t="shared" si="14"/>
        <v>101</v>
      </c>
      <c r="T35" s="32">
        <f t="shared" si="15"/>
        <v>97</v>
      </c>
      <c r="U35" s="32"/>
      <c r="V35" s="32"/>
      <c r="W35" s="32"/>
    </row>
    <row r="36" spans="1:23" x14ac:dyDescent="0.25">
      <c r="A36" s="23" t="s">
        <v>115</v>
      </c>
      <c r="B36" s="24">
        <v>2</v>
      </c>
      <c r="C36" s="25">
        <v>62</v>
      </c>
      <c r="D36" s="26">
        <v>137</v>
      </c>
      <c r="E36" s="32">
        <f t="shared" si="0"/>
        <v>290</v>
      </c>
      <c r="F36" s="32">
        <f t="shared" si="1"/>
        <v>289</v>
      </c>
      <c r="G36" s="32">
        <f t="shared" si="2"/>
        <v>287</v>
      </c>
      <c r="H36" s="32">
        <f t="shared" si="3"/>
        <v>285</v>
      </c>
      <c r="I36" s="32">
        <f t="shared" si="4"/>
        <v>283</v>
      </c>
      <c r="J36" s="32">
        <f t="shared" si="5"/>
        <v>283</v>
      </c>
      <c r="K36" s="32">
        <f t="shared" si="6"/>
        <v>278</v>
      </c>
      <c r="L36" s="32">
        <f t="shared" si="7"/>
        <v>276</v>
      </c>
      <c r="M36" s="32">
        <f t="shared" si="8"/>
        <v>274</v>
      </c>
      <c r="N36" s="32">
        <f t="shared" si="9"/>
        <v>272</v>
      </c>
      <c r="O36" s="32">
        <f t="shared" si="10"/>
        <v>271</v>
      </c>
      <c r="P36" s="32">
        <f t="shared" si="11"/>
        <v>271</v>
      </c>
      <c r="Q36" s="32">
        <f t="shared" si="12"/>
        <v>269</v>
      </c>
      <c r="R36" s="32">
        <f t="shared" si="13"/>
        <v>267</v>
      </c>
      <c r="S36" s="32">
        <f t="shared" si="14"/>
        <v>263</v>
      </c>
      <c r="T36" s="32">
        <f t="shared" si="15"/>
        <v>259</v>
      </c>
      <c r="U36" s="32"/>
      <c r="V36" s="32"/>
      <c r="W36" s="32"/>
    </row>
    <row r="37" spans="1:23" x14ac:dyDescent="0.25">
      <c r="A37" s="23" t="s">
        <v>50</v>
      </c>
      <c r="B37" s="24">
        <v>5</v>
      </c>
      <c r="C37" s="25">
        <v>22</v>
      </c>
      <c r="D37" s="26">
        <v>94.5</v>
      </c>
      <c r="E37" s="32">
        <f t="shared" si="0"/>
        <v>207.5</v>
      </c>
      <c r="F37" s="32">
        <f t="shared" si="1"/>
        <v>206.5</v>
      </c>
      <c r="G37" s="32">
        <f t="shared" si="2"/>
        <v>204.5</v>
      </c>
      <c r="H37" s="32">
        <f t="shared" si="3"/>
        <v>202.5</v>
      </c>
      <c r="I37" s="32">
        <f t="shared" si="4"/>
        <v>200.5</v>
      </c>
      <c r="J37" s="32">
        <f t="shared" si="5"/>
        <v>200.5</v>
      </c>
      <c r="K37" s="32">
        <f t="shared" si="6"/>
        <v>195.5</v>
      </c>
      <c r="L37" s="32">
        <f t="shared" si="7"/>
        <v>193.5</v>
      </c>
      <c r="M37" s="32">
        <f t="shared" si="8"/>
        <v>191.5</v>
      </c>
      <c r="N37" s="32">
        <f t="shared" si="9"/>
        <v>189.5</v>
      </c>
      <c r="O37" s="32">
        <f t="shared" si="10"/>
        <v>188.5</v>
      </c>
      <c r="P37" s="32">
        <f t="shared" si="11"/>
        <v>188.5</v>
      </c>
      <c r="Q37" s="32">
        <f t="shared" si="12"/>
        <v>186.5</v>
      </c>
      <c r="R37" s="32">
        <f t="shared" si="13"/>
        <v>184.5</v>
      </c>
      <c r="S37" s="32">
        <f t="shared" si="14"/>
        <v>180.5</v>
      </c>
      <c r="T37" s="32">
        <f t="shared" si="15"/>
        <v>176.5</v>
      </c>
      <c r="U37" s="32"/>
      <c r="V37" s="32"/>
      <c r="W37" s="32"/>
    </row>
    <row r="38" spans="1:23" x14ac:dyDescent="0.25">
      <c r="A38" s="23" t="s">
        <v>193</v>
      </c>
      <c r="B38" s="24">
        <v>6</v>
      </c>
      <c r="C38" s="25">
        <v>40.166666666666664</v>
      </c>
      <c r="D38" s="26">
        <v>51.5</v>
      </c>
      <c r="E38" s="32">
        <f t="shared" si="0"/>
        <v>182.66666666666666</v>
      </c>
      <c r="F38" s="32">
        <f t="shared" si="1"/>
        <v>181.66666666666666</v>
      </c>
      <c r="G38" s="32">
        <f t="shared" si="2"/>
        <v>179.66666666666666</v>
      </c>
      <c r="H38" s="32">
        <f t="shared" si="3"/>
        <v>177.66666666666666</v>
      </c>
      <c r="I38" s="32">
        <f t="shared" si="4"/>
        <v>175.66666666666666</v>
      </c>
      <c r="J38" s="32">
        <f t="shared" si="5"/>
        <v>175.66666666666666</v>
      </c>
      <c r="K38" s="32">
        <f t="shared" si="6"/>
        <v>170.66666666666666</v>
      </c>
      <c r="L38" s="32">
        <f t="shared" si="7"/>
        <v>168.66666666666666</v>
      </c>
      <c r="M38" s="32">
        <f t="shared" si="8"/>
        <v>166.66666666666666</v>
      </c>
      <c r="N38" s="32">
        <f t="shared" si="9"/>
        <v>164.66666666666666</v>
      </c>
      <c r="O38" s="32">
        <f t="shared" si="10"/>
        <v>163.66666666666666</v>
      </c>
      <c r="P38" s="32">
        <f t="shared" si="11"/>
        <v>163.66666666666666</v>
      </c>
      <c r="Q38" s="32">
        <f t="shared" si="12"/>
        <v>161.66666666666666</v>
      </c>
      <c r="R38" s="32">
        <f t="shared" si="13"/>
        <v>159.66666666666666</v>
      </c>
      <c r="S38" s="32">
        <f t="shared" si="14"/>
        <v>155.66666666666666</v>
      </c>
      <c r="T38" s="32">
        <f t="shared" si="15"/>
        <v>151.66666666666666</v>
      </c>
      <c r="U38" s="32"/>
      <c r="V38" s="32"/>
      <c r="W38" s="32"/>
    </row>
    <row r="39" spans="1:23" x14ac:dyDescent="0.25">
      <c r="A39" s="23" t="s">
        <v>67</v>
      </c>
      <c r="B39" s="24">
        <v>10</v>
      </c>
      <c r="C39" s="25">
        <v>49.6</v>
      </c>
      <c r="D39" s="26">
        <v>109.7</v>
      </c>
      <c r="E39" s="32">
        <f t="shared" si="0"/>
        <v>250.3</v>
      </c>
      <c r="F39" s="32">
        <f t="shared" si="1"/>
        <v>249.3</v>
      </c>
      <c r="G39" s="32">
        <f t="shared" si="2"/>
        <v>247.3</v>
      </c>
      <c r="H39" s="32">
        <f t="shared" si="3"/>
        <v>245.3</v>
      </c>
      <c r="I39" s="32">
        <f t="shared" si="4"/>
        <v>243.3</v>
      </c>
      <c r="J39" s="32">
        <f t="shared" si="5"/>
        <v>243.3</v>
      </c>
      <c r="K39" s="32">
        <f t="shared" si="6"/>
        <v>238.3</v>
      </c>
      <c r="L39" s="32">
        <f t="shared" si="7"/>
        <v>236.3</v>
      </c>
      <c r="M39" s="32">
        <f t="shared" si="8"/>
        <v>234.3</v>
      </c>
      <c r="N39" s="32">
        <f t="shared" si="9"/>
        <v>232.3</v>
      </c>
      <c r="O39" s="32">
        <f t="shared" si="10"/>
        <v>231.3</v>
      </c>
      <c r="P39" s="32">
        <f t="shared" si="11"/>
        <v>231.3</v>
      </c>
      <c r="Q39" s="32">
        <f t="shared" si="12"/>
        <v>229.3</v>
      </c>
      <c r="R39" s="32">
        <f t="shared" si="13"/>
        <v>227.3</v>
      </c>
      <c r="S39" s="32">
        <f t="shared" si="14"/>
        <v>223.3</v>
      </c>
      <c r="T39" s="32">
        <f t="shared" si="15"/>
        <v>219.3</v>
      </c>
      <c r="U39" s="32"/>
      <c r="V39" s="32"/>
      <c r="W39" s="32"/>
    </row>
    <row r="40" spans="1:23" x14ac:dyDescent="0.25">
      <c r="A40" s="23" t="s">
        <v>382</v>
      </c>
      <c r="B40" s="24">
        <v>9</v>
      </c>
      <c r="C40" s="25">
        <v>22.333333333333332</v>
      </c>
      <c r="D40" s="26">
        <v>34.333333333333336</v>
      </c>
      <c r="E40" s="32">
        <f t="shared" si="0"/>
        <v>147.66666666666666</v>
      </c>
      <c r="F40" s="32">
        <f t="shared" si="1"/>
        <v>146.66666666666666</v>
      </c>
      <c r="G40" s="32">
        <f t="shared" si="2"/>
        <v>144.66666666666666</v>
      </c>
      <c r="H40" s="32">
        <f t="shared" si="3"/>
        <v>142.66666666666669</v>
      </c>
      <c r="I40" s="32">
        <f t="shared" si="4"/>
        <v>140.66666666666669</v>
      </c>
      <c r="J40" s="32">
        <f t="shared" si="5"/>
        <v>140.66666666666669</v>
      </c>
      <c r="K40" s="32">
        <f t="shared" si="6"/>
        <v>135.66666666666669</v>
      </c>
      <c r="L40" s="32">
        <f t="shared" si="7"/>
        <v>133.66666666666669</v>
      </c>
      <c r="M40" s="32">
        <f t="shared" si="8"/>
        <v>131.66666666666669</v>
      </c>
      <c r="N40" s="32">
        <f t="shared" si="9"/>
        <v>129.66666666666669</v>
      </c>
      <c r="O40" s="32">
        <f t="shared" si="10"/>
        <v>128.66666666666669</v>
      </c>
      <c r="P40" s="32">
        <f t="shared" si="11"/>
        <v>128.66666666666669</v>
      </c>
      <c r="Q40" s="32">
        <f t="shared" si="12"/>
        <v>126.66666666666667</v>
      </c>
      <c r="R40" s="32">
        <f t="shared" si="13"/>
        <v>124.66666666666667</v>
      </c>
      <c r="S40" s="32">
        <f t="shared" si="14"/>
        <v>120.66666666666667</v>
      </c>
      <c r="T40" s="32">
        <f t="shared" si="15"/>
        <v>116.66666666666667</v>
      </c>
      <c r="U40" s="32"/>
      <c r="V40" s="32"/>
      <c r="W40" s="32"/>
    </row>
    <row r="41" spans="1:23" x14ac:dyDescent="0.25">
      <c r="A41" s="23" t="s">
        <v>257</v>
      </c>
      <c r="B41" s="24">
        <v>47</v>
      </c>
      <c r="C41" s="25">
        <v>20</v>
      </c>
      <c r="D41" s="26">
        <v>15.595744680851064</v>
      </c>
      <c r="E41" s="32">
        <f t="shared" si="0"/>
        <v>126.59574468085107</v>
      </c>
      <c r="F41" s="32">
        <f t="shared" si="1"/>
        <v>125.59574468085107</v>
      </c>
      <c r="G41" s="32">
        <f t="shared" si="2"/>
        <v>123.59574468085107</v>
      </c>
      <c r="H41" s="32">
        <f t="shared" si="3"/>
        <v>121.59574468085106</v>
      </c>
      <c r="I41" s="32">
        <f t="shared" si="4"/>
        <v>119.59574468085106</v>
      </c>
      <c r="J41" s="32">
        <f t="shared" si="5"/>
        <v>119.59574468085106</v>
      </c>
      <c r="K41" s="32">
        <f t="shared" si="6"/>
        <v>114.59574468085106</v>
      </c>
      <c r="L41" s="32">
        <f t="shared" si="7"/>
        <v>112.59574468085106</v>
      </c>
      <c r="M41" s="32">
        <f t="shared" si="8"/>
        <v>110.59574468085106</v>
      </c>
      <c r="N41" s="32">
        <f t="shared" si="9"/>
        <v>108.59574468085106</v>
      </c>
      <c r="O41" s="32">
        <f t="shared" si="10"/>
        <v>107.59574468085106</v>
      </c>
      <c r="P41" s="32">
        <f t="shared" si="11"/>
        <v>107.59574468085106</v>
      </c>
      <c r="Q41" s="32">
        <f t="shared" si="12"/>
        <v>105.59574468085106</v>
      </c>
      <c r="R41" s="32">
        <f t="shared" si="13"/>
        <v>103.59574468085106</v>
      </c>
      <c r="S41" s="32">
        <f t="shared" si="14"/>
        <v>99.595744680851055</v>
      </c>
      <c r="T41" s="32">
        <f t="shared" si="15"/>
        <v>95.595744680851055</v>
      </c>
      <c r="U41" s="32"/>
      <c r="V41" s="32"/>
      <c r="W41" s="32"/>
    </row>
    <row r="42" spans="1:23" x14ac:dyDescent="0.25">
      <c r="A42" s="23" t="s">
        <v>92</v>
      </c>
      <c r="B42" s="24">
        <v>6</v>
      </c>
      <c r="C42" s="25">
        <v>34.333333333333336</v>
      </c>
      <c r="D42" s="26">
        <v>55.5</v>
      </c>
      <c r="E42" s="32">
        <f t="shared" si="0"/>
        <v>180.83333333333334</v>
      </c>
      <c r="F42" s="32">
        <f t="shared" si="1"/>
        <v>179.83333333333334</v>
      </c>
      <c r="G42" s="32">
        <f t="shared" si="2"/>
        <v>177.83333333333334</v>
      </c>
      <c r="H42" s="32">
        <f t="shared" si="3"/>
        <v>175.83333333333334</v>
      </c>
      <c r="I42" s="32">
        <f t="shared" si="4"/>
        <v>173.83333333333334</v>
      </c>
      <c r="J42" s="32">
        <f t="shared" si="5"/>
        <v>173.83333333333334</v>
      </c>
      <c r="K42" s="32">
        <f t="shared" si="6"/>
        <v>168.83333333333334</v>
      </c>
      <c r="L42" s="32">
        <f t="shared" si="7"/>
        <v>166.83333333333334</v>
      </c>
      <c r="M42" s="32">
        <f t="shared" si="8"/>
        <v>164.83333333333334</v>
      </c>
      <c r="N42" s="32">
        <f t="shared" si="9"/>
        <v>162.83333333333334</v>
      </c>
      <c r="O42" s="32">
        <f t="shared" si="10"/>
        <v>161.83333333333334</v>
      </c>
      <c r="P42" s="32">
        <f t="shared" si="11"/>
        <v>161.83333333333334</v>
      </c>
      <c r="Q42" s="32">
        <f t="shared" si="12"/>
        <v>159.83333333333334</v>
      </c>
      <c r="R42" s="32">
        <f t="shared" si="13"/>
        <v>157.83333333333334</v>
      </c>
      <c r="S42" s="32">
        <f t="shared" si="14"/>
        <v>153.83333333333334</v>
      </c>
      <c r="T42" s="32">
        <f t="shared" si="15"/>
        <v>149.83333333333334</v>
      </c>
      <c r="U42" s="32"/>
      <c r="V42" s="32"/>
      <c r="W42" s="32"/>
    </row>
    <row r="43" spans="1:23" x14ac:dyDescent="0.25">
      <c r="A43" s="23" t="s">
        <v>140</v>
      </c>
      <c r="B43" s="24">
        <v>14</v>
      </c>
      <c r="C43" s="25">
        <v>85.785714285714292</v>
      </c>
      <c r="D43" s="26">
        <v>75.142857142857139</v>
      </c>
      <c r="E43" s="32">
        <f t="shared" si="0"/>
        <v>251.92857142857142</v>
      </c>
      <c r="F43" s="32">
        <f t="shared" si="1"/>
        <v>250.92857142857142</v>
      </c>
      <c r="G43" s="32">
        <f t="shared" si="2"/>
        <v>248.92857142857142</v>
      </c>
      <c r="H43" s="32">
        <f t="shared" si="3"/>
        <v>246.92857142857144</v>
      </c>
      <c r="I43" s="32">
        <f t="shared" si="4"/>
        <v>244.92857142857144</v>
      </c>
      <c r="J43" s="32">
        <f t="shared" si="5"/>
        <v>244.92857142857144</v>
      </c>
      <c r="K43" s="32">
        <f t="shared" si="6"/>
        <v>239.92857142857144</v>
      </c>
      <c r="L43" s="32">
        <f t="shared" si="7"/>
        <v>237.92857142857144</v>
      </c>
      <c r="M43" s="32">
        <f t="shared" si="8"/>
        <v>235.92857142857144</v>
      </c>
      <c r="N43" s="32">
        <f t="shared" si="9"/>
        <v>233.92857142857144</v>
      </c>
      <c r="O43" s="32">
        <f t="shared" si="10"/>
        <v>232.92857142857144</v>
      </c>
      <c r="P43" s="32">
        <f t="shared" si="11"/>
        <v>232.92857142857144</v>
      </c>
      <c r="Q43" s="32">
        <f t="shared" si="12"/>
        <v>230.92857142857144</v>
      </c>
      <c r="R43" s="32">
        <f t="shared" si="13"/>
        <v>228.92857142857144</v>
      </c>
      <c r="S43" s="32">
        <f t="shared" si="14"/>
        <v>224.92857142857144</v>
      </c>
      <c r="T43" s="32">
        <f t="shared" si="15"/>
        <v>220.92857142857144</v>
      </c>
      <c r="U43" s="32"/>
      <c r="V43" s="32"/>
      <c r="W43" s="32"/>
    </row>
    <row r="44" spans="1:23" x14ac:dyDescent="0.25">
      <c r="A44" s="23" t="s">
        <v>414</v>
      </c>
      <c r="B44" s="24">
        <v>3</v>
      </c>
      <c r="C44" s="25">
        <v>23</v>
      </c>
      <c r="D44" s="26">
        <v>24.333333333333332</v>
      </c>
      <c r="E44" s="32">
        <f t="shared" si="0"/>
        <v>138.33333333333334</v>
      </c>
      <c r="F44" s="32">
        <f t="shared" si="1"/>
        <v>137.33333333333334</v>
      </c>
      <c r="G44" s="32">
        <f t="shared" si="2"/>
        <v>135.33333333333334</v>
      </c>
      <c r="H44" s="32">
        <f t="shared" si="3"/>
        <v>133.33333333333331</v>
      </c>
      <c r="I44" s="32">
        <f t="shared" si="4"/>
        <v>131.33333333333331</v>
      </c>
      <c r="J44" s="32">
        <f t="shared" si="5"/>
        <v>131.33333333333331</v>
      </c>
      <c r="K44" s="32">
        <f t="shared" si="6"/>
        <v>126.33333333333333</v>
      </c>
      <c r="L44" s="32">
        <f t="shared" si="7"/>
        <v>124.33333333333333</v>
      </c>
      <c r="M44" s="32">
        <f t="shared" si="8"/>
        <v>122.33333333333333</v>
      </c>
      <c r="N44" s="32">
        <f t="shared" si="9"/>
        <v>120.33333333333333</v>
      </c>
      <c r="O44" s="32">
        <f t="shared" si="10"/>
        <v>119.33333333333333</v>
      </c>
      <c r="P44" s="32">
        <f t="shared" si="11"/>
        <v>119.33333333333333</v>
      </c>
      <c r="Q44" s="32">
        <f t="shared" si="12"/>
        <v>117.33333333333333</v>
      </c>
      <c r="R44" s="32">
        <f t="shared" si="13"/>
        <v>115.33333333333333</v>
      </c>
      <c r="S44" s="32">
        <f t="shared" si="14"/>
        <v>111.33333333333333</v>
      </c>
      <c r="T44" s="32">
        <f t="shared" si="15"/>
        <v>107.33333333333333</v>
      </c>
      <c r="U44" s="32"/>
      <c r="V44" s="32"/>
      <c r="W44" s="32"/>
    </row>
    <row r="45" spans="1:23" x14ac:dyDescent="0.25">
      <c r="A45" s="23" t="s">
        <v>120</v>
      </c>
      <c r="B45" s="24">
        <v>1</v>
      </c>
      <c r="C45" s="25">
        <v>25</v>
      </c>
      <c r="D45" s="26">
        <v>57</v>
      </c>
      <c r="E45" s="32">
        <f t="shared" si="0"/>
        <v>173</v>
      </c>
      <c r="F45" s="32">
        <f t="shared" si="1"/>
        <v>172</v>
      </c>
      <c r="G45" s="32">
        <f t="shared" si="2"/>
        <v>170</v>
      </c>
      <c r="H45" s="32">
        <f t="shared" si="3"/>
        <v>168</v>
      </c>
      <c r="I45" s="32">
        <f t="shared" si="4"/>
        <v>166</v>
      </c>
      <c r="J45" s="32">
        <f t="shared" si="5"/>
        <v>166</v>
      </c>
      <c r="K45" s="32">
        <f t="shared" si="6"/>
        <v>161</v>
      </c>
      <c r="L45" s="32">
        <f t="shared" si="7"/>
        <v>159</v>
      </c>
      <c r="M45" s="32">
        <f t="shared" si="8"/>
        <v>157</v>
      </c>
      <c r="N45" s="32">
        <f t="shared" si="9"/>
        <v>155</v>
      </c>
      <c r="O45" s="32">
        <f t="shared" si="10"/>
        <v>154</v>
      </c>
      <c r="P45" s="32">
        <f t="shared" si="11"/>
        <v>154</v>
      </c>
      <c r="Q45" s="32">
        <f t="shared" si="12"/>
        <v>152</v>
      </c>
      <c r="R45" s="32">
        <f t="shared" si="13"/>
        <v>150</v>
      </c>
      <c r="S45" s="32">
        <f t="shared" si="14"/>
        <v>146</v>
      </c>
      <c r="T45" s="32">
        <f t="shared" si="15"/>
        <v>142</v>
      </c>
      <c r="U45" s="32"/>
      <c r="V45" s="32"/>
      <c r="W45" s="32"/>
    </row>
    <row r="46" spans="1:23" x14ac:dyDescent="0.25">
      <c r="A46" s="23" t="s">
        <v>190</v>
      </c>
      <c r="B46" s="24">
        <v>8</v>
      </c>
      <c r="C46" s="25">
        <v>71.625</v>
      </c>
      <c r="D46" s="26">
        <v>21.125</v>
      </c>
      <c r="E46" s="32">
        <f t="shared" si="0"/>
        <v>183.75</v>
      </c>
      <c r="F46" s="32">
        <f t="shared" si="1"/>
        <v>182.75</v>
      </c>
      <c r="G46" s="32">
        <f t="shared" si="2"/>
        <v>180.75</v>
      </c>
      <c r="H46" s="32">
        <f t="shared" si="3"/>
        <v>178.75</v>
      </c>
      <c r="I46" s="32">
        <f t="shared" si="4"/>
        <v>176.75</v>
      </c>
      <c r="J46" s="32">
        <f t="shared" si="5"/>
        <v>176.75</v>
      </c>
      <c r="K46" s="32">
        <f t="shared" si="6"/>
        <v>171.75</v>
      </c>
      <c r="L46" s="32">
        <f t="shared" si="7"/>
        <v>169.75</v>
      </c>
      <c r="M46" s="32">
        <f t="shared" si="8"/>
        <v>167.75</v>
      </c>
      <c r="N46" s="32">
        <f t="shared" si="9"/>
        <v>165.75</v>
      </c>
      <c r="O46" s="32">
        <f t="shared" si="10"/>
        <v>164.75</v>
      </c>
      <c r="P46" s="32">
        <f t="shared" si="11"/>
        <v>164.75</v>
      </c>
      <c r="Q46" s="32">
        <f t="shared" si="12"/>
        <v>162.75</v>
      </c>
      <c r="R46" s="32">
        <f t="shared" si="13"/>
        <v>160.75</v>
      </c>
      <c r="S46" s="32">
        <f t="shared" si="14"/>
        <v>156.75</v>
      </c>
      <c r="T46" s="32">
        <f t="shared" si="15"/>
        <v>152.75</v>
      </c>
      <c r="U46" s="32"/>
      <c r="V46" s="32"/>
      <c r="W46" s="32"/>
    </row>
    <row r="47" spans="1:23" x14ac:dyDescent="0.25">
      <c r="A47" s="23" t="s">
        <v>186</v>
      </c>
      <c r="B47" s="24">
        <v>4</v>
      </c>
      <c r="C47" s="25">
        <v>78</v>
      </c>
      <c r="D47" s="26">
        <v>46.25</v>
      </c>
      <c r="E47" s="32">
        <f t="shared" si="0"/>
        <v>215.25</v>
      </c>
      <c r="F47" s="32">
        <f t="shared" si="1"/>
        <v>214.25</v>
      </c>
      <c r="G47" s="32">
        <f t="shared" si="2"/>
        <v>212.25</v>
      </c>
      <c r="H47" s="32">
        <f t="shared" si="3"/>
        <v>210.25</v>
      </c>
      <c r="I47" s="32">
        <f t="shared" si="4"/>
        <v>208.25</v>
      </c>
      <c r="J47" s="32">
        <f t="shared" si="5"/>
        <v>208.25</v>
      </c>
      <c r="K47" s="32">
        <f t="shared" si="6"/>
        <v>203.25</v>
      </c>
      <c r="L47" s="32">
        <f t="shared" si="7"/>
        <v>201.25</v>
      </c>
      <c r="M47" s="32">
        <f t="shared" si="8"/>
        <v>199.25</v>
      </c>
      <c r="N47" s="32">
        <f t="shared" si="9"/>
        <v>197.25</v>
      </c>
      <c r="O47" s="32">
        <f t="shared" si="10"/>
        <v>196.25</v>
      </c>
      <c r="P47" s="32">
        <f t="shared" si="11"/>
        <v>196.25</v>
      </c>
      <c r="Q47" s="32">
        <f t="shared" si="12"/>
        <v>194.25</v>
      </c>
      <c r="R47" s="32">
        <f t="shared" si="13"/>
        <v>192.25</v>
      </c>
      <c r="S47" s="32">
        <f t="shared" si="14"/>
        <v>188.25</v>
      </c>
      <c r="T47" s="32">
        <f t="shared" si="15"/>
        <v>184.25</v>
      </c>
      <c r="U47" s="32"/>
      <c r="V47" s="32"/>
      <c r="W47" s="32"/>
    </row>
    <row r="48" spans="1:23" x14ac:dyDescent="0.25">
      <c r="A48" s="23" t="s">
        <v>105</v>
      </c>
      <c r="B48" s="24">
        <v>2</v>
      </c>
      <c r="C48" s="25">
        <v>29</v>
      </c>
      <c r="D48" s="26">
        <v>104</v>
      </c>
      <c r="E48" s="32">
        <f t="shared" si="0"/>
        <v>224</v>
      </c>
      <c r="F48" s="32">
        <f t="shared" si="1"/>
        <v>223</v>
      </c>
      <c r="G48" s="32">
        <f t="shared" si="2"/>
        <v>221</v>
      </c>
      <c r="H48" s="32">
        <f t="shared" si="3"/>
        <v>219</v>
      </c>
      <c r="I48" s="32">
        <f t="shared" si="4"/>
        <v>217</v>
      </c>
      <c r="J48" s="32">
        <f t="shared" si="5"/>
        <v>217</v>
      </c>
      <c r="K48" s="32">
        <f t="shared" si="6"/>
        <v>212</v>
      </c>
      <c r="L48" s="32">
        <f t="shared" si="7"/>
        <v>210</v>
      </c>
      <c r="M48" s="32">
        <f t="shared" si="8"/>
        <v>208</v>
      </c>
      <c r="N48" s="32">
        <f t="shared" si="9"/>
        <v>206</v>
      </c>
      <c r="O48" s="32">
        <f t="shared" si="10"/>
        <v>205</v>
      </c>
      <c r="P48" s="32">
        <f t="shared" si="11"/>
        <v>205</v>
      </c>
      <c r="Q48" s="32">
        <f t="shared" si="12"/>
        <v>203</v>
      </c>
      <c r="R48" s="32">
        <f t="shared" si="13"/>
        <v>201</v>
      </c>
      <c r="S48" s="32">
        <f t="shared" si="14"/>
        <v>197</v>
      </c>
      <c r="T48" s="32">
        <f t="shared" si="15"/>
        <v>193</v>
      </c>
      <c r="U48" s="32"/>
      <c r="V48" s="32"/>
      <c r="W48" s="32"/>
    </row>
    <row r="49" spans="1:23" x14ac:dyDescent="0.25">
      <c r="A49" s="23" t="s">
        <v>125</v>
      </c>
      <c r="B49" s="24">
        <v>2</v>
      </c>
      <c r="C49" s="25">
        <v>91.5</v>
      </c>
      <c r="D49" s="26">
        <v>69</v>
      </c>
      <c r="E49" s="32">
        <f t="shared" si="0"/>
        <v>251.5</v>
      </c>
      <c r="F49" s="32">
        <f t="shared" si="1"/>
        <v>250.5</v>
      </c>
      <c r="G49" s="32">
        <f t="shared" si="2"/>
        <v>248.5</v>
      </c>
      <c r="H49" s="32">
        <f t="shared" si="3"/>
        <v>246.5</v>
      </c>
      <c r="I49" s="32">
        <f t="shared" si="4"/>
        <v>244.5</v>
      </c>
      <c r="J49" s="32">
        <f t="shared" si="5"/>
        <v>244.5</v>
      </c>
      <c r="K49" s="32">
        <f t="shared" si="6"/>
        <v>239.5</v>
      </c>
      <c r="L49" s="32">
        <f t="shared" si="7"/>
        <v>237.5</v>
      </c>
      <c r="M49" s="32">
        <f t="shared" si="8"/>
        <v>235.5</v>
      </c>
      <c r="N49" s="32">
        <f t="shared" si="9"/>
        <v>233.5</v>
      </c>
      <c r="O49" s="32">
        <f t="shared" si="10"/>
        <v>232.5</v>
      </c>
      <c r="P49" s="32">
        <f t="shared" si="11"/>
        <v>232.5</v>
      </c>
      <c r="Q49" s="32">
        <f t="shared" si="12"/>
        <v>230.5</v>
      </c>
      <c r="R49" s="32">
        <f t="shared" si="13"/>
        <v>228.5</v>
      </c>
      <c r="S49" s="32">
        <f t="shared" si="14"/>
        <v>224.5</v>
      </c>
      <c r="T49" s="32">
        <f t="shared" si="15"/>
        <v>220.5</v>
      </c>
      <c r="U49" s="32"/>
      <c r="V49" s="32"/>
      <c r="W49" s="32"/>
    </row>
    <row r="50" spans="1:23" x14ac:dyDescent="0.25">
      <c r="A50" s="23" t="s">
        <v>460</v>
      </c>
      <c r="B50" s="24">
        <v>2</v>
      </c>
      <c r="C50" s="25">
        <v>10</v>
      </c>
      <c r="D50" s="26">
        <v>1</v>
      </c>
      <c r="E50" s="32">
        <f t="shared" si="0"/>
        <v>102</v>
      </c>
      <c r="F50" s="32">
        <f t="shared" si="1"/>
        <v>101</v>
      </c>
      <c r="G50" s="32">
        <f t="shared" si="2"/>
        <v>99</v>
      </c>
      <c r="H50" s="32">
        <f t="shared" si="3"/>
        <v>97</v>
      </c>
      <c r="I50" s="32">
        <f t="shared" si="4"/>
        <v>95</v>
      </c>
      <c r="J50" s="32">
        <f t="shared" si="5"/>
        <v>95</v>
      </c>
      <c r="K50" s="32">
        <f t="shared" si="6"/>
        <v>90</v>
      </c>
      <c r="L50" s="32">
        <f t="shared" si="7"/>
        <v>88</v>
      </c>
      <c r="M50" s="32">
        <f t="shared" si="8"/>
        <v>86</v>
      </c>
      <c r="N50" s="32">
        <f t="shared" si="9"/>
        <v>84</v>
      </c>
      <c r="O50" s="32">
        <f t="shared" si="10"/>
        <v>83</v>
      </c>
      <c r="P50" s="32">
        <f t="shared" si="11"/>
        <v>83</v>
      </c>
      <c r="Q50" s="32">
        <f t="shared" si="12"/>
        <v>81</v>
      </c>
      <c r="R50" s="32">
        <f t="shared" si="13"/>
        <v>79</v>
      </c>
      <c r="S50" s="32">
        <f t="shared" si="14"/>
        <v>75</v>
      </c>
      <c r="T50" s="32">
        <f t="shared" si="15"/>
        <v>71</v>
      </c>
      <c r="U50" s="32"/>
      <c r="V50" s="32"/>
      <c r="W50" s="32"/>
    </row>
    <row r="51" spans="1:23" x14ac:dyDescent="0.25">
      <c r="A51" s="23" t="s">
        <v>169</v>
      </c>
      <c r="B51" s="24">
        <v>7</v>
      </c>
      <c r="C51" s="25">
        <v>47</v>
      </c>
      <c r="D51" s="26">
        <v>25.285714285714285</v>
      </c>
      <c r="E51" s="32">
        <f t="shared" si="0"/>
        <v>163.28571428571428</v>
      </c>
      <c r="F51" s="32">
        <f t="shared" si="1"/>
        <v>162.28571428571428</v>
      </c>
      <c r="G51" s="32">
        <f t="shared" si="2"/>
        <v>160.28571428571428</v>
      </c>
      <c r="H51" s="32">
        <f t="shared" si="3"/>
        <v>158.28571428571428</v>
      </c>
      <c r="I51" s="32">
        <f t="shared" si="4"/>
        <v>156.28571428571428</v>
      </c>
      <c r="J51" s="32">
        <f t="shared" si="5"/>
        <v>156.28571428571428</v>
      </c>
      <c r="K51" s="32">
        <f t="shared" si="6"/>
        <v>151.28571428571428</v>
      </c>
      <c r="L51" s="32">
        <f t="shared" si="7"/>
        <v>149.28571428571428</v>
      </c>
      <c r="M51" s="32">
        <f t="shared" si="8"/>
        <v>147.28571428571428</v>
      </c>
      <c r="N51" s="32">
        <f t="shared" si="9"/>
        <v>145.28571428571428</v>
      </c>
      <c r="O51" s="32">
        <f t="shared" si="10"/>
        <v>144.28571428571428</v>
      </c>
      <c r="P51" s="32">
        <f t="shared" si="11"/>
        <v>144.28571428571428</v>
      </c>
      <c r="Q51" s="32">
        <f t="shared" si="12"/>
        <v>142.28571428571428</v>
      </c>
      <c r="R51" s="32">
        <f t="shared" si="13"/>
        <v>140.28571428571428</v>
      </c>
      <c r="S51" s="32">
        <f t="shared" si="14"/>
        <v>136.28571428571428</v>
      </c>
      <c r="T51" s="32">
        <f t="shared" si="15"/>
        <v>132.28571428571428</v>
      </c>
      <c r="U51" s="32"/>
      <c r="V51" s="32"/>
      <c r="W51" s="32"/>
    </row>
    <row r="52" spans="1:23" x14ac:dyDescent="0.25">
      <c r="A52" s="23" t="s">
        <v>55</v>
      </c>
      <c r="B52" s="24">
        <v>2</v>
      </c>
      <c r="C52" s="25">
        <v>83</v>
      </c>
      <c r="D52" s="26">
        <v>29</v>
      </c>
      <c r="E52" s="32">
        <f t="shared" si="0"/>
        <v>203</v>
      </c>
      <c r="F52" s="32">
        <f t="shared" si="1"/>
        <v>202</v>
      </c>
      <c r="G52" s="32">
        <f t="shared" si="2"/>
        <v>200</v>
      </c>
      <c r="H52" s="32">
        <f t="shared" si="3"/>
        <v>198</v>
      </c>
      <c r="I52" s="32">
        <f t="shared" si="4"/>
        <v>196</v>
      </c>
      <c r="J52" s="32">
        <f t="shared" si="5"/>
        <v>196</v>
      </c>
      <c r="K52" s="32">
        <f t="shared" si="6"/>
        <v>191</v>
      </c>
      <c r="L52" s="32">
        <f t="shared" si="7"/>
        <v>189</v>
      </c>
      <c r="M52" s="32">
        <f t="shared" si="8"/>
        <v>187</v>
      </c>
      <c r="N52" s="32">
        <f t="shared" si="9"/>
        <v>185</v>
      </c>
      <c r="O52" s="32">
        <f t="shared" si="10"/>
        <v>184</v>
      </c>
      <c r="P52" s="32">
        <f t="shared" si="11"/>
        <v>184</v>
      </c>
      <c r="Q52" s="32">
        <f t="shared" si="12"/>
        <v>182</v>
      </c>
      <c r="R52" s="32">
        <f t="shared" si="13"/>
        <v>180</v>
      </c>
      <c r="S52" s="32">
        <f t="shared" si="14"/>
        <v>176</v>
      </c>
      <c r="T52" s="32">
        <f t="shared" si="15"/>
        <v>172</v>
      </c>
      <c r="U52" s="32"/>
      <c r="V52" s="32"/>
      <c r="W52" s="32"/>
    </row>
    <row r="53" spans="1:23" x14ac:dyDescent="0.25">
      <c r="A53" s="23" t="s">
        <v>391</v>
      </c>
      <c r="B53" s="24">
        <v>4</v>
      </c>
      <c r="C53" s="25">
        <v>46</v>
      </c>
      <c r="D53" s="26">
        <v>13.25</v>
      </c>
      <c r="E53" s="32">
        <f t="shared" si="0"/>
        <v>150.25</v>
      </c>
      <c r="F53" s="32">
        <f t="shared" si="1"/>
        <v>149.25</v>
      </c>
      <c r="G53" s="32">
        <f t="shared" si="2"/>
        <v>147.25</v>
      </c>
      <c r="H53" s="32">
        <f t="shared" si="3"/>
        <v>145.25</v>
      </c>
      <c r="I53" s="32">
        <f t="shared" si="4"/>
        <v>143.25</v>
      </c>
      <c r="J53" s="32">
        <f t="shared" si="5"/>
        <v>143.25</v>
      </c>
      <c r="K53" s="32">
        <f t="shared" si="6"/>
        <v>138.25</v>
      </c>
      <c r="L53" s="32">
        <f t="shared" si="7"/>
        <v>136.25</v>
      </c>
      <c r="M53" s="32">
        <f t="shared" si="8"/>
        <v>134.25</v>
      </c>
      <c r="N53" s="32">
        <f t="shared" si="9"/>
        <v>132.25</v>
      </c>
      <c r="O53" s="32">
        <f t="shared" si="10"/>
        <v>131.25</v>
      </c>
      <c r="P53" s="32">
        <f t="shared" si="11"/>
        <v>131.25</v>
      </c>
      <c r="Q53" s="32">
        <f t="shared" si="12"/>
        <v>129.25</v>
      </c>
      <c r="R53" s="32">
        <f t="shared" si="13"/>
        <v>127.25</v>
      </c>
      <c r="S53" s="32">
        <f t="shared" si="14"/>
        <v>123.25</v>
      </c>
      <c r="T53" s="32">
        <f t="shared" si="15"/>
        <v>119.25</v>
      </c>
      <c r="U53" s="32"/>
      <c r="V53" s="32"/>
      <c r="W53" s="32"/>
    </row>
    <row r="54" spans="1:23" x14ac:dyDescent="0.25">
      <c r="A54" s="23" t="s">
        <v>309</v>
      </c>
      <c r="B54" s="24">
        <v>6</v>
      </c>
      <c r="C54" s="25">
        <v>31.166666666666668</v>
      </c>
      <c r="D54" s="26">
        <v>57.5</v>
      </c>
      <c r="E54" s="32">
        <f t="shared" si="0"/>
        <v>179.66666666666669</v>
      </c>
      <c r="F54" s="32">
        <f t="shared" si="1"/>
        <v>178.66666666666669</v>
      </c>
      <c r="G54" s="32">
        <f t="shared" si="2"/>
        <v>176.66666666666669</v>
      </c>
      <c r="H54" s="32">
        <f t="shared" si="3"/>
        <v>174.66666666666669</v>
      </c>
      <c r="I54" s="32">
        <f t="shared" si="4"/>
        <v>172.66666666666669</v>
      </c>
      <c r="J54" s="32">
        <f t="shared" si="5"/>
        <v>172.66666666666669</v>
      </c>
      <c r="K54" s="32">
        <f t="shared" si="6"/>
        <v>167.66666666666669</v>
      </c>
      <c r="L54" s="32">
        <f t="shared" si="7"/>
        <v>165.66666666666669</v>
      </c>
      <c r="M54" s="32">
        <f t="shared" si="8"/>
        <v>163.66666666666669</v>
      </c>
      <c r="N54" s="32">
        <f t="shared" si="9"/>
        <v>161.66666666666669</v>
      </c>
      <c r="O54" s="32">
        <f t="shared" si="10"/>
        <v>160.66666666666669</v>
      </c>
      <c r="P54" s="32">
        <f t="shared" si="11"/>
        <v>160.66666666666669</v>
      </c>
      <c r="Q54" s="32">
        <f t="shared" si="12"/>
        <v>158.66666666666669</v>
      </c>
      <c r="R54" s="32">
        <f t="shared" si="13"/>
        <v>156.66666666666669</v>
      </c>
      <c r="S54" s="32">
        <f t="shared" si="14"/>
        <v>152.66666666666669</v>
      </c>
      <c r="T54" s="32">
        <f t="shared" si="15"/>
        <v>148.66666666666669</v>
      </c>
      <c r="U54" s="32"/>
      <c r="V54" s="32"/>
      <c r="W54" s="32"/>
    </row>
    <row r="55" spans="1:23" x14ac:dyDescent="0.25">
      <c r="A55" s="23" t="s">
        <v>262</v>
      </c>
      <c r="B55" s="24">
        <v>16</v>
      </c>
      <c r="C55" s="25">
        <v>26.6875</v>
      </c>
      <c r="D55" s="26">
        <v>58.375</v>
      </c>
      <c r="E55" s="32">
        <f t="shared" si="0"/>
        <v>176.0625</v>
      </c>
      <c r="F55" s="32">
        <f t="shared" si="1"/>
        <v>175.0625</v>
      </c>
      <c r="G55" s="32">
        <f t="shared" si="2"/>
        <v>173.0625</v>
      </c>
      <c r="H55" s="32">
        <f t="shared" si="3"/>
        <v>171.0625</v>
      </c>
      <c r="I55" s="32">
        <f t="shared" si="4"/>
        <v>169.0625</v>
      </c>
      <c r="J55" s="32">
        <f t="shared" si="5"/>
        <v>169.0625</v>
      </c>
      <c r="K55" s="32">
        <f t="shared" si="6"/>
        <v>164.0625</v>
      </c>
      <c r="L55" s="32">
        <f t="shared" si="7"/>
        <v>162.0625</v>
      </c>
      <c r="M55" s="32">
        <f t="shared" si="8"/>
        <v>160.0625</v>
      </c>
      <c r="N55" s="32">
        <f t="shared" si="9"/>
        <v>158.0625</v>
      </c>
      <c r="O55" s="32">
        <f t="shared" si="10"/>
        <v>157.0625</v>
      </c>
      <c r="P55" s="32">
        <f t="shared" si="11"/>
        <v>157.0625</v>
      </c>
      <c r="Q55" s="32">
        <f t="shared" si="12"/>
        <v>155.0625</v>
      </c>
      <c r="R55" s="32">
        <f t="shared" si="13"/>
        <v>153.0625</v>
      </c>
      <c r="S55" s="32">
        <f t="shared" si="14"/>
        <v>149.0625</v>
      </c>
      <c r="T55" s="32">
        <f t="shared" si="15"/>
        <v>145.0625</v>
      </c>
      <c r="U55" s="32"/>
      <c r="V55" s="32"/>
      <c r="W55" s="32"/>
    </row>
    <row r="56" spans="1:23" x14ac:dyDescent="0.25">
      <c r="A56" s="23" t="s">
        <v>83</v>
      </c>
      <c r="B56" s="24">
        <v>3</v>
      </c>
      <c r="C56" s="25">
        <v>105.66666666666667</v>
      </c>
      <c r="D56" s="26">
        <v>30.333333333333332</v>
      </c>
      <c r="E56" s="32">
        <f t="shared" si="0"/>
        <v>227.00000000000003</v>
      </c>
      <c r="F56" s="32">
        <f t="shared" si="1"/>
        <v>226.00000000000003</v>
      </c>
      <c r="G56" s="32">
        <f t="shared" si="2"/>
        <v>224.00000000000003</v>
      </c>
      <c r="H56" s="32">
        <f t="shared" si="3"/>
        <v>222</v>
      </c>
      <c r="I56" s="32">
        <f t="shared" si="4"/>
        <v>220</v>
      </c>
      <c r="J56" s="32">
        <f t="shared" si="5"/>
        <v>220</v>
      </c>
      <c r="K56" s="32">
        <f t="shared" si="6"/>
        <v>215</v>
      </c>
      <c r="L56" s="32">
        <f t="shared" si="7"/>
        <v>213</v>
      </c>
      <c r="M56" s="32">
        <f t="shared" si="8"/>
        <v>211</v>
      </c>
      <c r="N56" s="32">
        <f t="shared" si="9"/>
        <v>209</v>
      </c>
      <c r="O56" s="32">
        <f t="shared" si="10"/>
        <v>208</v>
      </c>
      <c r="P56" s="32">
        <f t="shared" si="11"/>
        <v>208</v>
      </c>
      <c r="Q56" s="32">
        <f t="shared" si="12"/>
        <v>206</v>
      </c>
      <c r="R56" s="32">
        <f t="shared" si="13"/>
        <v>204</v>
      </c>
      <c r="S56" s="32">
        <f t="shared" si="14"/>
        <v>200</v>
      </c>
      <c r="T56" s="32">
        <f t="shared" si="15"/>
        <v>196</v>
      </c>
      <c r="U56" s="32"/>
      <c r="V56" s="32"/>
      <c r="W56" s="32"/>
    </row>
    <row r="57" spans="1:23" x14ac:dyDescent="0.25">
      <c r="A57" s="23" t="s">
        <v>35</v>
      </c>
      <c r="B57" s="24">
        <v>1</v>
      </c>
      <c r="C57" s="25">
        <v>60</v>
      </c>
      <c r="D57" s="26">
        <v>132</v>
      </c>
      <c r="E57" s="32">
        <f t="shared" si="0"/>
        <v>283</v>
      </c>
      <c r="F57" s="32">
        <f t="shared" si="1"/>
        <v>282</v>
      </c>
      <c r="G57" s="32">
        <f t="shared" si="2"/>
        <v>280</v>
      </c>
      <c r="H57" s="32">
        <f t="shared" si="3"/>
        <v>278</v>
      </c>
      <c r="I57" s="32">
        <f t="shared" si="4"/>
        <v>276</v>
      </c>
      <c r="J57" s="32">
        <f t="shared" si="5"/>
        <v>276</v>
      </c>
      <c r="K57" s="32">
        <f t="shared" si="6"/>
        <v>271</v>
      </c>
      <c r="L57" s="32">
        <f t="shared" si="7"/>
        <v>269</v>
      </c>
      <c r="M57" s="32">
        <f t="shared" si="8"/>
        <v>267</v>
      </c>
      <c r="N57" s="32">
        <f t="shared" si="9"/>
        <v>265</v>
      </c>
      <c r="O57" s="32">
        <f t="shared" si="10"/>
        <v>264</v>
      </c>
      <c r="P57" s="32">
        <f t="shared" si="11"/>
        <v>264</v>
      </c>
      <c r="Q57" s="32">
        <f t="shared" si="12"/>
        <v>262</v>
      </c>
      <c r="R57" s="32">
        <f t="shared" si="13"/>
        <v>260</v>
      </c>
      <c r="S57" s="32">
        <f t="shared" si="14"/>
        <v>256</v>
      </c>
      <c r="T57" s="32">
        <f t="shared" si="15"/>
        <v>252</v>
      </c>
      <c r="U57" s="32"/>
      <c r="V57" s="32"/>
      <c r="W57" s="32"/>
    </row>
    <row r="58" spans="1:23" x14ac:dyDescent="0.25">
      <c r="A58" s="23" t="s">
        <v>82</v>
      </c>
      <c r="B58" s="24">
        <v>2</v>
      </c>
      <c r="C58" s="25">
        <v>42.5</v>
      </c>
      <c r="D58" s="26">
        <v>151</v>
      </c>
      <c r="E58" s="32">
        <f t="shared" si="0"/>
        <v>284.5</v>
      </c>
      <c r="F58" s="32">
        <f t="shared" si="1"/>
        <v>283.5</v>
      </c>
      <c r="G58" s="32">
        <f t="shared" si="2"/>
        <v>281.5</v>
      </c>
      <c r="H58" s="32">
        <f t="shared" si="3"/>
        <v>279.5</v>
      </c>
      <c r="I58" s="32">
        <f t="shared" si="4"/>
        <v>277.5</v>
      </c>
      <c r="J58" s="32">
        <f t="shared" si="5"/>
        <v>277.5</v>
      </c>
      <c r="K58" s="32">
        <f t="shared" si="6"/>
        <v>272.5</v>
      </c>
      <c r="L58" s="32">
        <f t="shared" si="7"/>
        <v>270.5</v>
      </c>
      <c r="M58" s="32">
        <f t="shared" si="8"/>
        <v>268.5</v>
      </c>
      <c r="N58" s="32">
        <f t="shared" si="9"/>
        <v>266.5</v>
      </c>
      <c r="O58" s="32">
        <f t="shared" si="10"/>
        <v>265.5</v>
      </c>
      <c r="P58" s="32">
        <f t="shared" si="11"/>
        <v>265.5</v>
      </c>
      <c r="Q58" s="32">
        <f t="shared" si="12"/>
        <v>263.5</v>
      </c>
      <c r="R58" s="32">
        <f t="shared" si="13"/>
        <v>261.5</v>
      </c>
      <c r="S58" s="32">
        <f t="shared" si="14"/>
        <v>257.5</v>
      </c>
      <c r="T58" s="32">
        <f t="shared" si="15"/>
        <v>253.5</v>
      </c>
      <c r="U58" s="32"/>
      <c r="V58" s="32"/>
      <c r="W58" s="32"/>
    </row>
    <row r="59" spans="1:23" x14ac:dyDescent="0.25">
      <c r="A59" s="23" t="s">
        <v>45</v>
      </c>
      <c r="B59" s="24">
        <v>7</v>
      </c>
      <c r="C59" s="25">
        <v>26.714285714285715</v>
      </c>
      <c r="D59" s="26">
        <v>53</v>
      </c>
      <c r="E59" s="32">
        <f t="shared" si="0"/>
        <v>170.71428571428572</v>
      </c>
      <c r="F59" s="32">
        <f t="shared" si="1"/>
        <v>169.71428571428572</v>
      </c>
      <c r="G59" s="32">
        <f t="shared" si="2"/>
        <v>167.71428571428572</v>
      </c>
      <c r="H59" s="32">
        <f t="shared" si="3"/>
        <v>165.71428571428572</v>
      </c>
      <c r="I59" s="32">
        <f t="shared" si="4"/>
        <v>163.71428571428572</v>
      </c>
      <c r="J59" s="32">
        <f t="shared" si="5"/>
        <v>163.71428571428572</v>
      </c>
      <c r="K59" s="32">
        <f t="shared" si="6"/>
        <v>158.71428571428572</v>
      </c>
      <c r="L59" s="32">
        <f t="shared" si="7"/>
        <v>156.71428571428572</v>
      </c>
      <c r="M59" s="32">
        <f t="shared" si="8"/>
        <v>154.71428571428572</v>
      </c>
      <c r="N59" s="32">
        <f t="shared" si="9"/>
        <v>152.71428571428572</v>
      </c>
      <c r="O59" s="32">
        <f t="shared" si="10"/>
        <v>151.71428571428572</v>
      </c>
      <c r="P59" s="32">
        <f t="shared" si="11"/>
        <v>151.71428571428572</v>
      </c>
      <c r="Q59" s="32">
        <f t="shared" si="12"/>
        <v>149.71428571428572</v>
      </c>
      <c r="R59" s="32">
        <f t="shared" si="13"/>
        <v>147.71428571428572</v>
      </c>
      <c r="S59" s="32">
        <f t="shared" si="14"/>
        <v>143.71428571428572</v>
      </c>
      <c r="T59" s="32">
        <f t="shared" si="15"/>
        <v>139.71428571428572</v>
      </c>
      <c r="U59" s="32"/>
      <c r="V59" s="32"/>
      <c r="W59" s="32"/>
    </row>
    <row r="60" spans="1:23" x14ac:dyDescent="0.25">
      <c r="A60" s="23" t="s">
        <v>385</v>
      </c>
      <c r="B60" s="24">
        <v>1</v>
      </c>
      <c r="C60" s="25">
        <v>93</v>
      </c>
      <c r="D60" s="26">
        <v>95</v>
      </c>
      <c r="E60" s="32">
        <f t="shared" si="0"/>
        <v>279</v>
      </c>
      <c r="F60" s="32">
        <f t="shared" si="1"/>
        <v>278</v>
      </c>
      <c r="G60" s="32">
        <f t="shared" si="2"/>
        <v>276</v>
      </c>
      <c r="H60" s="32">
        <f t="shared" si="3"/>
        <v>274</v>
      </c>
      <c r="I60" s="32">
        <f t="shared" si="4"/>
        <v>272</v>
      </c>
      <c r="J60" s="32">
        <f t="shared" si="5"/>
        <v>272</v>
      </c>
      <c r="K60" s="32">
        <f t="shared" si="6"/>
        <v>267</v>
      </c>
      <c r="L60" s="32">
        <f t="shared" si="7"/>
        <v>265</v>
      </c>
      <c r="M60" s="32">
        <f t="shared" si="8"/>
        <v>263</v>
      </c>
      <c r="N60" s="32">
        <f t="shared" si="9"/>
        <v>261</v>
      </c>
      <c r="O60" s="32">
        <f t="shared" si="10"/>
        <v>260</v>
      </c>
      <c r="P60" s="32">
        <f t="shared" si="11"/>
        <v>260</v>
      </c>
      <c r="Q60" s="32">
        <f t="shared" si="12"/>
        <v>258</v>
      </c>
      <c r="R60" s="32">
        <f t="shared" si="13"/>
        <v>256</v>
      </c>
      <c r="S60" s="32">
        <f t="shared" si="14"/>
        <v>252</v>
      </c>
      <c r="T60" s="32">
        <f t="shared" si="15"/>
        <v>248</v>
      </c>
      <c r="U60" s="32"/>
      <c r="V60" s="32"/>
      <c r="W60" s="32"/>
    </row>
    <row r="61" spans="1:23" x14ac:dyDescent="0.25">
      <c r="A61" s="23" t="s">
        <v>326</v>
      </c>
      <c r="B61" s="24">
        <v>1</v>
      </c>
      <c r="C61" s="25">
        <v>34</v>
      </c>
      <c r="D61" s="26">
        <v>48</v>
      </c>
      <c r="E61" s="32">
        <f t="shared" si="0"/>
        <v>173</v>
      </c>
      <c r="F61" s="32">
        <f t="shared" si="1"/>
        <v>172</v>
      </c>
      <c r="G61" s="32">
        <f t="shared" si="2"/>
        <v>170</v>
      </c>
      <c r="H61" s="32">
        <f t="shared" si="3"/>
        <v>168</v>
      </c>
      <c r="I61" s="32">
        <f t="shared" si="4"/>
        <v>166</v>
      </c>
      <c r="J61" s="32">
        <f t="shared" si="5"/>
        <v>166</v>
      </c>
      <c r="K61" s="32">
        <f t="shared" si="6"/>
        <v>161</v>
      </c>
      <c r="L61" s="32">
        <f t="shared" si="7"/>
        <v>159</v>
      </c>
      <c r="M61" s="32">
        <f t="shared" si="8"/>
        <v>157</v>
      </c>
      <c r="N61" s="32">
        <f t="shared" si="9"/>
        <v>155</v>
      </c>
      <c r="O61" s="32">
        <f t="shared" si="10"/>
        <v>154</v>
      </c>
      <c r="P61" s="32">
        <f t="shared" si="11"/>
        <v>154</v>
      </c>
      <c r="Q61" s="32">
        <f t="shared" si="12"/>
        <v>152</v>
      </c>
      <c r="R61" s="32">
        <f t="shared" si="13"/>
        <v>150</v>
      </c>
      <c r="S61" s="32">
        <f t="shared" si="14"/>
        <v>146</v>
      </c>
      <c r="T61" s="32">
        <f t="shared" si="15"/>
        <v>142</v>
      </c>
      <c r="U61" s="32"/>
      <c r="V61" s="32"/>
      <c r="W61" s="32"/>
    </row>
    <row r="62" spans="1:23" x14ac:dyDescent="0.25">
      <c r="A62" s="23" t="s">
        <v>36</v>
      </c>
      <c r="B62" s="24">
        <v>61</v>
      </c>
      <c r="C62" s="25">
        <v>35.032786885245905</v>
      </c>
      <c r="D62" s="26">
        <v>64.606557377049185</v>
      </c>
      <c r="E62" s="32">
        <f t="shared" si="0"/>
        <v>190.63934426229508</v>
      </c>
      <c r="F62" s="32">
        <f t="shared" si="1"/>
        <v>189.63934426229508</v>
      </c>
      <c r="G62" s="32">
        <f t="shared" si="2"/>
        <v>187.63934426229508</v>
      </c>
      <c r="H62" s="32">
        <f t="shared" si="3"/>
        <v>185.63934426229508</v>
      </c>
      <c r="I62" s="32">
        <f t="shared" si="4"/>
        <v>183.63934426229508</v>
      </c>
      <c r="J62" s="32">
        <f t="shared" si="5"/>
        <v>183.63934426229508</v>
      </c>
      <c r="K62" s="32">
        <f t="shared" si="6"/>
        <v>178.63934426229508</v>
      </c>
      <c r="L62" s="32">
        <f t="shared" si="7"/>
        <v>176.63934426229508</v>
      </c>
      <c r="M62" s="32">
        <f t="shared" si="8"/>
        <v>174.63934426229508</v>
      </c>
      <c r="N62" s="32">
        <f t="shared" si="9"/>
        <v>172.63934426229508</v>
      </c>
      <c r="O62" s="32">
        <f t="shared" si="10"/>
        <v>171.63934426229508</v>
      </c>
      <c r="P62" s="32">
        <f t="shared" si="11"/>
        <v>171.63934426229508</v>
      </c>
      <c r="Q62" s="32">
        <f t="shared" si="12"/>
        <v>169.63934426229508</v>
      </c>
      <c r="R62" s="32">
        <f t="shared" si="13"/>
        <v>167.63934426229508</v>
      </c>
      <c r="S62" s="32">
        <f t="shared" si="14"/>
        <v>163.63934426229508</v>
      </c>
      <c r="T62" s="32">
        <f t="shared" si="15"/>
        <v>159.63934426229508</v>
      </c>
      <c r="U62" s="32"/>
      <c r="V62" s="32"/>
      <c r="W62" s="32"/>
    </row>
    <row r="63" spans="1:23" x14ac:dyDescent="0.25">
      <c r="A63" s="23" t="s">
        <v>56</v>
      </c>
      <c r="B63" s="24">
        <v>5</v>
      </c>
      <c r="C63" s="25">
        <v>51.8</v>
      </c>
      <c r="D63" s="26">
        <v>95.6</v>
      </c>
      <c r="E63" s="32">
        <f t="shared" si="0"/>
        <v>238.4</v>
      </c>
      <c r="F63" s="32">
        <f t="shared" si="1"/>
        <v>237.4</v>
      </c>
      <c r="G63" s="32">
        <f t="shared" si="2"/>
        <v>235.4</v>
      </c>
      <c r="H63" s="32">
        <f t="shared" si="3"/>
        <v>233.39999999999998</v>
      </c>
      <c r="I63" s="32">
        <f t="shared" si="4"/>
        <v>231.39999999999998</v>
      </c>
      <c r="J63" s="32">
        <f t="shared" si="5"/>
        <v>231.39999999999998</v>
      </c>
      <c r="K63" s="32">
        <f t="shared" si="6"/>
        <v>226.39999999999998</v>
      </c>
      <c r="L63" s="32">
        <f t="shared" si="7"/>
        <v>224.39999999999998</v>
      </c>
      <c r="M63" s="32">
        <f t="shared" si="8"/>
        <v>222.39999999999998</v>
      </c>
      <c r="N63" s="32">
        <f t="shared" si="9"/>
        <v>220.39999999999998</v>
      </c>
      <c r="O63" s="32">
        <f t="shared" si="10"/>
        <v>219.39999999999998</v>
      </c>
      <c r="P63" s="32">
        <f t="shared" si="11"/>
        <v>219.39999999999998</v>
      </c>
      <c r="Q63" s="32">
        <f t="shared" si="12"/>
        <v>217.39999999999998</v>
      </c>
      <c r="R63" s="32">
        <f t="shared" si="13"/>
        <v>215.39999999999998</v>
      </c>
      <c r="S63" s="32">
        <f t="shared" si="14"/>
        <v>211.39999999999998</v>
      </c>
      <c r="T63" s="32">
        <f t="shared" si="15"/>
        <v>207.39999999999998</v>
      </c>
      <c r="U63" s="32"/>
      <c r="V63" s="32"/>
      <c r="W63" s="32"/>
    </row>
    <row r="64" spans="1:23" x14ac:dyDescent="0.25">
      <c r="A64" s="23" t="s">
        <v>68</v>
      </c>
      <c r="B64" s="24">
        <v>8</v>
      </c>
      <c r="C64" s="25">
        <v>48.375</v>
      </c>
      <c r="D64" s="26">
        <v>260.25</v>
      </c>
      <c r="E64" s="32">
        <f t="shared" si="0"/>
        <v>399.625</v>
      </c>
      <c r="F64" s="32">
        <f t="shared" si="1"/>
        <v>398.625</v>
      </c>
      <c r="G64" s="32">
        <f t="shared" si="2"/>
        <v>396.625</v>
      </c>
      <c r="H64" s="32">
        <f t="shared" si="3"/>
        <v>394.625</v>
      </c>
      <c r="I64" s="32">
        <f t="shared" si="4"/>
        <v>392.625</v>
      </c>
      <c r="J64" s="32">
        <f t="shared" si="5"/>
        <v>392.625</v>
      </c>
      <c r="K64" s="32">
        <f t="shared" si="6"/>
        <v>387.625</v>
      </c>
      <c r="L64" s="32">
        <f t="shared" si="7"/>
        <v>385.625</v>
      </c>
      <c r="M64" s="32">
        <f t="shared" si="8"/>
        <v>383.625</v>
      </c>
      <c r="N64" s="32">
        <f t="shared" si="9"/>
        <v>381.625</v>
      </c>
      <c r="O64" s="32">
        <f t="shared" si="10"/>
        <v>380.625</v>
      </c>
      <c r="P64" s="32">
        <f t="shared" si="11"/>
        <v>380.625</v>
      </c>
      <c r="Q64" s="32">
        <f t="shared" si="12"/>
        <v>378.625</v>
      </c>
      <c r="R64" s="32">
        <f t="shared" si="13"/>
        <v>376.625</v>
      </c>
      <c r="S64" s="32">
        <f t="shared" si="14"/>
        <v>372.625</v>
      </c>
      <c r="T64" s="32">
        <f t="shared" si="15"/>
        <v>368.625</v>
      </c>
      <c r="U64" s="32"/>
      <c r="V64" s="32"/>
      <c r="W64" s="32"/>
    </row>
    <row r="65" spans="1:23" x14ac:dyDescent="0.25">
      <c r="A65" s="23" t="s">
        <v>79</v>
      </c>
      <c r="B65" s="24">
        <v>7</v>
      </c>
      <c r="C65" s="25">
        <v>68.857142857142861</v>
      </c>
      <c r="D65" s="26">
        <v>57.714285714285715</v>
      </c>
      <c r="E65" s="32">
        <f t="shared" si="0"/>
        <v>217.57142857142858</v>
      </c>
      <c r="F65" s="32">
        <f t="shared" si="1"/>
        <v>216.57142857142858</v>
      </c>
      <c r="G65" s="32">
        <f t="shared" si="2"/>
        <v>214.57142857142858</v>
      </c>
      <c r="H65" s="32">
        <f t="shared" si="3"/>
        <v>212.57142857142858</v>
      </c>
      <c r="I65" s="32">
        <f t="shared" si="4"/>
        <v>210.57142857142858</v>
      </c>
      <c r="J65" s="32">
        <f t="shared" si="5"/>
        <v>210.57142857142858</v>
      </c>
      <c r="K65" s="32">
        <f t="shared" si="6"/>
        <v>205.57142857142858</v>
      </c>
      <c r="L65" s="32">
        <f t="shared" si="7"/>
        <v>203.57142857142858</v>
      </c>
      <c r="M65" s="32">
        <f t="shared" si="8"/>
        <v>201.57142857142858</v>
      </c>
      <c r="N65" s="32">
        <f t="shared" si="9"/>
        <v>199.57142857142858</v>
      </c>
      <c r="O65" s="32">
        <f t="shared" si="10"/>
        <v>198.57142857142858</v>
      </c>
      <c r="P65" s="32">
        <f t="shared" si="11"/>
        <v>198.57142857142858</v>
      </c>
      <c r="Q65" s="32">
        <f t="shared" si="12"/>
        <v>196.57142857142858</v>
      </c>
      <c r="R65" s="32">
        <f t="shared" si="13"/>
        <v>194.57142857142858</v>
      </c>
      <c r="S65" s="32">
        <f t="shared" si="14"/>
        <v>190.57142857142858</v>
      </c>
      <c r="T65" s="32">
        <f t="shared" si="15"/>
        <v>186.57142857142858</v>
      </c>
      <c r="U65" s="32"/>
      <c r="V65" s="32"/>
      <c r="W65" s="32"/>
    </row>
    <row r="66" spans="1:23" x14ac:dyDescent="0.25">
      <c r="A66" s="23" t="s">
        <v>352</v>
      </c>
      <c r="B66" s="24">
        <v>6</v>
      </c>
      <c r="C66" s="25">
        <v>16.333333333333332</v>
      </c>
      <c r="D66" s="26">
        <v>58.833333333333336</v>
      </c>
      <c r="E66" s="32">
        <f t="shared" si="0"/>
        <v>166.16666666666666</v>
      </c>
      <c r="F66" s="32">
        <f t="shared" si="1"/>
        <v>165.16666666666666</v>
      </c>
      <c r="G66" s="32">
        <f t="shared" si="2"/>
        <v>163.16666666666666</v>
      </c>
      <c r="H66" s="32">
        <f t="shared" si="3"/>
        <v>161.16666666666669</v>
      </c>
      <c r="I66" s="32">
        <f t="shared" si="4"/>
        <v>159.16666666666669</v>
      </c>
      <c r="J66" s="32">
        <f t="shared" si="5"/>
        <v>159.16666666666669</v>
      </c>
      <c r="K66" s="32">
        <f t="shared" si="6"/>
        <v>154.16666666666669</v>
      </c>
      <c r="L66" s="32">
        <f t="shared" si="7"/>
        <v>152.16666666666669</v>
      </c>
      <c r="M66" s="32">
        <f t="shared" si="8"/>
        <v>150.16666666666669</v>
      </c>
      <c r="N66" s="32">
        <f t="shared" si="9"/>
        <v>148.16666666666669</v>
      </c>
      <c r="O66" s="32">
        <f t="shared" si="10"/>
        <v>147.16666666666669</v>
      </c>
      <c r="P66" s="32">
        <f t="shared" si="11"/>
        <v>147.16666666666669</v>
      </c>
      <c r="Q66" s="32">
        <f t="shared" si="12"/>
        <v>145.16666666666669</v>
      </c>
      <c r="R66" s="32">
        <f t="shared" si="13"/>
        <v>143.16666666666669</v>
      </c>
      <c r="S66" s="32">
        <f t="shared" si="14"/>
        <v>139.16666666666669</v>
      </c>
      <c r="T66" s="32">
        <f t="shared" si="15"/>
        <v>135.16666666666669</v>
      </c>
      <c r="U66" s="32"/>
      <c r="V66" s="32"/>
      <c r="W66" s="32"/>
    </row>
    <row r="67" spans="1:23" x14ac:dyDescent="0.25">
      <c r="A67" s="23" t="s">
        <v>386</v>
      </c>
      <c r="B67" s="24">
        <v>1</v>
      </c>
      <c r="C67" s="25">
        <v>15</v>
      </c>
      <c r="D67" s="26">
        <v>6</v>
      </c>
      <c r="E67" s="32">
        <f t="shared" ref="E67:E130" si="16">$Z$13+C67+D67</f>
        <v>112</v>
      </c>
      <c r="F67" s="32">
        <f t="shared" ref="F67:F130" si="17">$Z$14+C67+D67</f>
        <v>111</v>
      </c>
      <c r="G67" s="32">
        <f t="shared" ref="G67:G130" si="18">$Z$15+C67+D67</f>
        <v>109</v>
      </c>
      <c r="H67" s="32">
        <f t="shared" ref="H67:H130" si="19">$Z$16+SUM(C67:D67)</f>
        <v>107</v>
      </c>
      <c r="I67" s="32">
        <f t="shared" ref="I67:I130" si="20">$Z$17+SUM(C67:D67)</f>
        <v>105</v>
      </c>
      <c r="J67" s="32">
        <f t="shared" ref="J67:J130" si="21">$Z$18+SUM(C67:D67)</f>
        <v>105</v>
      </c>
      <c r="K67" s="32">
        <f t="shared" ref="K67:K130" si="22">$Z$19+SUM(C67:D67)</f>
        <v>100</v>
      </c>
      <c r="L67" s="32">
        <f t="shared" ref="L67:L130" si="23">$Z$20+SUM(C67:D67)</f>
        <v>98</v>
      </c>
      <c r="M67" s="32">
        <f t="shared" ref="M67:M130" si="24">$Z$21+SUM(C67:D67)</f>
        <v>96</v>
      </c>
      <c r="N67" s="32">
        <f t="shared" ref="N67:N130" si="25">$Z$22+SUM(C67:D67)</f>
        <v>94</v>
      </c>
      <c r="O67" s="32">
        <f t="shared" ref="O67:O130" si="26">$Z$23+SUM(C67:D67)</f>
        <v>93</v>
      </c>
      <c r="P67" s="32">
        <f t="shared" ref="P67:P130" si="27">$Z$24+SUM(C67:D67)</f>
        <v>93</v>
      </c>
      <c r="Q67" s="32">
        <f t="shared" ref="Q67:Q130" si="28">$Z$25+SUM(C67:D67)</f>
        <v>91</v>
      </c>
      <c r="R67" s="32">
        <f t="shared" ref="R67:R130" si="29">$Z$26+SUM(C67:D67)</f>
        <v>89</v>
      </c>
      <c r="S67" s="32">
        <f t="shared" ref="S67:S130" si="30">$Z$27+SUM(C67:D67)</f>
        <v>85</v>
      </c>
      <c r="T67" s="32">
        <f t="shared" ref="T67:T130" si="31">$Z$28+SUM(C67:D67)</f>
        <v>81</v>
      </c>
      <c r="U67" s="32"/>
      <c r="V67" s="32"/>
      <c r="W67" s="32"/>
    </row>
    <row r="68" spans="1:23" x14ac:dyDescent="0.25">
      <c r="A68" s="23" t="s">
        <v>461</v>
      </c>
      <c r="B68" s="24">
        <v>1</v>
      </c>
      <c r="C68" s="25">
        <v>20</v>
      </c>
      <c r="D68" s="26">
        <v>9</v>
      </c>
      <c r="E68" s="32">
        <f t="shared" si="16"/>
        <v>120</v>
      </c>
      <c r="F68" s="32">
        <f t="shared" si="17"/>
        <v>119</v>
      </c>
      <c r="G68" s="32">
        <f t="shared" si="18"/>
        <v>117</v>
      </c>
      <c r="H68" s="32">
        <f t="shared" si="19"/>
        <v>115</v>
      </c>
      <c r="I68" s="32">
        <f t="shared" si="20"/>
        <v>113</v>
      </c>
      <c r="J68" s="32">
        <f t="shared" si="21"/>
        <v>113</v>
      </c>
      <c r="K68" s="32">
        <f t="shared" si="22"/>
        <v>108</v>
      </c>
      <c r="L68" s="32">
        <f t="shared" si="23"/>
        <v>106</v>
      </c>
      <c r="M68" s="32">
        <f t="shared" si="24"/>
        <v>104</v>
      </c>
      <c r="N68" s="32">
        <f t="shared" si="25"/>
        <v>102</v>
      </c>
      <c r="O68" s="32">
        <f t="shared" si="26"/>
        <v>101</v>
      </c>
      <c r="P68" s="32">
        <f t="shared" si="27"/>
        <v>101</v>
      </c>
      <c r="Q68" s="32">
        <f t="shared" si="28"/>
        <v>99</v>
      </c>
      <c r="R68" s="32">
        <f t="shared" si="29"/>
        <v>97</v>
      </c>
      <c r="S68" s="32">
        <f t="shared" si="30"/>
        <v>93</v>
      </c>
      <c r="T68" s="32">
        <f t="shared" si="31"/>
        <v>89</v>
      </c>
      <c r="U68" s="32"/>
      <c r="V68" s="32"/>
      <c r="W68" s="32"/>
    </row>
    <row r="69" spans="1:23" x14ac:dyDescent="0.25">
      <c r="A69" s="23" t="s">
        <v>206</v>
      </c>
      <c r="B69" s="24">
        <v>7</v>
      </c>
      <c r="C69" s="25">
        <v>89.285714285714292</v>
      </c>
      <c r="D69" s="26">
        <v>47.142857142857146</v>
      </c>
      <c r="E69" s="32">
        <f t="shared" si="16"/>
        <v>227.42857142857142</v>
      </c>
      <c r="F69" s="32">
        <f t="shared" si="17"/>
        <v>226.42857142857142</v>
      </c>
      <c r="G69" s="32">
        <f t="shared" si="18"/>
        <v>224.42857142857142</v>
      </c>
      <c r="H69" s="32">
        <f t="shared" si="19"/>
        <v>222.42857142857144</v>
      </c>
      <c r="I69" s="32">
        <f t="shared" si="20"/>
        <v>220.42857142857144</v>
      </c>
      <c r="J69" s="32">
        <f t="shared" si="21"/>
        <v>220.42857142857144</v>
      </c>
      <c r="K69" s="32">
        <f t="shared" si="22"/>
        <v>215.42857142857144</v>
      </c>
      <c r="L69" s="32">
        <f t="shared" si="23"/>
        <v>213.42857142857144</v>
      </c>
      <c r="M69" s="32">
        <f t="shared" si="24"/>
        <v>211.42857142857144</v>
      </c>
      <c r="N69" s="32">
        <f t="shared" si="25"/>
        <v>209.42857142857144</v>
      </c>
      <c r="O69" s="32">
        <f t="shared" si="26"/>
        <v>208.42857142857144</v>
      </c>
      <c r="P69" s="32">
        <f t="shared" si="27"/>
        <v>208.42857142857144</v>
      </c>
      <c r="Q69" s="32">
        <f t="shared" si="28"/>
        <v>206.42857142857144</v>
      </c>
      <c r="R69" s="32">
        <f t="shared" si="29"/>
        <v>204.42857142857144</v>
      </c>
      <c r="S69" s="32">
        <f t="shared" si="30"/>
        <v>200.42857142857144</v>
      </c>
      <c r="T69" s="32">
        <f t="shared" si="31"/>
        <v>196.42857142857144</v>
      </c>
      <c r="U69" s="32"/>
      <c r="V69" s="32"/>
      <c r="W69" s="32"/>
    </row>
    <row r="70" spans="1:23" x14ac:dyDescent="0.25">
      <c r="A70" s="23" t="s">
        <v>180</v>
      </c>
      <c r="B70" s="24">
        <v>12</v>
      </c>
      <c r="C70" s="25">
        <v>365</v>
      </c>
      <c r="D70" s="26">
        <v>32.25</v>
      </c>
      <c r="E70" s="32">
        <f t="shared" si="16"/>
        <v>488.25</v>
      </c>
      <c r="F70" s="32">
        <f t="shared" si="17"/>
        <v>487.25</v>
      </c>
      <c r="G70" s="32">
        <f t="shared" si="18"/>
        <v>485.25</v>
      </c>
      <c r="H70" s="32">
        <f t="shared" si="19"/>
        <v>483.25</v>
      </c>
      <c r="I70" s="32">
        <f t="shared" si="20"/>
        <v>481.25</v>
      </c>
      <c r="J70" s="32">
        <f t="shared" si="21"/>
        <v>481.25</v>
      </c>
      <c r="K70" s="32">
        <f t="shared" si="22"/>
        <v>476.25</v>
      </c>
      <c r="L70" s="32">
        <f t="shared" si="23"/>
        <v>474.25</v>
      </c>
      <c r="M70" s="32">
        <f t="shared" si="24"/>
        <v>472.25</v>
      </c>
      <c r="N70" s="32">
        <f t="shared" si="25"/>
        <v>470.25</v>
      </c>
      <c r="O70" s="32">
        <f t="shared" si="26"/>
        <v>469.25</v>
      </c>
      <c r="P70" s="32">
        <f t="shared" si="27"/>
        <v>469.25</v>
      </c>
      <c r="Q70" s="32">
        <f t="shared" si="28"/>
        <v>467.25</v>
      </c>
      <c r="R70" s="32">
        <f t="shared" si="29"/>
        <v>465.25</v>
      </c>
      <c r="S70" s="32">
        <f t="shared" si="30"/>
        <v>461.25</v>
      </c>
      <c r="T70" s="32">
        <f t="shared" si="31"/>
        <v>457.25</v>
      </c>
      <c r="U70" s="32"/>
      <c r="V70" s="32"/>
      <c r="W70" s="32"/>
    </row>
    <row r="71" spans="1:23" x14ac:dyDescent="0.25">
      <c r="A71" s="23" t="s">
        <v>200</v>
      </c>
      <c r="B71" s="24">
        <v>8</v>
      </c>
      <c r="C71" s="25">
        <v>45.25</v>
      </c>
      <c r="D71" s="26">
        <v>36.75</v>
      </c>
      <c r="E71" s="32">
        <f t="shared" si="16"/>
        <v>173</v>
      </c>
      <c r="F71" s="32">
        <f t="shared" si="17"/>
        <v>172</v>
      </c>
      <c r="G71" s="32">
        <f t="shared" si="18"/>
        <v>170</v>
      </c>
      <c r="H71" s="32">
        <f t="shared" si="19"/>
        <v>168</v>
      </c>
      <c r="I71" s="32">
        <f t="shared" si="20"/>
        <v>166</v>
      </c>
      <c r="J71" s="32">
        <f t="shared" si="21"/>
        <v>166</v>
      </c>
      <c r="K71" s="32">
        <f t="shared" si="22"/>
        <v>161</v>
      </c>
      <c r="L71" s="32">
        <f t="shared" si="23"/>
        <v>159</v>
      </c>
      <c r="M71" s="32">
        <f t="shared" si="24"/>
        <v>157</v>
      </c>
      <c r="N71" s="32">
        <f t="shared" si="25"/>
        <v>155</v>
      </c>
      <c r="O71" s="32">
        <f t="shared" si="26"/>
        <v>154</v>
      </c>
      <c r="P71" s="32">
        <f t="shared" si="27"/>
        <v>154</v>
      </c>
      <c r="Q71" s="32">
        <f t="shared" si="28"/>
        <v>152</v>
      </c>
      <c r="R71" s="32">
        <f t="shared" si="29"/>
        <v>150</v>
      </c>
      <c r="S71" s="32">
        <f t="shared" si="30"/>
        <v>146</v>
      </c>
      <c r="T71" s="32">
        <f t="shared" si="31"/>
        <v>142</v>
      </c>
      <c r="U71" s="32"/>
      <c r="V71" s="32"/>
      <c r="W71" s="32"/>
    </row>
    <row r="72" spans="1:23" x14ac:dyDescent="0.25">
      <c r="A72" s="23" t="s">
        <v>17</v>
      </c>
      <c r="B72" s="24">
        <v>16</v>
      </c>
      <c r="C72" s="25">
        <v>52.25</v>
      </c>
      <c r="D72" s="26">
        <v>35.1875</v>
      </c>
      <c r="E72" s="32">
        <f t="shared" si="16"/>
        <v>178.4375</v>
      </c>
      <c r="F72" s="32">
        <f t="shared" si="17"/>
        <v>177.4375</v>
      </c>
      <c r="G72" s="32">
        <f t="shared" si="18"/>
        <v>175.4375</v>
      </c>
      <c r="H72" s="32">
        <f t="shared" si="19"/>
        <v>173.4375</v>
      </c>
      <c r="I72" s="32">
        <f t="shared" si="20"/>
        <v>171.4375</v>
      </c>
      <c r="J72" s="32">
        <f t="shared" si="21"/>
        <v>171.4375</v>
      </c>
      <c r="K72" s="32">
        <f t="shared" si="22"/>
        <v>166.4375</v>
      </c>
      <c r="L72" s="32">
        <f t="shared" si="23"/>
        <v>164.4375</v>
      </c>
      <c r="M72" s="32">
        <f t="shared" si="24"/>
        <v>162.4375</v>
      </c>
      <c r="N72" s="32">
        <f t="shared" si="25"/>
        <v>160.4375</v>
      </c>
      <c r="O72" s="32">
        <f t="shared" si="26"/>
        <v>159.4375</v>
      </c>
      <c r="P72" s="32">
        <f t="shared" si="27"/>
        <v>159.4375</v>
      </c>
      <c r="Q72" s="32">
        <f t="shared" si="28"/>
        <v>157.4375</v>
      </c>
      <c r="R72" s="32">
        <f t="shared" si="29"/>
        <v>155.4375</v>
      </c>
      <c r="S72" s="32">
        <f t="shared" si="30"/>
        <v>151.4375</v>
      </c>
      <c r="T72" s="32">
        <f t="shared" si="31"/>
        <v>147.4375</v>
      </c>
      <c r="U72" s="32"/>
      <c r="V72" s="32"/>
      <c r="W72" s="32"/>
    </row>
    <row r="73" spans="1:23" x14ac:dyDescent="0.25">
      <c r="A73" s="23" t="s">
        <v>33</v>
      </c>
      <c r="B73" s="24">
        <v>119</v>
      </c>
      <c r="C73" s="25">
        <v>54.605042016806721</v>
      </c>
      <c r="D73" s="26">
        <v>105.70588235294117</v>
      </c>
      <c r="E73" s="32">
        <f t="shared" si="16"/>
        <v>251.31092436974791</v>
      </c>
      <c r="F73" s="32">
        <f t="shared" si="17"/>
        <v>250.31092436974791</v>
      </c>
      <c r="G73" s="32">
        <f t="shared" si="18"/>
        <v>248.31092436974791</v>
      </c>
      <c r="H73" s="32">
        <f t="shared" si="19"/>
        <v>246.31092436974791</v>
      </c>
      <c r="I73" s="32">
        <f t="shared" si="20"/>
        <v>244.31092436974791</v>
      </c>
      <c r="J73" s="32">
        <f t="shared" si="21"/>
        <v>244.31092436974791</v>
      </c>
      <c r="K73" s="32">
        <f t="shared" si="22"/>
        <v>239.31092436974791</v>
      </c>
      <c r="L73" s="32">
        <f t="shared" si="23"/>
        <v>237.31092436974791</v>
      </c>
      <c r="M73" s="32">
        <f t="shared" si="24"/>
        <v>235.31092436974791</v>
      </c>
      <c r="N73" s="32">
        <f t="shared" si="25"/>
        <v>233.31092436974791</v>
      </c>
      <c r="O73" s="32">
        <f t="shared" si="26"/>
        <v>232.31092436974791</v>
      </c>
      <c r="P73" s="32">
        <f t="shared" si="27"/>
        <v>232.31092436974791</v>
      </c>
      <c r="Q73" s="32">
        <f t="shared" si="28"/>
        <v>230.31092436974791</v>
      </c>
      <c r="R73" s="32">
        <f t="shared" si="29"/>
        <v>228.31092436974791</v>
      </c>
      <c r="S73" s="32">
        <f t="shared" si="30"/>
        <v>224.31092436974791</v>
      </c>
      <c r="T73" s="32">
        <f t="shared" si="31"/>
        <v>220.31092436974791</v>
      </c>
      <c r="U73" s="32"/>
      <c r="V73" s="32"/>
      <c r="W73" s="32"/>
    </row>
    <row r="74" spans="1:23" x14ac:dyDescent="0.25">
      <c r="A74" s="23" t="s">
        <v>11</v>
      </c>
      <c r="B74" s="24">
        <v>142</v>
      </c>
      <c r="C74" s="25">
        <v>64.5</v>
      </c>
      <c r="D74" s="26">
        <v>102.7605633802817</v>
      </c>
      <c r="E74" s="32">
        <f t="shared" si="16"/>
        <v>258.26056338028172</v>
      </c>
      <c r="F74" s="32">
        <f t="shared" si="17"/>
        <v>257.26056338028172</v>
      </c>
      <c r="G74" s="32">
        <f t="shared" si="18"/>
        <v>255.2605633802817</v>
      </c>
      <c r="H74" s="32">
        <f t="shared" si="19"/>
        <v>253.2605633802817</v>
      </c>
      <c r="I74" s="32">
        <f t="shared" si="20"/>
        <v>251.2605633802817</v>
      </c>
      <c r="J74" s="32">
        <f t="shared" si="21"/>
        <v>251.2605633802817</v>
      </c>
      <c r="K74" s="32">
        <f t="shared" si="22"/>
        <v>246.2605633802817</v>
      </c>
      <c r="L74" s="32">
        <f t="shared" si="23"/>
        <v>244.2605633802817</v>
      </c>
      <c r="M74" s="32">
        <f t="shared" si="24"/>
        <v>242.2605633802817</v>
      </c>
      <c r="N74" s="32">
        <f t="shared" si="25"/>
        <v>240.2605633802817</v>
      </c>
      <c r="O74" s="32">
        <f t="shared" si="26"/>
        <v>239.2605633802817</v>
      </c>
      <c r="P74" s="32">
        <f t="shared" si="27"/>
        <v>239.2605633802817</v>
      </c>
      <c r="Q74" s="32">
        <f t="shared" si="28"/>
        <v>237.2605633802817</v>
      </c>
      <c r="R74" s="32">
        <f t="shared" si="29"/>
        <v>235.2605633802817</v>
      </c>
      <c r="S74" s="32">
        <f t="shared" si="30"/>
        <v>231.2605633802817</v>
      </c>
      <c r="T74" s="32">
        <f t="shared" si="31"/>
        <v>227.2605633802817</v>
      </c>
      <c r="U74" s="32"/>
      <c r="V74" s="32"/>
      <c r="W74" s="32"/>
    </row>
    <row r="75" spans="1:23" x14ac:dyDescent="0.25">
      <c r="A75" s="23" t="s">
        <v>91</v>
      </c>
      <c r="B75" s="24">
        <v>3</v>
      </c>
      <c r="C75" s="25">
        <v>49</v>
      </c>
      <c r="D75" s="26">
        <v>80.333333333333329</v>
      </c>
      <c r="E75" s="32">
        <f t="shared" si="16"/>
        <v>220.33333333333331</v>
      </c>
      <c r="F75" s="32">
        <f t="shared" si="17"/>
        <v>219.33333333333331</v>
      </c>
      <c r="G75" s="32">
        <f t="shared" si="18"/>
        <v>217.33333333333331</v>
      </c>
      <c r="H75" s="32">
        <f t="shared" si="19"/>
        <v>215.33333333333331</v>
      </c>
      <c r="I75" s="32">
        <f t="shared" si="20"/>
        <v>213.33333333333331</v>
      </c>
      <c r="J75" s="32">
        <f t="shared" si="21"/>
        <v>213.33333333333331</v>
      </c>
      <c r="K75" s="32">
        <f t="shared" si="22"/>
        <v>208.33333333333331</v>
      </c>
      <c r="L75" s="32">
        <f t="shared" si="23"/>
        <v>206.33333333333331</v>
      </c>
      <c r="M75" s="32">
        <f t="shared" si="24"/>
        <v>204.33333333333331</v>
      </c>
      <c r="N75" s="32">
        <f t="shared" si="25"/>
        <v>202.33333333333331</v>
      </c>
      <c r="O75" s="32">
        <f t="shared" si="26"/>
        <v>201.33333333333331</v>
      </c>
      <c r="P75" s="32">
        <f t="shared" si="27"/>
        <v>201.33333333333331</v>
      </c>
      <c r="Q75" s="32">
        <f t="shared" si="28"/>
        <v>199.33333333333331</v>
      </c>
      <c r="R75" s="32">
        <f t="shared" si="29"/>
        <v>197.33333333333331</v>
      </c>
      <c r="S75" s="32">
        <f t="shared" si="30"/>
        <v>193.33333333333331</v>
      </c>
      <c r="T75" s="32">
        <f t="shared" si="31"/>
        <v>189.33333333333331</v>
      </c>
      <c r="U75" s="32"/>
      <c r="V75" s="32"/>
      <c r="W75" s="32"/>
    </row>
    <row r="76" spans="1:23" x14ac:dyDescent="0.25">
      <c r="A76" s="23" t="s">
        <v>63</v>
      </c>
      <c r="B76" s="24">
        <v>187</v>
      </c>
      <c r="C76" s="25">
        <v>38.117647058823529</v>
      </c>
      <c r="D76" s="26">
        <v>28.679144385026738</v>
      </c>
      <c r="E76" s="32">
        <f t="shared" si="16"/>
        <v>157.79679144385028</v>
      </c>
      <c r="F76" s="32">
        <f t="shared" si="17"/>
        <v>156.79679144385028</v>
      </c>
      <c r="G76" s="32">
        <f t="shared" si="18"/>
        <v>154.79679144385028</v>
      </c>
      <c r="H76" s="32">
        <f t="shared" si="19"/>
        <v>152.79679144385028</v>
      </c>
      <c r="I76" s="32">
        <f t="shared" si="20"/>
        <v>150.79679144385028</v>
      </c>
      <c r="J76" s="32">
        <f t="shared" si="21"/>
        <v>150.79679144385028</v>
      </c>
      <c r="K76" s="32">
        <f t="shared" si="22"/>
        <v>145.79679144385028</v>
      </c>
      <c r="L76" s="32">
        <f t="shared" si="23"/>
        <v>143.79679144385028</v>
      </c>
      <c r="M76" s="32">
        <f t="shared" si="24"/>
        <v>141.79679144385028</v>
      </c>
      <c r="N76" s="32">
        <f t="shared" si="25"/>
        <v>139.79679144385028</v>
      </c>
      <c r="O76" s="32">
        <f t="shared" si="26"/>
        <v>138.79679144385028</v>
      </c>
      <c r="P76" s="32">
        <f t="shared" si="27"/>
        <v>138.79679144385028</v>
      </c>
      <c r="Q76" s="32">
        <f t="shared" si="28"/>
        <v>136.79679144385028</v>
      </c>
      <c r="R76" s="32">
        <f t="shared" si="29"/>
        <v>134.79679144385028</v>
      </c>
      <c r="S76" s="32">
        <f t="shared" si="30"/>
        <v>130.79679144385028</v>
      </c>
      <c r="T76" s="32">
        <f t="shared" si="31"/>
        <v>126.79679144385027</v>
      </c>
      <c r="U76" s="32"/>
      <c r="V76" s="32"/>
      <c r="W76" s="32"/>
    </row>
    <row r="77" spans="1:23" x14ac:dyDescent="0.25">
      <c r="A77" s="23" t="s">
        <v>23</v>
      </c>
      <c r="B77" s="24">
        <v>16</v>
      </c>
      <c r="C77" s="25">
        <v>47.625</v>
      </c>
      <c r="D77" s="26">
        <v>69.3125</v>
      </c>
      <c r="E77" s="32">
        <f t="shared" si="16"/>
        <v>207.9375</v>
      </c>
      <c r="F77" s="32">
        <f t="shared" si="17"/>
        <v>206.9375</v>
      </c>
      <c r="G77" s="32">
        <f t="shared" si="18"/>
        <v>204.9375</v>
      </c>
      <c r="H77" s="32">
        <f t="shared" si="19"/>
        <v>202.9375</v>
      </c>
      <c r="I77" s="32">
        <f t="shared" si="20"/>
        <v>200.9375</v>
      </c>
      <c r="J77" s="32">
        <f t="shared" si="21"/>
        <v>200.9375</v>
      </c>
      <c r="K77" s="32">
        <f t="shared" si="22"/>
        <v>195.9375</v>
      </c>
      <c r="L77" s="32">
        <f t="shared" si="23"/>
        <v>193.9375</v>
      </c>
      <c r="M77" s="32">
        <f t="shared" si="24"/>
        <v>191.9375</v>
      </c>
      <c r="N77" s="32">
        <f t="shared" si="25"/>
        <v>189.9375</v>
      </c>
      <c r="O77" s="32">
        <f t="shared" si="26"/>
        <v>188.9375</v>
      </c>
      <c r="P77" s="32">
        <f t="shared" si="27"/>
        <v>188.9375</v>
      </c>
      <c r="Q77" s="32">
        <f t="shared" si="28"/>
        <v>186.9375</v>
      </c>
      <c r="R77" s="32">
        <f t="shared" si="29"/>
        <v>184.9375</v>
      </c>
      <c r="S77" s="32">
        <f t="shared" si="30"/>
        <v>180.9375</v>
      </c>
      <c r="T77" s="32">
        <f t="shared" si="31"/>
        <v>176.9375</v>
      </c>
      <c r="U77" s="32"/>
      <c r="V77" s="32"/>
      <c r="W77" s="32"/>
    </row>
    <row r="78" spans="1:23" x14ac:dyDescent="0.25">
      <c r="A78" s="23" t="s">
        <v>220</v>
      </c>
      <c r="B78" s="24">
        <v>3</v>
      </c>
      <c r="C78" s="25">
        <v>32.666666666666664</v>
      </c>
      <c r="D78" s="26">
        <v>125.66666666666667</v>
      </c>
      <c r="E78" s="32">
        <f t="shared" si="16"/>
        <v>249.33333333333331</v>
      </c>
      <c r="F78" s="32">
        <f t="shared" si="17"/>
        <v>248.33333333333331</v>
      </c>
      <c r="G78" s="32">
        <f t="shared" si="18"/>
        <v>246.33333333333331</v>
      </c>
      <c r="H78" s="32">
        <f t="shared" si="19"/>
        <v>244.33333333333334</v>
      </c>
      <c r="I78" s="32">
        <f t="shared" si="20"/>
        <v>242.33333333333334</v>
      </c>
      <c r="J78" s="32">
        <f t="shared" si="21"/>
        <v>242.33333333333334</v>
      </c>
      <c r="K78" s="32">
        <f t="shared" si="22"/>
        <v>237.33333333333334</v>
      </c>
      <c r="L78" s="32">
        <f t="shared" si="23"/>
        <v>235.33333333333334</v>
      </c>
      <c r="M78" s="32">
        <f t="shared" si="24"/>
        <v>233.33333333333334</v>
      </c>
      <c r="N78" s="32">
        <f t="shared" si="25"/>
        <v>231.33333333333334</v>
      </c>
      <c r="O78" s="32">
        <f t="shared" si="26"/>
        <v>230.33333333333334</v>
      </c>
      <c r="P78" s="32">
        <f t="shared" si="27"/>
        <v>230.33333333333334</v>
      </c>
      <c r="Q78" s="32">
        <f t="shared" si="28"/>
        <v>228.33333333333334</v>
      </c>
      <c r="R78" s="32">
        <f t="shared" si="29"/>
        <v>226.33333333333334</v>
      </c>
      <c r="S78" s="32">
        <f t="shared" si="30"/>
        <v>222.33333333333334</v>
      </c>
      <c r="T78" s="32">
        <f t="shared" si="31"/>
        <v>218.33333333333334</v>
      </c>
      <c r="U78" s="32"/>
      <c r="V78" s="32"/>
      <c r="W78" s="32"/>
    </row>
    <row r="79" spans="1:23" x14ac:dyDescent="0.25">
      <c r="A79" s="23" t="s">
        <v>270</v>
      </c>
      <c r="B79" s="24">
        <v>1</v>
      </c>
      <c r="C79" s="25">
        <v>54</v>
      </c>
      <c r="D79" s="26">
        <v>43</v>
      </c>
      <c r="E79" s="32">
        <f t="shared" si="16"/>
        <v>188</v>
      </c>
      <c r="F79" s="32">
        <f t="shared" si="17"/>
        <v>187</v>
      </c>
      <c r="G79" s="32">
        <f t="shared" si="18"/>
        <v>185</v>
      </c>
      <c r="H79" s="32">
        <f t="shared" si="19"/>
        <v>183</v>
      </c>
      <c r="I79" s="32">
        <f t="shared" si="20"/>
        <v>181</v>
      </c>
      <c r="J79" s="32">
        <f t="shared" si="21"/>
        <v>181</v>
      </c>
      <c r="K79" s="32">
        <f t="shared" si="22"/>
        <v>176</v>
      </c>
      <c r="L79" s="32">
        <f t="shared" si="23"/>
        <v>174</v>
      </c>
      <c r="M79" s="32">
        <f t="shared" si="24"/>
        <v>172</v>
      </c>
      <c r="N79" s="32">
        <f t="shared" si="25"/>
        <v>170</v>
      </c>
      <c r="O79" s="32">
        <f t="shared" si="26"/>
        <v>169</v>
      </c>
      <c r="P79" s="32">
        <f t="shared" si="27"/>
        <v>169</v>
      </c>
      <c r="Q79" s="32">
        <f t="shared" si="28"/>
        <v>167</v>
      </c>
      <c r="R79" s="32">
        <f t="shared" si="29"/>
        <v>165</v>
      </c>
      <c r="S79" s="32">
        <f t="shared" si="30"/>
        <v>161</v>
      </c>
      <c r="T79" s="32">
        <f t="shared" si="31"/>
        <v>157</v>
      </c>
      <c r="U79" s="32"/>
      <c r="V79" s="32"/>
      <c r="W79" s="32"/>
    </row>
    <row r="80" spans="1:23" x14ac:dyDescent="0.25">
      <c r="A80" s="23" t="s">
        <v>285</v>
      </c>
      <c r="B80" s="24">
        <v>1</v>
      </c>
      <c r="C80" s="25">
        <v>18</v>
      </c>
      <c r="D80" s="26">
        <v>2</v>
      </c>
      <c r="E80" s="32">
        <f t="shared" si="16"/>
        <v>111</v>
      </c>
      <c r="F80" s="32">
        <f t="shared" si="17"/>
        <v>110</v>
      </c>
      <c r="G80" s="32">
        <f t="shared" si="18"/>
        <v>108</v>
      </c>
      <c r="H80" s="32">
        <f t="shared" si="19"/>
        <v>106</v>
      </c>
      <c r="I80" s="32">
        <f t="shared" si="20"/>
        <v>104</v>
      </c>
      <c r="J80" s="32">
        <f t="shared" si="21"/>
        <v>104</v>
      </c>
      <c r="K80" s="32">
        <f t="shared" si="22"/>
        <v>99</v>
      </c>
      <c r="L80" s="32">
        <f t="shared" si="23"/>
        <v>97</v>
      </c>
      <c r="M80" s="32">
        <f t="shared" si="24"/>
        <v>95</v>
      </c>
      <c r="N80" s="32">
        <f t="shared" si="25"/>
        <v>93</v>
      </c>
      <c r="O80" s="32">
        <f t="shared" si="26"/>
        <v>92</v>
      </c>
      <c r="P80" s="32">
        <f t="shared" si="27"/>
        <v>92</v>
      </c>
      <c r="Q80" s="32">
        <f t="shared" si="28"/>
        <v>90</v>
      </c>
      <c r="R80" s="32">
        <f t="shared" si="29"/>
        <v>88</v>
      </c>
      <c r="S80" s="32">
        <f t="shared" si="30"/>
        <v>84</v>
      </c>
      <c r="T80" s="32">
        <f t="shared" si="31"/>
        <v>80</v>
      </c>
      <c r="U80" s="32"/>
      <c r="V80" s="32"/>
      <c r="W80" s="32"/>
    </row>
    <row r="81" spans="1:23" x14ac:dyDescent="0.25">
      <c r="A81" s="23" t="s">
        <v>292</v>
      </c>
      <c r="B81" s="24">
        <v>2</v>
      </c>
      <c r="C81" s="25">
        <v>13</v>
      </c>
      <c r="D81" s="26">
        <v>24.5</v>
      </c>
      <c r="E81" s="32">
        <f t="shared" si="16"/>
        <v>128.5</v>
      </c>
      <c r="F81" s="32">
        <f t="shared" si="17"/>
        <v>127.5</v>
      </c>
      <c r="G81" s="32">
        <f t="shared" si="18"/>
        <v>125.5</v>
      </c>
      <c r="H81" s="32">
        <f t="shared" si="19"/>
        <v>123.5</v>
      </c>
      <c r="I81" s="32">
        <f t="shared" si="20"/>
        <v>121.5</v>
      </c>
      <c r="J81" s="32">
        <f t="shared" si="21"/>
        <v>121.5</v>
      </c>
      <c r="K81" s="32">
        <f t="shared" si="22"/>
        <v>116.5</v>
      </c>
      <c r="L81" s="32">
        <f t="shared" si="23"/>
        <v>114.5</v>
      </c>
      <c r="M81" s="32">
        <f t="shared" si="24"/>
        <v>112.5</v>
      </c>
      <c r="N81" s="32">
        <f t="shared" si="25"/>
        <v>110.5</v>
      </c>
      <c r="O81" s="32">
        <f t="shared" si="26"/>
        <v>109.5</v>
      </c>
      <c r="P81" s="32">
        <f t="shared" si="27"/>
        <v>109.5</v>
      </c>
      <c r="Q81" s="32">
        <f t="shared" si="28"/>
        <v>107.5</v>
      </c>
      <c r="R81" s="32">
        <f t="shared" si="29"/>
        <v>105.5</v>
      </c>
      <c r="S81" s="32">
        <f t="shared" si="30"/>
        <v>101.5</v>
      </c>
      <c r="T81" s="32">
        <f t="shared" si="31"/>
        <v>97.5</v>
      </c>
      <c r="U81" s="32"/>
      <c r="V81" s="32"/>
      <c r="W81" s="32"/>
    </row>
    <row r="82" spans="1:23" x14ac:dyDescent="0.25">
      <c r="A82" s="23" t="s">
        <v>216</v>
      </c>
      <c r="B82" s="24">
        <v>2</v>
      </c>
      <c r="C82" s="25">
        <v>18.5</v>
      </c>
      <c r="D82" s="26">
        <v>64.5</v>
      </c>
      <c r="E82" s="32">
        <f t="shared" si="16"/>
        <v>174</v>
      </c>
      <c r="F82" s="32">
        <f t="shared" si="17"/>
        <v>173</v>
      </c>
      <c r="G82" s="32">
        <f t="shared" si="18"/>
        <v>171</v>
      </c>
      <c r="H82" s="32">
        <f t="shared" si="19"/>
        <v>169</v>
      </c>
      <c r="I82" s="32">
        <f t="shared" si="20"/>
        <v>167</v>
      </c>
      <c r="J82" s="32">
        <f t="shared" si="21"/>
        <v>167</v>
      </c>
      <c r="K82" s="32">
        <f t="shared" si="22"/>
        <v>162</v>
      </c>
      <c r="L82" s="32">
        <f t="shared" si="23"/>
        <v>160</v>
      </c>
      <c r="M82" s="32">
        <f t="shared" si="24"/>
        <v>158</v>
      </c>
      <c r="N82" s="32">
        <f t="shared" si="25"/>
        <v>156</v>
      </c>
      <c r="O82" s="32">
        <f t="shared" si="26"/>
        <v>155</v>
      </c>
      <c r="P82" s="32">
        <f t="shared" si="27"/>
        <v>155</v>
      </c>
      <c r="Q82" s="32">
        <f t="shared" si="28"/>
        <v>153</v>
      </c>
      <c r="R82" s="32">
        <f t="shared" si="29"/>
        <v>151</v>
      </c>
      <c r="S82" s="32">
        <f t="shared" si="30"/>
        <v>147</v>
      </c>
      <c r="T82" s="32">
        <f t="shared" si="31"/>
        <v>143</v>
      </c>
      <c r="U82" s="32"/>
      <c r="V82" s="32"/>
      <c r="W82" s="32"/>
    </row>
    <row r="83" spans="1:23" x14ac:dyDescent="0.25">
      <c r="A83" s="23" t="s">
        <v>452</v>
      </c>
      <c r="B83" s="24">
        <v>5</v>
      </c>
      <c r="C83" s="25">
        <v>10.199999999999999</v>
      </c>
      <c r="D83" s="26">
        <v>8.6</v>
      </c>
      <c r="E83" s="32">
        <f t="shared" si="16"/>
        <v>109.8</v>
      </c>
      <c r="F83" s="32">
        <f t="shared" si="17"/>
        <v>108.8</v>
      </c>
      <c r="G83" s="32">
        <f t="shared" si="18"/>
        <v>106.8</v>
      </c>
      <c r="H83" s="32">
        <f t="shared" si="19"/>
        <v>104.8</v>
      </c>
      <c r="I83" s="32">
        <f t="shared" si="20"/>
        <v>102.8</v>
      </c>
      <c r="J83" s="32">
        <f t="shared" si="21"/>
        <v>102.8</v>
      </c>
      <c r="K83" s="32">
        <f t="shared" si="22"/>
        <v>97.8</v>
      </c>
      <c r="L83" s="32">
        <f t="shared" si="23"/>
        <v>95.8</v>
      </c>
      <c r="M83" s="32">
        <f t="shared" si="24"/>
        <v>93.8</v>
      </c>
      <c r="N83" s="32">
        <f t="shared" si="25"/>
        <v>91.8</v>
      </c>
      <c r="O83" s="32">
        <f t="shared" si="26"/>
        <v>90.8</v>
      </c>
      <c r="P83" s="32">
        <f t="shared" si="27"/>
        <v>90.8</v>
      </c>
      <c r="Q83" s="32">
        <f t="shared" si="28"/>
        <v>88.8</v>
      </c>
      <c r="R83" s="32">
        <f t="shared" si="29"/>
        <v>86.8</v>
      </c>
      <c r="S83" s="32">
        <f t="shared" si="30"/>
        <v>82.8</v>
      </c>
      <c r="T83" s="32">
        <f t="shared" si="31"/>
        <v>78.8</v>
      </c>
      <c r="U83" s="32"/>
      <c r="V83" s="32"/>
      <c r="W83" s="32"/>
    </row>
    <row r="84" spans="1:23" x14ac:dyDescent="0.25">
      <c r="A84" s="23" t="s">
        <v>196</v>
      </c>
      <c r="B84" s="24">
        <v>1</v>
      </c>
      <c r="C84" s="25">
        <v>31</v>
      </c>
      <c r="D84" s="26">
        <v>159</v>
      </c>
      <c r="E84" s="32">
        <f t="shared" si="16"/>
        <v>281</v>
      </c>
      <c r="F84" s="32">
        <f t="shared" si="17"/>
        <v>280</v>
      </c>
      <c r="G84" s="32">
        <f t="shared" si="18"/>
        <v>278</v>
      </c>
      <c r="H84" s="32">
        <f t="shared" si="19"/>
        <v>276</v>
      </c>
      <c r="I84" s="32">
        <f t="shared" si="20"/>
        <v>274</v>
      </c>
      <c r="J84" s="32">
        <f t="shared" si="21"/>
        <v>274</v>
      </c>
      <c r="K84" s="32">
        <f t="shared" si="22"/>
        <v>269</v>
      </c>
      <c r="L84" s="32">
        <f t="shared" si="23"/>
        <v>267</v>
      </c>
      <c r="M84" s="32">
        <f t="shared" si="24"/>
        <v>265</v>
      </c>
      <c r="N84" s="32">
        <f t="shared" si="25"/>
        <v>263</v>
      </c>
      <c r="O84" s="32">
        <f t="shared" si="26"/>
        <v>262</v>
      </c>
      <c r="P84" s="32">
        <f t="shared" si="27"/>
        <v>262</v>
      </c>
      <c r="Q84" s="32">
        <f t="shared" si="28"/>
        <v>260</v>
      </c>
      <c r="R84" s="32">
        <f t="shared" si="29"/>
        <v>258</v>
      </c>
      <c r="S84" s="32">
        <f t="shared" si="30"/>
        <v>254</v>
      </c>
      <c r="T84" s="32">
        <f t="shared" si="31"/>
        <v>250</v>
      </c>
      <c r="U84" s="32"/>
      <c r="V84" s="32"/>
      <c r="W84" s="32"/>
    </row>
    <row r="85" spans="1:23" x14ac:dyDescent="0.25">
      <c r="A85" s="23" t="s">
        <v>236</v>
      </c>
      <c r="B85" s="24">
        <v>2</v>
      </c>
      <c r="C85" s="25">
        <v>24.5</v>
      </c>
      <c r="D85" s="26">
        <v>65.5</v>
      </c>
      <c r="E85" s="32">
        <f t="shared" si="16"/>
        <v>181</v>
      </c>
      <c r="F85" s="32">
        <f t="shared" si="17"/>
        <v>180</v>
      </c>
      <c r="G85" s="32">
        <f t="shared" si="18"/>
        <v>178</v>
      </c>
      <c r="H85" s="32">
        <f t="shared" si="19"/>
        <v>176</v>
      </c>
      <c r="I85" s="32">
        <f t="shared" si="20"/>
        <v>174</v>
      </c>
      <c r="J85" s="32">
        <f t="shared" si="21"/>
        <v>174</v>
      </c>
      <c r="K85" s="32">
        <f t="shared" si="22"/>
        <v>169</v>
      </c>
      <c r="L85" s="32">
        <f t="shared" si="23"/>
        <v>167</v>
      </c>
      <c r="M85" s="32">
        <f t="shared" si="24"/>
        <v>165</v>
      </c>
      <c r="N85" s="32">
        <f t="shared" si="25"/>
        <v>163</v>
      </c>
      <c r="O85" s="32">
        <f t="shared" si="26"/>
        <v>162</v>
      </c>
      <c r="P85" s="32">
        <f t="shared" si="27"/>
        <v>162</v>
      </c>
      <c r="Q85" s="32">
        <f t="shared" si="28"/>
        <v>160</v>
      </c>
      <c r="R85" s="32">
        <f t="shared" si="29"/>
        <v>158</v>
      </c>
      <c r="S85" s="32">
        <f t="shared" si="30"/>
        <v>154</v>
      </c>
      <c r="T85" s="32">
        <f t="shared" si="31"/>
        <v>150</v>
      </c>
      <c r="U85" s="32"/>
      <c r="V85" s="32"/>
      <c r="W85" s="32"/>
    </row>
    <row r="86" spans="1:23" x14ac:dyDescent="0.25">
      <c r="A86" s="23" t="s">
        <v>14</v>
      </c>
      <c r="B86" s="24">
        <v>289</v>
      </c>
      <c r="C86" s="25">
        <v>63.958477508650518</v>
      </c>
      <c r="D86" s="26">
        <v>93.527777777777771</v>
      </c>
      <c r="E86" s="32">
        <f t="shared" si="16"/>
        <v>248.48625528642827</v>
      </c>
      <c r="F86" s="32">
        <f t="shared" si="17"/>
        <v>247.48625528642827</v>
      </c>
      <c r="G86" s="32">
        <f t="shared" si="18"/>
        <v>245.48625528642827</v>
      </c>
      <c r="H86" s="32">
        <f t="shared" si="19"/>
        <v>243.48625528642827</v>
      </c>
      <c r="I86" s="32">
        <f t="shared" si="20"/>
        <v>241.48625528642827</v>
      </c>
      <c r="J86" s="32">
        <f t="shared" si="21"/>
        <v>241.48625528642827</v>
      </c>
      <c r="K86" s="32">
        <f t="shared" si="22"/>
        <v>236.48625528642827</v>
      </c>
      <c r="L86" s="32">
        <f t="shared" si="23"/>
        <v>234.48625528642827</v>
      </c>
      <c r="M86" s="32">
        <f t="shared" si="24"/>
        <v>232.48625528642827</v>
      </c>
      <c r="N86" s="32">
        <f t="shared" si="25"/>
        <v>230.48625528642827</v>
      </c>
      <c r="O86" s="32">
        <f t="shared" si="26"/>
        <v>229.48625528642827</v>
      </c>
      <c r="P86" s="32">
        <f t="shared" si="27"/>
        <v>229.48625528642827</v>
      </c>
      <c r="Q86" s="32">
        <f t="shared" si="28"/>
        <v>227.48625528642827</v>
      </c>
      <c r="R86" s="32">
        <f t="shared" si="29"/>
        <v>225.48625528642827</v>
      </c>
      <c r="S86" s="32">
        <f t="shared" si="30"/>
        <v>221.48625528642827</v>
      </c>
      <c r="T86" s="32">
        <f t="shared" si="31"/>
        <v>217.48625528642827</v>
      </c>
      <c r="U86" s="32"/>
      <c r="V86" s="32"/>
      <c r="W86" s="32"/>
    </row>
    <row r="87" spans="1:23" x14ac:dyDescent="0.25">
      <c r="A87" s="23" t="s">
        <v>295</v>
      </c>
      <c r="B87" s="24">
        <v>1</v>
      </c>
      <c r="C87" s="25">
        <v>33</v>
      </c>
      <c r="D87" s="26">
        <v>52</v>
      </c>
      <c r="E87" s="32">
        <f t="shared" si="16"/>
        <v>176</v>
      </c>
      <c r="F87" s="32">
        <f t="shared" si="17"/>
        <v>175</v>
      </c>
      <c r="G87" s="32">
        <f t="shared" si="18"/>
        <v>173</v>
      </c>
      <c r="H87" s="32">
        <f t="shared" si="19"/>
        <v>171</v>
      </c>
      <c r="I87" s="32">
        <f t="shared" si="20"/>
        <v>169</v>
      </c>
      <c r="J87" s="32">
        <f t="shared" si="21"/>
        <v>169</v>
      </c>
      <c r="K87" s="32">
        <f t="shared" si="22"/>
        <v>164</v>
      </c>
      <c r="L87" s="32">
        <f t="shared" si="23"/>
        <v>162</v>
      </c>
      <c r="M87" s="32">
        <f t="shared" si="24"/>
        <v>160</v>
      </c>
      <c r="N87" s="32">
        <f t="shared" si="25"/>
        <v>158</v>
      </c>
      <c r="O87" s="32">
        <f t="shared" si="26"/>
        <v>157</v>
      </c>
      <c r="P87" s="32">
        <f t="shared" si="27"/>
        <v>157</v>
      </c>
      <c r="Q87" s="32">
        <f t="shared" si="28"/>
        <v>155</v>
      </c>
      <c r="R87" s="32">
        <f t="shared" si="29"/>
        <v>153</v>
      </c>
      <c r="S87" s="32">
        <f t="shared" si="30"/>
        <v>149</v>
      </c>
      <c r="T87" s="32">
        <f t="shared" si="31"/>
        <v>145</v>
      </c>
      <c r="U87" s="32"/>
      <c r="V87" s="32"/>
      <c r="W87" s="32"/>
    </row>
    <row r="88" spans="1:23" x14ac:dyDescent="0.25">
      <c r="A88" s="23" t="s">
        <v>147</v>
      </c>
      <c r="B88" s="24">
        <v>8</v>
      </c>
      <c r="C88" s="25">
        <v>13.625</v>
      </c>
      <c r="D88" s="26">
        <v>49.5</v>
      </c>
      <c r="E88" s="32">
        <f t="shared" si="16"/>
        <v>154.125</v>
      </c>
      <c r="F88" s="32">
        <f t="shared" si="17"/>
        <v>153.125</v>
      </c>
      <c r="G88" s="32">
        <f t="shared" si="18"/>
        <v>151.125</v>
      </c>
      <c r="H88" s="32">
        <f t="shared" si="19"/>
        <v>149.125</v>
      </c>
      <c r="I88" s="32">
        <f t="shared" si="20"/>
        <v>147.125</v>
      </c>
      <c r="J88" s="32">
        <f t="shared" si="21"/>
        <v>147.125</v>
      </c>
      <c r="K88" s="32">
        <f t="shared" si="22"/>
        <v>142.125</v>
      </c>
      <c r="L88" s="32">
        <f t="shared" si="23"/>
        <v>140.125</v>
      </c>
      <c r="M88" s="32">
        <f t="shared" si="24"/>
        <v>138.125</v>
      </c>
      <c r="N88" s="32">
        <f t="shared" si="25"/>
        <v>136.125</v>
      </c>
      <c r="O88" s="32">
        <f t="shared" si="26"/>
        <v>135.125</v>
      </c>
      <c r="P88" s="32">
        <f t="shared" si="27"/>
        <v>135.125</v>
      </c>
      <c r="Q88" s="32">
        <f t="shared" si="28"/>
        <v>133.125</v>
      </c>
      <c r="R88" s="32">
        <f t="shared" si="29"/>
        <v>131.125</v>
      </c>
      <c r="S88" s="32">
        <f t="shared" si="30"/>
        <v>127.125</v>
      </c>
      <c r="T88" s="32">
        <f t="shared" si="31"/>
        <v>123.125</v>
      </c>
      <c r="U88" s="32"/>
      <c r="V88" s="32"/>
      <c r="W88" s="32"/>
    </row>
    <row r="89" spans="1:23" x14ac:dyDescent="0.25">
      <c r="A89" s="23" t="s">
        <v>177</v>
      </c>
      <c r="B89" s="24">
        <v>6</v>
      </c>
      <c r="C89" s="25">
        <v>82.833333333333329</v>
      </c>
      <c r="D89" s="26">
        <v>29.166666666666668</v>
      </c>
      <c r="E89" s="32">
        <f t="shared" si="16"/>
        <v>202.99999999999997</v>
      </c>
      <c r="F89" s="32">
        <f t="shared" si="17"/>
        <v>201.99999999999997</v>
      </c>
      <c r="G89" s="32">
        <f t="shared" si="18"/>
        <v>199.99999999999997</v>
      </c>
      <c r="H89" s="32">
        <f t="shared" si="19"/>
        <v>198</v>
      </c>
      <c r="I89" s="32">
        <f t="shared" si="20"/>
        <v>196</v>
      </c>
      <c r="J89" s="32">
        <f t="shared" si="21"/>
        <v>196</v>
      </c>
      <c r="K89" s="32">
        <f t="shared" si="22"/>
        <v>191</v>
      </c>
      <c r="L89" s="32">
        <f t="shared" si="23"/>
        <v>189</v>
      </c>
      <c r="M89" s="32">
        <f t="shared" si="24"/>
        <v>187</v>
      </c>
      <c r="N89" s="32">
        <f t="shared" si="25"/>
        <v>185</v>
      </c>
      <c r="O89" s="32">
        <f t="shared" si="26"/>
        <v>184</v>
      </c>
      <c r="P89" s="32">
        <f t="shared" si="27"/>
        <v>184</v>
      </c>
      <c r="Q89" s="32">
        <f t="shared" si="28"/>
        <v>182</v>
      </c>
      <c r="R89" s="32">
        <f t="shared" si="29"/>
        <v>180</v>
      </c>
      <c r="S89" s="32">
        <f t="shared" si="30"/>
        <v>176</v>
      </c>
      <c r="T89" s="32">
        <f t="shared" si="31"/>
        <v>172</v>
      </c>
      <c r="U89" s="32"/>
      <c r="V89" s="32"/>
      <c r="W89" s="32"/>
    </row>
    <row r="90" spans="1:23" x14ac:dyDescent="0.25">
      <c r="A90" s="23" t="s">
        <v>323</v>
      </c>
      <c r="B90" s="24">
        <v>2</v>
      </c>
      <c r="C90" s="25">
        <v>53.5</v>
      </c>
      <c r="D90" s="26">
        <v>99</v>
      </c>
      <c r="E90" s="32">
        <f t="shared" si="16"/>
        <v>243.5</v>
      </c>
      <c r="F90" s="32">
        <f t="shared" si="17"/>
        <v>242.5</v>
      </c>
      <c r="G90" s="32">
        <f t="shared" si="18"/>
        <v>240.5</v>
      </c>
      <c r="H90" s="32">
        <f t="shared" si="19"/>
        <v>238.5</v>
      </c>
      <c r="I90" s="32">
        <f t="shared" si="20"/>
        <v>236.5</v>
      </c>
      <c r="J90" s="32">
        <f t="shared" si="21"/>
        <v>236.5</v>
      </c>
      <c r="K90" s="32">
        <f t="shared" si="22"/>
        <v>231.5</v>
      </c>
      <c r="L90" s="32">
        <f t="shared" si="23"/>
        <v>229.5</v>
      </c>
      <c r="M90" s="32">
        <f t="shared" si="24"/>
        <v>227.5</v>
      </c>
      <c r="N90" s="32">
        <f t="shared" si="25"/>
        <v>225.5</v>
      </c>
      <c r="O90" s="32">
        <f t="shared" si="26"/>
        <v>224.5</v>
      </c>
      <c r="P90" s="32">
        <f t="shared" si="27"/>
        <v>224.5</v>
      </c>
      <c r="Q90" s="32">
        <f t="shared" si="28"/>
        <v>222.5</v>
      </c>
      <c r="R90" s="32">
        <f t="shared" si="29"/>
        <v>220.5</v>
      </c>
      <c r="S90" s="32">
        <f t="shared" si="30"/>
        <v>216.5</v>
      </c>
      <c r="T90" s="32">
        <f t="shared" si="31"/>
        <v>212.5</v>
      </c>
      <c r="U90" s="32"/>
      <c r="V90" s="32"/>
      <c r="W90" s="32"/>
    </row>
    <row r="91" spans="1:23" x14ac:dyDescent="0.25">
      <c r="A91" s="23" t="s">
        <v>29</v>
      </c>
      <c r="B91" s="24">
        <v>5</v>
      </c>
      <c r="C91" s="25">
        <v>64</v>
      </c>
      <c r="D91" s="26">
        <v>95.6</v>
      </c>
      <c r="E91" s="32">
        <f t="shared" si="16"/>
        <v>250.6</v>
      </c>
      <c r="F91" s="32">
        <f t="shared" si="17"/>
        <v>249.6</v>
      </c>
      <c r="G91" s="32">
        <f t="shared" si="18"/>
        <v>247.6</v>
      </c>
      <c r="H91" s="32">
        <f t="shared" si="19"/>
        <v>245.6</v>
      </c>
      <c r="I91" s="32">
        <f t="shared" si="20"/>
        <v>243.6</v>
      </c>
      <c r="J91" s="32">
        <f t="shared" si="21"/>
        <v>243.6</v>
      </c>
      <c r="K91" s="32">
        <f t="shared" si="22"/>
        <v>238.6</v>
      </c>
      <c r="L91" s="32">
        <f t="shared" si="23"/>
        <v>236.6</v>
      </c>
      <c r="M91" s="32">
        <f t="shared" si="24"/>
        <v>234.6</v>
      </c>
      <c r="N91" s="32">
        <f t="shared" si="25"/>
        <v>232.6</v>
      </c>
      <c r="O91" s="32">
        <f t="shared" si="26"/>
        <v>231.6</v>
      </c>
      <c r="P91" s="32">
        <f t="shared" si="27"/>
        <v>231.6</v>
      </c>
      <c r="Q91" s="32">
        <f t="shared" si="28"/>
        <v>229.6</v>
      </c>
      <c r="R91" s="32">
        <f t="shared" si="29"/>
        <v>227.6</v>
      </c>
      <c r="S91" s="32">
        <f t="shared" si="30"/>
        <v>223.6</v>
      </c>
      <c r="T91" s="32">
        <f t="shared" si="31"/>
        <v>219.6</v>
      </c>
      <c r="U91" s="32"/>
      <c r="V91" s="32"/>
      <c r="W91" s="32"/>
    </row>
    <row r="92" spans="1:23" x14ac:dyDescent="0.25">
      <c r="A92" s="23" t="s">
        <v>208</v>
      </c>
      <c r="B92" s="24">
        <v>1</v>
      </c>
      <c r="C92" s="25">
        <v>68</v>
      </c>
      <c r="D92" s="26">
        <v>31</v>
      </c>
      <c r="E92" s="32">
        <f t="shared" si="16"/>
        <v>190</v>
      </c>
      <c r="F92" s="32">
        <f t="shared" si="17"/>
        <v>189</v>
      </c>
      <c r="G92" s="32">
        <f t="shared" si="18"/>
        <v>187</v>
      </c>
      <c r="H92" s="32">
        <f t="shared" si="19"/>
        <v>185</v>
      </c>
      <c r="I92" s="32">
        <f t="shared" si="20"/>
        <v>183</v>
      </c>
      <c r="J92" s="32">
        <f t="shared" si="21"/>
        <v>183</v>
      </c>
      <c r="K92" s="32">
        <f t="shared" si="22"/>
        <v>178</v>
      </c>
      <c r="L92" s="32">
        <f t="shared" si="23"/>
        <v>176</v>
      </c>
      <c r="M92" s="32">
        <f t="shared" si="24"/>
        <v>174</v>
      </c>
      <c r="N92" s="32">
        <f t="shared" si="25"/>
        <v>172</v>
      </c>
      <c r="O92" s="32">
        <f t="shared" si="26"/>
        <v>171</v>
      </c>
      <c r="P92" s="32">
        <f t="shared" si="27"/>
        <v>171</v>
      </c>
      <c r="Q92" s="32">
        <f t="shared" si="28"/>
        <v>169</v>
      </c>
      <c r="R92" s="32">
        <f t="shared" si="29"/>
        <v>167</v>
      </c>
      <c r="S92" s="32">
        <f t="shared" si="30"/>
        <v>163</v>
      </c>
      <c r="T92" s="32">
        <f t="shared" si="31"/>
        <v>159</v>
      </c>
      <c r="U92" s="32"/>
      <c r="V92" s="32"/>
      <c r="W92" s="32"/>
    </row>
    <row r="93" spans="1:23" x14ac:dyDescent="0.25">
      <c r="A93" s="23" t="s">
        <v>44</v>
      </c>
      <c r="B93" s="24">
        <v>14</v>
      </c>
      <c r="C93" s="25">
        <v>30.857142857142858</v>
      </c>
      <c r="D93" s="26">
        <v>83.357142857142861</v>
      </c>
      <c r="E93" s="32">
        <f t="shared" si="16"/>
        <v>205.21428571428572</v>
      </c>
      <c r="F93" s="32">
        <f t="shared" si="17"/>
        <v>204.21428571428572</v>
      </c>
      <c r="G93" s="32">
        <f t="shared" si="18"/>
        <v>202.21428571428572</v>
      </c>
      <c r="H93" s="32">
        <f t="shared" si="19"/>
        <v>200.21428571428572</v>
      </c>
      <c r="I93" s="32">
        <f t="shared" si="20"/>
        <v>198.21428571428572</v>
      </c>
      <c r="J93" s="32">
        <f t="shared" si="21"/>
        <v>198.21428571428572</v>
      </c>
      <c r="K93" s="32">
        <f t="shared" si="22"/>
        <v>193.21428571428572</v>
      </c>
      <c r="L93" s="32">
        <f t="shared" si="23"/>
        <v>191.21428571428572</v>
      </c>
      <c r="M93" s="32">
        <f t="shared" si="24"/>
        <v>189.21428571428572</v>
      </c>
      <c r="N93" s="32">
        <f t="shared" si="25"/>
        <v>187.21428571428572</v>
      </c>
      <c r="O93" s="32">
        <f t="shared" si="26"/>
        <v>186.21428571428572</v>
      </c>
      <c r="P93" s="32">
        <f t="shared" si="27"/>
        <v>186.21428571428572</v>
      </c>
      <c r="Q93" s="32">
        <f t="shared" si="28"/>
        <v>184.21428571428572</v>
      </c>
      <c r="R93" s="32">
        <f t="shared" si="29"/>
        <v>182.21428571428572</v>
      </c>
      <c r="S93" s="32">
        <f t="shared" si="30"/>
        <v>178.21428571428572</v>
      </c>
      <c r="T93" s="32">
        <f t="shared" si="31"/>
        <v>174.21428571428572</v>
      </c>
      <c r="U93" s="32"/>
      <c r="V93" s="32"/>
      <c r="W93" s="32"/>
    </row>
    <row r="94" spans="1:23" x14ac:dyDescent="0.25">
      <c r="A94" s="23" t="s">
        <v>187</v>
      </c>
      <c r="B94" s="24">
        <v>1</v>
      </c>
      <c r="C94" s="25">
        <v>73</v>
      </c>
      <c r="D94" s="26">
        <v>27</v>
      </c>
      <c r="E94" s="32">
        <f t="shared" si="16"/>
        <v>191</v>
      </c>
      <c r="F94" s="32">
        <f t="shared" si="17"/>
        <v>190</v>
      </c>
      <c r="G94" s="32">
        <f t="shared" si="18"/>
        <v>188</v>
      </c>
      <c r="H94" s="32">
        <f t="shared" si="19"/>
        <v>186</v>
      </c>
      <c r="I94" s="32">
        <f t="shared" si="20"/>
        <v>184</v>
      </c>
      <c r="J94" s="32">
        <f t="shared" si="21"/>
        <v>184</v>
      </c>
      <c r="K94" s="32">
        <f t="shared" si="22"/>
        <v>179</v>
      </c>
      <c r="L94" s="32">
        <f t="shared" si="23"/>
        <v>177</v>
      </c>
      <c r="M94" s="32">
        <f t="shared" si="24"/>
        <v>175</v>
      </c>
      <c r="N94" s="32">
        <f t="shared" si="25"/>
        <v>173</v>
      </c>
      <c r="O94" s="32">
        <f t="shared" si="26"/>
        <v>172</v>
      </c>
      <c r="P94" s="32">
        <f t="shared" si="27"/>
        <v>172</v>
      </c>
      <c r="Q94" s="32">
        <f t="shared" si="28"/>
        <v>170</v>
      </c>
      <c r="R94" s="32">
        <f t="shared" si="29"/>
        <v>168</v>
      </c>
      <c r="S94" s="32">
        <f t="shared" si="30"/>
        <v>164</v>
      </c>
      <c r="T94" s="32">
        <f t="shared" si="31"/>
        <v>160</v>
      </c>
      <c r="U94" s="32"/>
      <c r="V94" s="32"/>
      <c r="W94" s="32"/>
    </row>
    <row r="95" spans="1:23" x14ac:dyDescent="0.25">
      <c r="A95" s="23" t="s">
        <v>73</v>
      </c>
      <c r="B95" s="24">
        <v>155</v>
      </c>
      <c r="C95" s="25">
        <v>40.206451612903223</v>
      </c>
      <c r="D95" s="26">
        <v>42.425806451612907</v>
      </c>
      <c r="E95" s="32">
        <f t="shared" si="16"/>
        <v>173.63225806451612</v>
      </c>
      <c r="F95" s="32">
        <f t="shared" si="17"/>
        <v>172.63225806451612</v>
      </c>
      <c r="G95" s="32">
        <f t="shared" si="18"/>
        <v>170.63225806451612</v>
      </c>
      <c r="H95" s="32">
        <f t="shared" si="19"/>
        <v>168.63225806451612</v>
      </c>
      <c r="I95" s="32">
        <f t="shared" si="20"/>
        <v>166.63225806451612</v>
      </c>
      <c r="J95" s="32">
        <f t="shared" si="21"/>
        <v>166.63225806451612</v>
      </c>
      <c r="K95" s="32">
        <f t="shared" si="22"/>
        <v>161.63225806451612</v>
      </c>
      <c r="L95" s="32">
        <f t="shared" si="23"/>
        <v>159.63225806451612</v>
      </c>
      <c r="M95" s="32">
        <f t="shared" si="24"/>
        <v>157.63225806451612</v>
      </c>
      <c r="N95" s="32">
        <f t="shared" si="25"/>
        <v>155.63225806451612</v>
      </c>
      <c r="O95" s="32">
        <f t="shared" si="26"/>
        <v>154.63225806451612</v>
      </c>
      <c r="P95" s="32">
        <f t="shared" si="27"/>
        <v>154.63225806451612</v>
      </c>
      <c r="Q95" s="32">
        <f t="shared" si="28"/>
        <v>152.63225806451612</v>
      </c>
      <c r="R95" s="32">
        <f t="shared" si="29"/>
        <v>150.63225806451612</v>
      </c>
      <c r="S95" s="32">
        <f t="shared" si="30"/>
        <v>146.63225806451612</v>
      </c>
      <c r="T95" s="32">
        <f t="shared" si="31"/>
        <v>142.63225806451612</v>
      </c>
      <c r="U95" s="32"/>
      <c r="V95" s="32"/>
      <c r="W95" s="32"/>
    </row>
    <row r="96" spans="1:23" x14ac:dyDescent="0.25">
      <c r="A96" s="23" t="s">
        <v>132</v>
      </c>
      <c r="B96" s="24">
        <v>2</v>
      </c>
      <c r="C96" s="25">
        <v>114</v>
      </c>
      <c r="D96" s="26">
        <v>146.5</v>
      </c>
      <c r="E96" s="32">
        <f t="shared" si="16"/>
        <v>351.5</v>
      </c>
      <c r="F96" s="32">
        <f t="shared" si="17"/>
        <v>350.5</v>
      </c>
      <c r="G96" s="32">
        <f t="shared" si="18"/>
        <v>348.5</v>
      </c>
      <c r="H96" s="32">
        <f t="shared" si="19"/>
        <v>346.5</v>
      </c>
      <c r="I96" s="32">
        <f t="shared" si="20"/>
        <v>344.5</v>
      </c>
      <c r="J96" s="32">
        <f t="shared" si="21"/>
        <v>344.5</v>
      </c>
      <c r="K96" s="32">
        <f t="shared" si="22"/>
        <v>339.5</v>
      </c>
      <c r="L96" s="32">
        <f t="shared" si="23"/>
        <v>337.5</v>
      </c>
      <c r="M96" s="32">
        <f t="shared" si="24"/>
        <v>335.5</v>
      </c>
      <c r="N96" s="32">
        <f t="shared" si="25"/>
        <v>333.5</v>
      </c>
      <c r="O96" s="32">
        <f t="shared" si="26"/>
        <v>332.5</v>
      </c>
      <c r="P96" s="32">
        <f t="shared" si="27"/>
        <v>332.5</v>
      </c>
      <c r="Q96" s="32">
        <f t="shared" si="28"/>
        <v>330.5</v>
      </c>
      <c r="R96" s="32">
        <f t="shared" si="29"/>
        <v>328.5</v>
      </c>
      <c r="S96" s="32">
        <f t="shared" si="30"/>
        <v>324.5</v>
      </c>
      <c r="T96" s="32">
        <f t="shared" si="31"/>
        <v>320.5</v>
      </c>
      <c r="U96" s="32"/>
      <c r="V96" s="32"/>
      <c r="W96" s="32"/>
    </row>
    <row r="97" spans="1:23" x14ac:dyDescent="0.25">
      <c r="A97" s="23" t="s">
        <v>80</v>
      </c>
      <c r="B97" s="24">
        <v>11</v>
      </c>
      <c r="C97" s="25">
        <v>34.81818181818182</v>
      </c>
      <c r="D97" s="26">
        <v>64.909090909090907</v>
      </c>
      <c r="E97" s="32">
        <f t="shared" si="16"/>
        <v>190.72727272727272</v>
      </c>
      <c r="F97" s="32">
        <f t="shared" si="17"/>
        <v>189.72727272727272</v>
      </c>
      <c r="G97" s="32">
        <f t="shared" si="18"/>
        <v>187.72727272727272</v>
      </c>
      <c r="H97" s="32">
        <f t="shared" si="19"/>
        <v>185.72727272727272</v>
      </c>
      <c r="I97" s="32">
        <f t="shared" si="20"/>
        <v>183.72727272727272</v>
      </c>
      <c r="J97" s="32">
        <f t="shared" si="21"/>
        <v>183.72727272727272</v>
      </c>
      <c r="K97" s="32">
        <f t="shared" si="22"/>
        <v>178.72727272727272</v>
      </c>
      <c r="L97" s="32">
        <f t="shared" si="23"/>
        <v>176.72727272727272</v>
      </c>
      <c r="M97" s="32">
        <f t="shared" si="24"/>
        <v>174.72727272727272</v>
      </c>
      <c r="N97" s="32">
        <f t="shared" si="25"/>
        <v>172.72727272727272</v>
      </c>
      <c r="O97" s="32">
        <f t="shared" si="26"/>
        <v>171.72727272727272</v>
      </c>
      <c r="P97" s="32">
        <f t="shared" si="27"/>
        <v>171.72727272727272</v>
      </c>
      <c r="Q97" s="32">
        <f t="shared" si="28"/>
        <v>169.72727272727272</v>
      </c>
      <c r="R97" s="32">
        <f t="shared" si="29"/>
        <v>167.72727272727272</v>
      </c>
      <c r="S97" s="32">
        <f t="shared" si="30"/>
        <v>163.72727272727272</v>
      </c>
      <c r="T97" s="32">
        <f t="shared" si="31"/>
        <v>159.72727272727272</v>
      </c>
      <c r="U97" s="32"/>
      <c r="V97" s="32"/>
      <c r="W97" s="32"/>
    </row>
    <row r="98" spans="1:23" x14ac:dyDescent="0.25">
      <c r="A98" s="23" t="s">
        <v>22</v>
      </c>
      <c r="B98" s="24">
        <v>12</v>
      </c>
      <c r="C98" s="25">
        <v>91.666666666666671</v>
      </c>
      <c r="D98" s="26">
        <v>40.416666666666664</v>
      </c>
      <c r="E98" s="32">
        <f t="shared" si="16"/>
        <v>223.08333333333334</v>
      </c>
      <c r="F98" s="32">
        <f t="shared" si="17"/>
        <v>222.08333333333334</v>
      </c>
      <c r="G98" s="32">
        <f t="shared" si="18"/>
        <v>220.08333333333334</v>
      </c>
      <c r="H98" s="32">
        <f t="shared" si="19"/>
        <v>218.08333333333334</v>
      </c>
      <c r="I98" s="32">
        <f t="shared" si="20"/>
        <v>216.08333333333334</v>
      </c>
      <c r="J98" s="32">
        <f t="shared" si="21"/>
        <v>216.08333333333334</v>
      </c>
      <c r="K98" s="32">
        <f t="shared" si="22"/>
        <v>211.08333333333334</v>
      </c>
      <c r="L98" s="32">
        <f t="shared" si="23"/>
        <v>209.08333333333334</v>
      </c>
      <c r="M98" s="32">
        <f t="shared" si="24"/>
        <v>207.08333333333334</v>
      </c>
      <c r="N98" s="32">
        <f t="shared" si="25"/>
        <v>205.08333333333334</v>
      </c>
      <c r="O98" s="32">
        <f t="shared" si="26"/>
        <v>204.08333333333334</v>
      </c>
      <c r="P98" s="32">
        <f t="shared" si="27"/>
        <v>204.08333333333334</v>
      </c>
      <c r="Q98" s="32">
        <f t="shared" si="28"/>
        <v>202.08333333333334</v>
      </c>
      <c r="R98" s="32">
        <f t="shared" si="29"/>
        <v>200.08333333333334</v>
      </c>
      <c r="S98" s="32">
        <f t="shared" si="30"/>
        <v>196.08333333333334</v>
      </c>
      <c r="T98" s="32">
        <f t="shared" si="31"/>
        <v>192.08333333333334</v>
      </c>
      <c r="U98" s="32"/>
      <c r="V98" s="32"/>
      <c r="W98" s="32"/>
    </row>
    <row r="99" spans="1:23" x14ac:dyDescent="0.25">
      <c r="A99" s="23" t="s">
        <v>142</v>
      </c>
      <c r="B99" s="24">
        <v>1</v>
      </c>
      <c r="C99" s="25">
        <v>60</v>
      </c>
      <c r="D99" s="26">
        <v>99</v>
      </c>
      <c r="E99" s="32">
        <f t="shared" si="16"/>
        <v>250</v>
      </c>
      <c r="F99" s="32">
        <f t="shared" si="17"/>
        <v>249</v>
      </c>
      <c r="G99" s="32">
        <f t="shared" si="18"/>
        <v>247</v>
      </c>
      <c r="H99" s="32">
        <f t="shared" si="19"/>
        <v>245</v>
      </c>
      <c r="I99" s="32">
        <f t="shared" si="20"/>
        <v>243</v>
      </c>
      <c r="J99" s="32">
        <f t="shared" si="21"/>
        <v>243</v>
      </c>
      <c r="K99" s="32">
        <f t="shared" si="22"/>
        <v>238</v>
      </c>
      <c r="L99" s="32">
        <f t="shared" si="23"/>
        <v>236</v>
      </c>
      <c r="M99" s="32">
        <f t="shared" si="24"/>
        <v>234</v>
      </c>
      <c r="N99" s="32">
        <f t="shared" si="25"/>
        <v>232</v>
      </c>
      <c r="O99" s="32">
        <f t="shared" si="26"/>
        <v>231</v>
      </c>
      <c r="P99" s="32">
        <f t="shared" si="27"/>
        <v>231</v>
      </c>
      <c r="Q99" s="32">
        <f t="shared" si="28"/>
        <v>229</v>
      </c>
      <c r="R99" s="32">
        <f t="shared" si="29"/>
        <v>227</v>
      </c>
      <c r="S99" s="32">
        <f t="shared" si="30"/>
        <v>223</v>
      </c>
      <c r="T99" s="32">
        <f t="shared" si="31"/>
        <v>219</v>
      </c>
      <c r="U99" s="32"/>
      <c r="V99" s="32"/>
      <c r="W99" s="32"/>
    </row>
    <row r="100" spans="1:23" x14ac:dyDescent="0.25">
      <c r="A100" s="23" t="s">
        <v>90</v>
      </c>
      <c r="B100" s="24">
        <v>1</v>
      </c>
      <c r="C100" s="25">
        <v>17</v>
      </c>
      <c r="D100" s="26">
        <v>33</v>
      </c>
      <c r="E100" s="32">
        <f t="shared" si="16"/>
        <v>141</v>
      </c>
      <c r="F100" s="32">
        <f t="shared" si="17"/>
        <v>140</v>
      </c>
      <c r="G100" s="32">
        <f t="shared" si="18"/>
        <v>138</v>
      </c>
      <c r="H100" s="32">
        <f t="shared" si="19"/>
        <v>136</v>
      </c>
      <c r="I100" s="32">
        <f t="shared" si="20"/>
        <v>134</v>
      </c>
      <c r="J100" s="32">
        <f t="shared" si="21"/>
        <v>134</v>
      </c>
      <c r="K100" s="32">
        <f t="shared" si="22"/>
        <v>129</v>
      </c>
      <c r="L100" s="32">
        <f t="shared" si="23"/>
        <v>127</v>
      </c>
      <c r="M100" s="32">
        <f t="shared" si="24"/>
        <v>125</v>
      </c>
      <c r="N100" s="32">
        <f t="shared" si="25"/>
        <v>123</v>
      </c>
      <c r="O100" s="32">
        <f t="shared" si="26"/>
        <v>122</v>
      </c>
      <c r="P100" s="32">
        <f t="shared" si="27"/>
        <v>122</v>
      </c>
      <c r="Q100" s="32">
        <f t="shared" si="28"/>
        <v>120</v>
      </c>
      <c r="R100" s="32">
        <f t="shared" si="29"/>
        <v>118</v>
      </c>
      <c r="S100" s="32">
        <f t="shared" si="30"/>
        <v>114</v>
      </c>
      <c r="T100" s="32">
        <f t="shared" si="31"/>
        <v>110</v>
      </c>
      <c r="U100" s="32"/>
      <c r="V100" s="32"/>
      <c r="W100" s="32"/>
    </row>
    <row r="101" spans="1:23" x14ac:dyDescent="0.25">
      <c r="A101" s="23" t="s">
        <v>93</v>
      </c>
      <c r="B101" s="24">
        <v>4</v>
      </c>
      <c r="C101" s="25">
        <v>24</v>
      </c>
      <c r="D101" s="26">
        <v>33.25</v>
      </c>
      <c r="E101" s="32">
        <f t="shared" si="16"/>
        <v>148.25</v>
      </c>
      <c r="F101" s="32">
        <f t="shared" si="17"/>
        <v>147.25</v>
      </c>
      <c r="G101" s="32">
        <f t="shared" si="18"/>
        <v>145.25</v>
      </c>
      <c r="H101" s="32">
        <f t="shared" si="19"/>
        <v>143.25</v>
      </c>
      <c r="I101" s="32">
        <f t="shared" si="20"/>
        <v>141.25</v>
      </c>
      <c r="J101" s="32">
        <f t="shared" si="21"/>
        <v>141.25</v>
      </c>
      <c r="K101" s="32">
        <f t="shared" si="22"/>
        <v>136.25</v>
      </c>
      <c r="L101" s="32">
        <f t="shared" si="23"/>
        <v>134.25</v>
      </c>
      <c r="M101" s="32">
        <f t="shared" si="24"/>
        <v>132.25</v>
      </c>
      <c r="N101" s="32">
        <f t="shared" si="25"/>
        <v>130.25</v>
      </c>
      <c r="O101" s="32">
        <f t="shared" si="26"/>
        <v>129.25</v>
      </c>
      <c r="P101" s="32">
        <f t="shared" si="27"/>
        <v>129.25</v>
      </c>
      <c r="Q101" s="32">
        <f t="shared" si="28"/>
        <v>127.25</v>
      </c>
      <c r="R101" s="32">
        <f t="shared" si="29"/>
        <v>125.25</v>
      </c>
      <c r="S101" s="32">
        <f t="shared" si="30"/>
        <v>121.25</v>
      </c>
      <c r="T101" s="32">
        <f t="shared" si="31"/>
        <v>117.25</v>
      </c>
      <c r="U101" s="32"/>
      <c r="V101" s="32"/>
      <c r="W101" s="32"/>
    </row>
    <row r="102" spans="1:23" x14ac:dyDescent="0.25">
      <c r="A102" s="23" t="s">
        <v>173</v>
      </c>
      <c r="B102" s="24">
        <v>2</v>
      </c>
      <c r="C102" s="25">
        <v>27.5</v>
      </c>
      <c r="D102" s="26">
        <v>42.5</v>
      </c>
      <c r="E102" s="32">
        <f t="shared" si="16"/>
        <v>161</v>
      </c>
      <c r="F102" s="32">
        <f t="shared" si="17"/>
        <v>160</v>
      </c>
      <c r="G102" s="32">
        <f t="shared" si="18"/>
        <v>158</v>
      </c>
      <c r="H102" s="32">
        <f t="shared" si="19"/>
        <v>156</v>
      </c>
      <c r="I102" s="32">
        <f t="shared" si="20"/>
        <v>154</v>
      </c>
      <c r="J102" s="32">
        <f t="shared" si="21"/>
        <v>154</v>
      </c>
      <c r="K102" s="32">
        <f t="shared" si="22"/>
        <v>149</v>
      </c>
      <c r="L102" s="32">
        <f t="shared" si="23"/>
        <v>147</v>
      </c>
      <c r="M102" s="32">
        <f t="shared" si="24"/>
        <v>145</v>
      </c>
      <c r="N102" s="32">
        <f t="shared" si="25"/>
        <v>143</v>
      </c>
      <c r="O102" s="32">
        <f t="shared" si="26"/>
        <v>142</v>
      </c>
      <c r="P102" s="32">
        <f t="shared" si="27"/>
        <v>142</v>
      </c>
      <c r="Q102" s="32">
        <f t="shared" si="28"/>
        <v>140</v>
      </c>
      <c r="R102" s="32">
        <f t="shared" si="29"/>
        <v>138</v>
      </c>
      <c r="S102" s="32">
        <f t="shared" si="30"/>
        <v>134</v>
      </c>
      <c r="T102" s="32">
        <f t="shared" si="31"/>
        <v>130</v>
      </c>
      <c r="U102" s="32"/>
      <c r="V102" s="32"/>
      <c r="W102" s="32"/>
    </row>
    <row r="103" spans="1:23" x14ac:dyDescent="0.25">
      <c r="A103" s="23" t="s">
        <v>252</v>
      </c>
      <c r="B103" s="24">
        <v>1</v>
      </c>
      <c r="C103" s="25">
        <v>23</v>
      </c>
      <c r="D103" s="26">
        <v>39</v>
      </c>
      <c r="E103" s="32">
        <f t="shared" si="16"/>
        <v>153</v>
      </c>
      <c r="F103" s="32">
        <f t="shared" si="17"/>
        <v>152</v>
      </c>
      <c r="G103" s="32">
        <f t="shared" si="18"/>
        <v>150</v>
      </c>
      <c r="H103" s="32">
        <f t="shared" si="19"/>
        <v>148</v>
      </c>
      <c r="I103" s="32">
        <f t="shared" si="20"/>
        <v>146</v>
      </c>
      <c r="J103" s="32">
        <f t="shared" si="21"/>
        <v>146</v>
      </c>
      <c r="K103" s="32">
        <f t="shared" si="22"/>
        <v>141</v>
      </c>
      <c r="L103" s="32">
        <f t="shared" si="23"/>
        <v>139</v>
      </c>
      <c r="M103" s="32">
        <f t="shared" si="24"/>
        <v>137</v>
      </c>
      <c r="N103" s="32">
        <f t="shared" si="25"/>
        <v>135</v>
      </c>
      <c r="O103" s="32">
        <f t="shared" si="26"/>
        <v>134</v>
      </c>
      <c r="P103" s="32">
        <f t="shared" si="27"/>
        <v>134</v>
      </c>
      <c r="Q103" s="32">
        <f t="shared" si="28"/>
        <v>132</v>
      </c>
      <c r="R103" s="32">
        <f t="shared" si="29"/>
        <v>130</v>
      </c>
      <c r="S103" s="32">
        <f t="shared" si="30"/>
        <v>126</v>
      </c>
      <c r="T103" s="32">
        <f t="shared" si="31"/>
        <v>122</v>
      </c>
      <c r="U103" s="32"/>
      <c r="V103" s="32"/>
      <c r="W103" s="32"/>
    </row>
    <row r="104" spans="1:23" x14ac:dyDescent="0.25">
      <c r="A104" s="23" t="s">
        <v>179</v>
      </c>
      <c r="B104" s="24">
        <v>4</v>
      </c>
      <c r="C104" s="25">
        <v>20.75</v>
      </c>
      <c r="D104" s="26">
        <v>14.75</v>
      </c>
      <c r="E104" s="32">
        <f t="shared" si="16"/>
        <v>126.5</v>
      </c>
      <c r="F104" s="32">
        <f t="shared" si="17"/>
        <v>125.5</v>
      </c>
      <c r="G104" s="32">
        <f t="shared" si="18"/>
        <v>123.5</v>
      </c>
      <c r="H104" s="32">
        <f t="shared" si="19"/>
        <v>121.5</v>
      </c>
      <c r="I104" s="32">
        <f t="shared" si="20"/>
        <v>119.5</v>
      </c>
      <c r="J104" s="32">
        <f t="shared" si="21"/>
        <v>119.5</v>
      </c>
      <c r="K104" s="32">
        <f t="shared" si="22"/>
        <v>114.5</v>
      </c>
      <c r="L104" s="32">
        <f t="shared" si="23"/>
        <v>112.5</v>
      </c>
      <c r="M104" s="32">
        <f t="shared" si="24"/>
        <v>110.5</v>
      </c>
      <c r="N104" s="32">
        <f t="shared" si="25"/>
        <v>108.5</v>
      </c>
      <c r="O104" s="32">
        <f t="shared" si="26"/>
        <v>107.5</v>
      </c>
      <c r="P104" s="32">
        <f t="shared" si="27"/>
        <v>107.5</v>
      </c>
      <c r="Q104" s="32">
        <f t="shared" si="28"/>
        <v>105.5</v>
      </c>
      <c r="R104" s="32">
        <f t="shared" si="29"/>
        <v>103.5</v>
      </c>
      <c r="S104" s="32">
        <f t="shared" si="30"/>
        <v>99.5</v>
      </c>
      <c r="T104" s="32">
        <f t="shared" si="31"/>
        <v>95.5</v>
      </c>
      <c r="U104" s="32"/>
      <c r="V104" s="32"/>
      <c r="W104" s="32"/>
    </row>
    <row r="105" spans="1:23" x14ac:dyDescent="0.25">
      <c r="A105" s="23" t="s">
        <v>47</v>
      </c>
      <c r="B105" s="24">
        <v>2</v>
      </c>
      <c r="C105" s="25">
        <v>40.5</v>
      </c>
      <c r="D105" s="26">
        <v>33</v>
      </c>
      <c r="E105" s="32">
        <f t="shared" si="16"/>
        <v>164.5</v>
      </c>
      <c r="F105" s="32">
        <f t="shared" si="17"/>
        <v>163.5</v>
      </c>
      <c r="G105" s="32">
        <f t="shared" si="18"/>
        <v>161.5</v>
      </c>
      <c r="H105" s="32">
        <f t="shared" si="19"/>
        <v>159.5</v>
      </c>
      <c r="I105" s="32">
        <f t="shared" si="20"/>
        <v>157.5</v>
      </c>
      <c r="J105" s="32">
        <f t="shared" si="21"/>
        <v>157.5</v>
      </c>
      <c r="K105" s="32">
        <f t="shared" si="22"/>
        <v>152.5</v>
      </c>
      <c r="L105" s="32">
        <f t="shared" si="23"/>
        <v>150.5</v>
      </c>
      <c r="M105" s="32">
        <f t="shared" si="24"/>
        <v>148.5</v>
      </c>
      <c r="N105" s="32">
        <f t="shared" si="25"/>
        <v>146.5</v>
      </c>
      <c r="O105" s="32">
        <f t="shared" si="26"/>
        <v>145.5</v>
      </c>
      <c r="P105" s="32">
        <f t="shared" si="27"/>
        <v>145.5</v>
      </c>
      <c r="Q105" s="32">
        <f t="shared" si="28"/>
        <v>143.5</v>
      </c>
      <c r="R105" s="32">
        <f t="shared" si="29"/>
        <v>141.5</v>
      </c>
      <c r="S105" s="32">
        <f t="shared" si="30"/>
        <v>137.5</v>
      </c>
      <c r="T105" s="32">
        <f t="shared" si="31"/>
        <v>133.5</v>
      </c>
      <c r="U105" s="32"/>
      <c r="V105" s="32"/>
      <c r="W105" s="32"/>
    </row>
    <row r="106" spans="1:23" x14ac:dyDescent="0.25">
      <c r="A106" s="23" t="s">
        <v>271</v>
      </c>
      <c r="B106" s="24">
        <v>6</v>
      </c>
      <c r="C106" s="25">
        <v>27.833333333333332</v>
      </c>
      <c r="D106" s="26">
        <v>58</v>
      </c>
      <c r="E106" s="32">
        <f t="shared" si="16"/>
        <v>176.83333333333331</v>
      </c>
      <c r="F106" s="32">
        <f t="shared" si="17"/>
        <v>175.83333333333331</v>
      </c>
      <c r="G106" s="32">
        <f t="shared" si="18"/>
        <v>173.83333333333331</v>
      </c>
      <c r="H106" s="32">
        <f t="shared" si="19"/>
        <v>171.83333333333331</v>
      </c>
      <c r="I106" s="32">
        <f t="shared" si="20"/>
        <v>169.83333333333331</v>
      </c>
      <c r="J106" s="32">
        <f t="shared" si="21"/>
        <v>169.83333333333331</v>
      </c>
      <c r="K106" s="32">
        <f t="shared" si="22"/>
        <v>164.83333333333331</v>
      </c>
      <c r="L106" s="32">
        <f t="shared" si="23"/>
        <v>162.83333333333331</v>
      </c>
      <c r="M106" s="32">
        <f t="shared" si="24"/>
        <v>160.83333333333331</v>
      </c>
      <c r="N106" s="32">
        <f t="shared" si="25"/>
        <v>158.83333333333331</v>
      </c>
      <c r="O106" s="32">
        <f t="shared" si="26"/>
        <v>157.83333333333331</v>
      </c>
      <c r="P106" s="32">
        <f t="shared" si="27"/>
        <v>157.83333333333331</v>
      </c>
      <c r="Q106" s="32">
        <f t="shared" si="28"/>
        <v>155.83333333333331</v>
      </c>
      <c r="R106" s="32">
        <f t="shared" si="29"/>
        <v>153.83333333333331</v>
      </c>
      <c r="S106" s="32">
        <f t="shared" si="30"/>
        <v>149.83333333333331</v>
      </c>
      <c r="T106" s="32">
        <f t="shared" si="31"/>
        <v>145.83333333333331</v>
      </c>
      <c r="U106" s="32"/>
      <c r="V106" s="32"/>
      <c r="W106" s="32"/>
    </row>
    <row r="107" spans="1:23" x14ac:dyDescent="0.25">
      <c r="A107" s="23" t="s">
        <v>66</v>
      </c>
      <c r="B107" s="24">
        <v>6</v>
      </c>
      <c r="C107" s="25">
        <v>41.333333333333336</v>
      </c>
      <c r="D107" s="26">
        <v>48.5</v>
      </c>
      <c r="E107" s="32">
        <f t="shared" si="16"/>
        <v>180.83333333333334</v>
      </c>
      <c r="F107" s="32">
        <f t="shared" si="17"/>
        <v>179.83333333333334</v>
      </c>
      <c r="G107" s="32">
        <f t="shared" si="18"/>
        <v>177.83333333333334</v>
      </c>
      <c r="H107" s="32">
        <f t="shared" si="19"/>
        <v>175.83333333333334</v>
      </c>
      <c r="I107" s="32">
        <f t="shared" si="20"/>
        <v>173.83333333333334</v>
      </c>
      <c r="J107" s="32">
        <f t="shared" si="21"/>
        <v>173.83333333333334</v>
      </c>
      <c r="K107" s="32">
        <f t="shared" si="22"/>
        <v>168.83333333333334</v>
      </c>
      <c r="L107" s="32">
        <f t="shared" si="23"/>
        <v>166.83333333333334</v>
      </c>
      <c r="M107" s="32">
        <f t="shared" si="24"/>
        <v>164.83333333333334</v>
      </c>
      <c r="N107" s="32">
        <f t="shared" si="25"/>
        <v>162.83333333333334</v>
      </c>
      <c r="O107" s="32">
        <f t="shared" si="26"/>
        <v>161.83333333333334</v>
      </c>
      <c r="P107" s="32">
        <f t="shared" si="27"/>
        <v>161.83333333333334</v>
      </c>
      <c r="Q107" s="32">
        <f t="shared" si="28"/>
        <v>159.83333333333334</v>
      </c>
      <c r="R107" s="32">
        <f t="shared" si="29"/>
        <v>157.83333333333334</v>
      </c>
      <c r="S107" s="32">
        <f t="shared" si="30"/>
        <v>153.83333333333334</v>
      </c>
      <c r="T107" s="32">
        <f t="shared" si="31"/>
        <v>149.83333333333334</v>
      </c>
      <c r="U107" s="32"/>
      <c r="V107" s="32"/>
      <c r="W107" s="32"/>
    </row>
    <row r="108" spans="1:23" x14ac:dyDescent="0.25">
      <c r="A108" s="23" t="s">
        <v>145</v>
      </c>
      <c r="B108" s="24">
        <v>6</v>
      </c>
      <c r="C108" s="25">
        <v>79</v>
      </c>
      <c r="D108" s="26">
        <v>56.333333333333336</v>
      </c>
      <c r="E108" s="32">
        <f t="shared" si="16"/>
        <v>226.33333333333334</v>
      </c>
      <c r="F108" s="32">
        <f t="shared" si="17"/>
        <v>225.33333333333334</v>
      </c>
      <c r="G108" s="32">
        <f t="shared" si="18"/>
        <v>223.33333333333334</v>
      </c>
      <c r="H108" s="32">
        <f t="shared" si="19"/>
        <v>221.33333333333334</v>
      </c>
      <c r="I108" s="32">
        <f t="shared" si="20"/>
        <v>219.33333333333334</v>
      </c>
      <c r="J108" s="32">
        <f t="shared" si="21"/>
        <v>219.33333333333334</v>
      </c>
      <c r="K108" s="32">
        <f t="shared" si="22"/>
        <v>214.33333333333334</v>
      </c>
      <c r="L108" s="32">
        <f t="shared" si="23"/>
        <v>212.33333333333334</v>
      </c>
      <c r="M108" s="32">
        <f t="shared" si="24"/>
        <v>210.33333333333334</v>
      </c>
      <c r="N108" s="32">
        <f t="shared" si="25"/>
        <v>208.33333333333334</v>
      </c>
      <c r="O108" s="32">
        <f t="shared" si="26"/>
        <v>207.33333333333334</v>
      </c>
      <c r="P108" s="32">
        <f t="shared" si="27"/>
        <v>207.33333333333334</v>
      </c>
      <c r="Q108" s="32">
        <f t="shared" si="28"/>
        <v>205.33333333333334</v>
      </c>
      <c r="R108" s="32">
        <f t="shared" si="29"/>
        <v>203.33333333333334</v>
      </c>
      <c r="S108" s="32">
        <f t="shared" si="30"/>
        <v>199.33333333333334</v>
      </c>
      <c r="T108" s="32">
        <f t="shared" si="31"/>
        <v>195.33333333333334</v>
      </c>
      <c r="U108" s="32"/>
      <c r="V108" s="32"/>
      <c r="W108" s="32"/>
    </row>
    <row r="109" spans="1:23" x14ac:dyDescent="0.25">
      <c r="A109" s="23" t="s">
        <v>251</v>
      </c>
      <c r="B109" s="24">
        <v>5</v>
      </c>
      <c r="C109" s="25">
        <v>17.399999999999999</v>
      </c>
      <c r="D109" s="26">
        <v>42.8</v>
      </c>
      <c r="E109" s="32">
        <f t="shared" si="16"/>
        <v>151.19999999999999</v>
      </c>
      <c r="F109" s="32">
        <f t="shared" si="17"/>
        <v>150.19999999999999</v>
      </c>
      <c r="G109" s="32">
        <f t="shared" si="18"/>
        <v>148.19999999999999</v>
      </c>
      <c r="H109" s="32">
        <f t="shared" si="19"/>
        <v>146.19999999999999</v>
      </c>
      <c r="I109" s="32">
        <f t="shared" si="20"/>
        <v>144.19999999999999</v>
      </c>
      <c r="J109" s="32">
        <f t="shared" si="21"/>
        <v>144.19999999999999</v>
      </c>
      <c r="K109" s="32">
        <f t="shared" si="22"/>
        <v>139.19999999999999</v>
      </c>
      <c r="L109" s="32">
        <f t="shared" si="23"/>
        <v>137.19999999999999</v>
      </c>
      <c r="M109" s="32">
        <f t="shared" si="24"/>
        <v>135.19999999999999</v>
      </c>
      <c r="N109" s="32">
        <f t="shared" si="25"/>
        <v>133.19999999999999</v>
      </c>
      <c r="O109" s="32">
        <f t="shared" si="26"/>
        <v>132.19999999999999</v>
      </c>
      <c r="P109" s="32">
        <f t="shared" si="27"/>
        <v>132.19999999999999</v>
      </c>
      <c r="Q109" s="32">
        <f t="shared" si="28"/>
        <v>130.19999999999999</v>
      </c>
      <c r="R109" s="32">
        <f t="shared" si="29"/>
        <v>128.19999999999999</v>
      </c>
      <c r="S109" s="32">
        <f t="shared" si="30"/>
        <v>124.19999999999999</v>
      </c>
      <c r="T109" s="32">
        <f t="shared" si="31"/>
        <v>120.19999999999999</v>
      </c>
      <c r="U109" s="32"/>
      <c r="V109" s="32"/>
      <c r="W109" s="32"/>
    </row>
    <row r="110" spans="1:23" x14ac:dyDescent="0.25">
      <c r="A110" s="23" t="s">
        <v>332</v>
      </c>
      <c r="B110" s="24">
        <v>1</v>
      </c>
      <c r="C110" s="25">
        <v>13</v>
      </c>
      <c r="D110" s="26">
        <v>47</v>
      </c>
      <c r="E110" s="32">
        <f t="shared" si="16"/>
        <v>151</v>
      </c>
      <c r="F110" s="32">
        <f t="shared" si="17"/>
        <v>150</v>
      </c>
      <c r="G110" s="32">
        <f t="shared" si="18"/>
        <v>148</v>
      </c>
      <c r="H110" s="32">
        <f t="shared" si="19"/>
        <v>146</v>
      </c>
      <c r="I110" s="32">
        <f t="shared" si="20"/>
        <v>144</v>
      </c>
      <c r="J110" s="32">
        <f t="shared" si="21"/>
        <v>144</v>
      </c>
      <c r="K110" s="32">
        <f t="shared" si="22"/>
        <v>139</v>
      </c>
      <c r="L110" s="32">
        <f t="shared" si="23"/>
        <v>137</v>
      </c>
      <c r="M110" s="32">
        <f t="shared" si="24"/>
        <v>135</v>
      </c>
      <c r="N110" s="32">
        <f t="shared" si="25"/>
        <v>133</v>
      </c>
      <c r="O110" s="32">
        <f t="shared" si="26"/>
        <v>132</v>
      </c>
      <c r="P110" s="32">
        <f t="shared" si="27"/>
        <v>132</v>
      </c>
      <c r="Q110" s="32">
        <f t="shared" si="28"/>
        <v>130</v>
      </c>
      <c r="R110" s="32">
        <f t="shared" si="29"/>
        <v>128</v>
      </c>
      <c r="S110" s="32">
        <f t="shared" si="30"/>
        <v>124</v>
      </c>
      <c r="T110" s="32">
        <f t="shared" si="31"/>
        <v>120</v>
      </c>
      <c r="U110" s="32"/>
      <c r="V110" s="32"/>
      <c r="W110" s="32"/>
    </row>
    <row r="111" spans="1:23" x14ac:dyDescent="0.25">
      <c r="A111" s="23" t="s">
        <v>222</v>
      </c>
      <c r="B111" s="24">
        <v>1</v>
      </c>
      <c r="C111" s="25">
        <v>8</v>
      </c>
      <c r="D111" s="26">
        <v>98</v>
      </c>
      <c r="E111" s="32">
        <f t="shared" si="16"/>
        <v>197</v>
      </c>
      <c r="F111" s="32">
        <f t="shared" si="17"/>
        <v>196</v>
      </c>
      <c r="G111" s="32">
        <f t="shared" si="18"/>
        <v>194</v>
      </c>
      <c r="H111" s="32">
        <f t="shared" si="19"/>
        <v>192</v>
      </c>
      <c r="I111" s="32">
        <f t="shared" si="20"/>
        <v>190</v>
      </c>
      <c r="J111" s="32">
        <f t="shared" si="21"/>
        <v>190</v>
      </c>
      <c r="K111" s="32">
        <f t="shared" si="22"/>
        <v>185</v>
      </c>
      <c r="L111" s="32">
        <f t="shared" si="23"/>
        <v>183</v>
      </c>
      <c r="M111" s="32">
        <f t="shared" si="24"/>
        <v>181</v>
      </c>
      <c r="N111" s="32">
        <f t="shared" si="25"/>
        <v>179</v>
      </c>
      <c r="O111" s="32">
        <f t="shared" si="26"/>
        <v>178</v>
      </c>
      <c r="P111" s="32">
        <f t="shared" si="27"/>
        <v>178</v>
      </c>
      <c r="Q111" s="32">
        <f t="shared" si="28"/>
        <v>176</v>
      </c>
      <c r="R111" s="32">
        <f t="shared" si="29"/>
        <v>174</v>
      </c>
      <c r="S111" s="32">
        <f t="shared" si="30"/>
        <v>170</v>
      </c>
      <c r="T111" s="32">
        <f t="shared" si="31"/>
        <v>166</v>
      </c>
      <c r="U111" s="32"/>
      <c r="V111" s="32"/>
      <c r="W111" s="32"/>
    </row>
    <row r="112" spans="1:23" x14ac:dyDescent="0.25">
      <c r="A112" s="23" t="s">
        <v>176</v>
      </c>
      <c r="B112" s="24">
        <v>4</v>
      </c>
      <c r="C112" s="25">
        <v>24.25</v>
      </c>
      <c r="D112" s="26">
        <v>41</v>
      </c>
      <c r="E112" s="32">
        <f t="shared" si="16"/>
        <v>156.25</v>
      </c>
      <c r="F112" s="32">
        <f t="shared" si="17"/>
        <v>155.25</v>
      </c>
      <c r="G112" s="32">
        <f t="shared" si="18"/>
        <v>153.25</v>
      </c>
      <c r="H112" s="32">
        <f t="shared" si="19"/>
        <v>151.25</v>
      </c>
      <c r="I112" s="32">
        <f t="shared" si="20"/>
        <v>149.25</v>
      </c>
      <c r="J112" s="32">
        <f t="shared" si="21"/>
        <v>149.25</v>
      </c>
      <c r="K112" s="32">
        <f t="shared" si="22"/>
        <v>144.25</v>
      </c>
      <c r="L112" s="32">
        <f t="shared" si="23"/>
        <v>142.25</v>
      </c>
      <c r="M112" s="32">
        <f t="shared" si="24"/>
        <v>140.25</v>
      </c>
      <c r="N112" s="32">
        <f t="shared" si="25"/>
        <v>138.25</v>
      </c>
      <c r="O112" s="32">
        <f t="shared" si="26"/>
        <v>137.25</v>
      </c>
      <c r="P112" s="32">
        <f t="shared" si="27"/>
        <v>137.25</v>
      </c>
      <c r="Q112" s="32">
        <f t="shared" si="28"/>
        <v>135.25</v>
      </c>
      <c r="R112" s="32">
        <f t="shared" si="29"/>
        <v>133.25</v>
      </c>
      <c r="S112" s="32">
        <f t="shared" si="30"/>
        <v>129.25</v>
      </c>
      <c r="T112" s="32">
        <f t="shared" si="31"/>
        <v>125.25</v>
      </c>
      <c r="U112" s="32"/>
      <c r="V112" s="32"/>
      <c r="W112" s="32"/>
    </row>
    <row r="113" spans="1:23" x14ac:dyDescent="0.25">
      <c r="A113" s="23" t="s">
        <v>98</v>
      </c>
      <c r="B113" s="24">
        <v>1</v>
      </c>
      <c r="C113" s="25">
        <v>25</v>
      </c>
      <c r="D113" s="26">
        <v>153</v>
      </c>
      <c r="E113" s="32">
        <f t="shared" si="16"/>
        <v>269</v>
      </c>
      <c r="F113" s="32">
        <f t="shared" si="17"/>
        <v>268</v>
      </c>
      <c r="G113" s="32">
        <f t="shared" si="18"/>
        <v>266</v>
      </c>
      <c r="H113" s="32">
        <f t="shared" si="19"/>
        <v>264</v>
      </c>
      <c r="I113" s="32">
        <f t="shared" si="20"/>
        <v>262</v>
      </c>
      <c r="J113" s="32">
        <f t="shared" si="21"/>
        <v>262</v>
      </c>
      <c r="K113" s="32">
        <f t="shared" si="22"/>
        <v>257</v>
      </c>
      <c r="L113" s="32">
        <f t="shared" si="23"/>
        <v>255</v>
      </c>
      <c r="M113" s="32">
        <f t="shared" si="24"/>
        <v>253</v>
      </c>
      <c r="N113" s="32">
        <f t="shared" si="25"/>
        <v>251</v>
      </c>
      <c r="O113" s="32">
        <f t="shared" si="26"/>
        <v>250</v>
      </c>
      <c r="P113" s="32">
        <f t="shared" si="27"/>
        <v>250</v>
      </c>
      <c r="Q113" s="32">
        <f t="shared" si="28"/>
        <v>248</v>
      </c>
      <c r="R113" s="32">
        <f t="shared" si="29"/>
        <v>246</v>
      </c>
      <c r="S113" s="32">
        <f t="shared" si="30"/>
        <v>242</v>
      </c>
      <c r="T113" s="32">
        <f t="shared" si="31"/>
        <v>238</v>
      </c>
      <c r="U113" s="32"/>
      <c r="V113" s="32"/>
      <c r="W113" s="32"/>
    </row>
    <row r="114" spans="1:23" x14ac:dyDescent="0.25">
      <c r="A114" s="23" t="s">
        <v>30</v>
      </c>
      <c r="B114" s="24">
        <v>11</v>
      </c>
      <c r="C114" s="25">
        <v>35.090909090909093</v>
      </c>
      <c r="D114" s="26">
        <v>45.636363636363633</v>
      </c>
      <c r="E114" s="32">
        <f t="shared" si="16"/>
        <v>171.72727272727272</v>
      </c>
      <c r="F114" s="32">
        <f t="shared" si="17"/>
        <v>170.72727272727272</v>
      </c>
      <c r="G114" s="32">
        <f t="shared" si="18"/>
        <v>168.72727272727272</v>
      </c>
      <c r="H114" s="32">
        <f t="shared" si="19"/>
        <v>166.72727272727272</v>
      </c>
      <c r="I114" s="32">
        <f t="shared" si="20"/>
        <v>164.72727272727272</v>
      </c>
      <c r="J114" s="32">
        <f t="shared" si="21"/>
        <v>164.72727272727272</v>
      </c>
      <c r="K114" s="32">
        <f t="shared" si="22"/>
        <v>159.72727272727272</v>
      </c>
      <c r="L114" s="32">
        <f t="shared" si="23"/>
        <v>157.72727272727272</v>
      </c>
      <c r="M114" s="32">
        <f t="shared" si="24"/>
        <v>155.72727272727272</v>
      </c>
      <c r="N114" s="32">
        <f t="shared" si="25"/>
        <v>153.72727272727272</v>
      </c>
      <c r="O114" s="32">
        <f t="shared" si="26"/>
        <v>152.72727272727272</v>
      </c>
      <c r="P114" s="32">
        <f t="shared" si="27"/>
        <v>152.72727272727272</v>
      </c>
      <c r="Q114" s="32">
        <f t="shared" si="28"/>
        <v>150.72727272727272</v>
      </c>
      <c r="R114" s="32">
        <f t="shared" si="29"/>
        <v>148.72727272727272</v>
      </c>
      <c r="S114" s="32">
        <f t="shared" si="30"/>
        <v>144.72727272727272</v>
      </c>
      <c r="T114" s="32">
        <f t="shared" si="31"/>
        <v>140.72727272727272</v>
      </c>
      <c r="U114" s="32"/>
      <c r="V114" s="32"/>
      <c r="W114" s="32"/>
    </row>
    <row r="115" spans="1:23" x14ac:dyDescent="0.25">
      <c r="A115" s="23" t="s">
        <v>78</v>
      </c>
      <c r="B115" s="24">
        <v>1</v>
      </c>
      <c r="C115" s="25">
        <v>14</v>
      </c>
      <c r="D115" s="26">
        <v>36</v>
      </c>
      <c r="E115" s="32">
        <f t="shared" si="16"/>
        <v>141</v>
      </c>
      <c r="F115" s="32">
        <f t="shared" si="17"/>
        <v>140</v>
      </c>
      <c r="G115" s="32">
        <f t="shared" si="18"/>
        <v>138</v>
      </c>
      <c r="H115" s="32">
        <f t="shared" si="19"/>
        <v>136</v>
      </c>
      <c r="I115" s="32">
        <f t="shared" si="20"/>
        <v>134</v>
      </c>
      <c r="J115" s="32">
        <f t="shared" si="21"/>
        <v>134</v>
      </c>
      <c r="K115" s="32">
        <f t="shared" si="22"/>
        <v>129</v>
      </c>
      <c r="L115" s="32">
        <f t="shared" si="23"/>
        <v>127</v>
      </c>
      <c r="M115" s="32">
        <f t="shared" si="24"/>
        <v>125</v>
      </c>
      <c r="N115" s="32">
        <f t="shared" si="25"/>
        <v>123</v>
      </c>
      <c r="O115" s="32">
        <f t="shared" si="26"/>
        <v>122</v>
      </c>
      <c r="P115" s="32">
        <f t="shared" si="27"/>
        <v>122</v>
      </c>
      <c r="Q115" s="32">
        <f t="shared" si="28"/>
        <v>120</v>
      </c>
      <c r="R115" s="32">
        <f t="shared" si="29"/>
        <v>118</v>
      </c>
      <c r="S115" s="32">
        <f t="shared" si="30"/>
        <v>114</v>
      </c>
      <c r="T115" s="32">
        <f t="shared" si="31"/>
        <v>110</v>
      </c>
      <c r="U115" s="32"/>
      <c r="V115" s="32"/>
      <c r="W115" s="32"/>
    </row>
    <row r="116" spans="1:23" x14ac:dyDescent="0.25">
      <c r="A116" s="23" t="s">
        <v>49</v>
      </c>
      <c r="B116" s="24">
        <v>2</v>
      </c>
      <c r="C116" s="25">
        <v>15.5</v>
      </c>
      <c r="D116" s="26">
        <v>28.5</v>
      </c>
      <c r="E116" s="32">
        <f t="shared" si="16"/>
        <v>135</v>
      </c>
      <c r="F116" s="32">
        <f t="shared" si="17"/>
        <v>134</v>
      </c>
      <c r="G116" s="32">
        <f t="shared" si="18"/>
        <v>132</v>
      </c>
      <c r="H116" s="32">
        <f t="shared" si="19"/>
        <v>130</v>
      </c>
      <c r="I116" s="32">
        <f t="shared" si="20"/>
        <v>128</v>
      </c>
      <c r="J116" s="32">
        <f t="shared" si="21"/>
        <v>128</v>
      </c>
      <c r="K116" s="32">
        <f t="shared" si="22"/>
        <v>123</v>
      </c>
      <c r="L116" s="32">
        <f t="shared" si="23"/>
        <v>121</v>
      </c>
      <c r="M116" s="32">
        <f t="shared" si="24"/>
        <v>119</v>
      </c>
      <c r="N116" s="32">
        <f t="shared" si="25"/>
        <v>117</v>
      </c>
      <c r="O116" s="32">
        <f t="shared" si="26"/>
        <v>116</v>
      </c>
      <c r="P116" s="32">
        <f t="shared" si="27"/>
        <v>116</v>
      </c>
      <c r="Q116" s="32">
        <f t="shared" si="28"/>
        <v>114</v>
      </c>
      <c r="R116" s="32">
        <f t="shared" si="29"/>
        <v>112</v>
      </c>
      <c r="S116" s="32">
        <f t="shared" si="30"/>
        <v>108</v>
      </c>
      <c r="T116" s="32">
        <f t="shared" si="31"/>
        <v>104</v>
      </c>
      <c r="U116" s="32"/>
      <c r="V116" s="32"/>
      <c r="W116" s="32"/>
    </row>
    <row r="117" spans="1:23" x14ac:dyDescent="0.25">
      <c r="A117" s="23" t="s">
        <v>331</v>
      </c>
      <c r="B117" s="24">
        <v>8</v>
      </c>
      <c r="C117" s="25">
        <v>33.75</v>
      </c>
      <c r="D117" s="26">
        <v>59.875</v>
      </c>
      <c r="E117" s="32">
        <f t="shared" si="16"/>
        <v>184.625</v>
      </c>
      <c r="F117" s="32">
        <f t="shared" si="17"/>
        <v>183.625</v>
      </c>
      <c r="G117" s="32">
        <f t="shared" si="18"/>
        <v>181.625</v>
      </c>
      <c r="H117" s="32">
        <f t="shared" si="19"/>
        <v>179.625</v>
      </c>
      <c r="I117" s="32">
        <f t="shared" si="20"/>
        <v>177.625</v>
      </c>
      <c r="J117" s="32">
        <f t="shared" si="21"/>
        <v>177.625</v>
      </c>
      <c r="K117" s="32">
        <f t="shared" si="22"/>
        <v>172.625</v>
      </c>
      <c r="L117" s="32">
        <f t="shared" si="23"/>
        <v>170.625</v>
      </c>
      <c r="M117" s="32">
        <f t="shared" si="24"/>
        <v>168.625</v>
      </c>
      <c r="N117" s="32">
        <f t="shared" si="25"/>
        <v>166.625</v>
      </c>
      <c r="O117" s="32">
        <f t="shared" si="26"/>
        <v>165.625</v>
      </c>
      <c r="P117" s="32">
        <f t="shared" si="27"/>
        <v>165.625</v>
      </c>
      <c r="Q117" s="32">
        <f t="shared" si="28"/>
        <v>163.625</v>
      </c>
      <c r="R117" s="32">
        <f t="shared" si="29"/>
        <v>161.625</v>
      </c>
      <c r="S117" s="32">
        <f t="shared" si="30"/>
        <v>157.625</v>
      </c>
      <c r="T117" s="32">
        <f t="shared" si="31"/>
        <v>153.625</v>
      </c>
      <c r="U117" s="32"/>
      <c r="V117" s="32"/>
      <c r="W117" s="32"/>
    </row>
    <row r="118" spans="1:23" x14ac:dyDescent="0.25">
      <c r="A118" s="23" t="s">
        <v>274</v>
      </c>
      <c r="B118" s="24">
        <v>1</v>
      </c>
      <c r="C118" s="25">
        <v>41</v>
      </c>
      <c r="D118" s="26">
        <v>41</v>
      </c>
      <c r="E118" s="32">
        <f t="shared" si="16"/>
        <v>173</v>
      </c>
      <c r="F118" s="32">
        <f t="shared" si="17"/>
        <v>172</v>
      </c>
      <c r="G118" s="32">
        <f t="shared" si="18"/>
        <v>170</v>
      </c>
      <c r="H118" s="32">
        <f t="shared" si="19"/>
        <v>168</v>
      </c>
      <c r="I118" s="32">
        <f t="shared" si="20"/>
        <v>166</v>
      </c>
      <c r="J118" s="32">
        <f t="shared" si="21"/>
        <v>166</v>
      </c>
      <c r="K118" s="32">
        <f t="shared" si="22"/>
        <v>161</v>
      </c>
      <c r="L118" s="32">
        <f t="shared" si="23"/>
        <v>159</v>
      </c>
      <c r="M118" s="32">
        <f t="shared" si="24"/>
        <v>157</v>
      </c>
      <c r="N118" s="32">
        <f t="shared" si="25"/>
        <v>155</v>
      </c>
      <c r="O118" s="32">
        <f t="shared" si="26"/>
        <v>154</v>
      </c>
      <c r="P118" s="32">
        <f t="shared" si="27"/>
        <v>154</v>
      </c>
      <c r="Q118" s="32">
        <f t="shared" si="28"/>
        <v>152</v>
      </c>
      <c r="R118" s="32">
        <f t="shared" si="29"/>
        <v>150</v>
      </c>
      <c r="S118" s="32">
        <f t="shared" si="30"/>
        <v>146</v>
      </c>
      <c r="T118" s="32">
        <f t="shared" si="31"/>
        <v>142</v>
      </c>
      <c r="U118" s="32"/>
      <c r="V118" s="32"/>
      <c r="W118" s="32"/>
    </row>
    <row r="119" spans="1:23" x14ac:dyDescent="0.25">
      <c r="A119" s="23" t="s">
        <v>133</v>
      </c>
      <c r="B119" s="24">
        <v>4</v>
      </c>
      <c r="C119" s="25">
        <v>25</v>
      </c>
      <c r="D119" s="26">
        <v>40.75</v>
      </c>
      <c r="E119" s="32">
        <f t="shared" si="16"/>
        <v>156.75</v>
      </c>
      <c r="F119" s="32">
        <f t="shared" si="17"/>
        <v>155.75</v>
      </c>
      <c r="G119" s="32">
        <f t="shared" si="18"/>
        <v>153.75</v>
      </c>
      <c r="H119" s="32">
        <f t="shared" si="19"/>
        <v>151.75</v>
      </c>
      <c r="I119" s="32">
        <f t="shared" si="20"/>
        <v>149.75</v>
      </c>
      <c r="J119" s="32">
        <f t="shared" si="21"/>
        <v>149.75</v>
      </c>
      <c r="K119" s="32">
        <f t="shared" si="22"/>
        <v>144.75</v>
      </c>
      <c r="L119" s="32">
        <f t="shared" si="23"/>
        <v>142.75</v>
      </c>
      <c r="M119" s="32">
        <f t="shared" si="24"/>
        <v>140.75</v>
      </c>
      <c r="N119" s="32">
        <f t="shared" si="25"/>
        <v>138.75</v>
      </c>
      <c r="O119" s="32">
        <f t="shared" si="26"/>
        <v>137.75</v>
      </c>
      <c r="P119" s="32">
        <f t="shared" si="27"/>
        <v>137.75</v>
      </c>
      <c r="Q119" s="32">
        <f t="shared" si="28"/>
        <v>135.75</v>
      </c>
      <c r="R119" s="32">
        <f t="shared" si="29"/>
        <v>133.75</v>
      </c>
      <c r="S119" s="32">
        <f t="shared" si="30"/>
        <v>129.75</v>
      </c>
      <c r="T119" s="32">
        <f t="shared" si="31"/>
        <v>125.75</v>
      </c>
      <c r="U119" s="32"/>
      <c r="V119" s="32"/>
      <c r="W119" s="32"/>
    </row>
    <row r="120" spans="1:23" x14ac:dyDescent="0.25">
      <c r="A120" s="23" t="s">
        <v>303</v>
      </c>
      <c r="B120" s="24">
        <v>1</v>
      </c>
      <c r="C120" s="25">
        <v>34</v>
      </c>
      <c r="D120" s="26">
        <v>55</v>
      </c>
      <c r="E120" s="32">
        <f t="shared" si="16"/>
        <v>180</v>
      </c>
      <c r="F120" s="32">
        <f t="shared" si="17"/>
        <v>179</v>
      </c>
      <c r="G120" s="32">
        <f t="shared" si="18"/>
        <v>177</v>
      </c>
      <c r="H120" s="32">
        <f t="shared" si="19"/>
        <v>175</v>
      </c>
      <c r="I120" s="32">
        <f t="shared" si="20"/>
        <v>173</v>
      </c>
      <c r="J120" s="32">
        <f t="shared" si="21"/>
        <v>173</v>
      </c>
      <c r="K120" s="32">
        <f t="shared" si="22"/>
        <v>168</v>
      </c>
      <c r="L120" s="32">
        <f t="shared" si="23"/>
        <v>166</v>
      </c>
      <c r="M120" s="32">
        <f t="shared" si="24"/>
        <v>164</v>
      </c>
      <c r="N120" s="32">
        <f t="shared" si="25"/>
        <v>162</v>
      </c>
      <c r="O120" s="32">
        <f t="shared" si="26"/>
        <v>161</v>
      </c>
      <c r="P120" s="32">
        <f t="shared" si="27"/>
        <v>161</v>
      </c>
      <c r="Q120" s="32">
        <f t="shared" si="28"/>
        <v>159</v>
      </c>
      <c r="R120" s="32">
        <f t="shared" si="29"/>
        <v>157</v>
      </c>
      <c r="S120" s="32">
        <f t="shared" si="30"/>
        <v>153</v>
      </c>
      <c r="T120" s="32">
        <f t="shared" si="31"/>
        <v>149</v>
      </c>
      <c r="U120" s="32"/>
      <c r="V120" s="32"/>
      <c r="W120" s="32"/>
    </row>
    <row r="121" spans="1:23" x14ac:dyDescent="0.25">
      <c r="A121" s="23" t="s">
        <v>245</v>
      </c>
      <c r="B121" s="24">
        <v>1</v>
      </c>
      <c r="C121" s="25">
        <v>77</v>
      </c>
      <c r="D121" s="26">
        <v>97</v>
      </c>
      <c r="E121" s="32">
        <f t="shared" si="16"/>
        <v>265</v>
      </c>
      <c r="F121" s="32">
        <f t="shared" si="17"/>
        <v>264</v>
      </c>
      <c r="G121" s="32">
        <f t="shared" si="18"/>
        <v>262</v>
      </c>
      <c r="H121" s="32">
        <f t="shared" si="19"/>
        <v>260</v>
      </c>
      <c r="I121" s="32">
        <f t="shared" si="20"/>
        <v>258</v>
      </c>
      <c r="J121" s="32">
        <f t="shared" si="21"/>
        <v>258</v>
      </c>
      <c r="K121" s="32">
        <f t="shared" si="22"/>
        <v>253</v>
      </c>
      <c r="L121" s="32">
        <f t="shared" si="23"/>
        <v>251</v>
      </c>
      <c r="M121" s="32">
        <f t="shared" si="24"/>
        <v>249</v>
      </c>
      <c r="N121" s="32">
        <f t="shared" si="25"/>
        <v>247</v>
      </c>
      <c r="O121" s="32">
        <f t="shared" si="26"/>
        <v>246</v>
      </c>
      <c r="P121" s="32">
        <f t="shared" si="27"/>
        <v>246</v>
      </c>
      <c r="Q121" s="32">
        <f t="shared" si="28"/>
        <v>244</v>
      </c>
      <c r="R121" s="32">
        <f t="shared" si="29"/>
        <v>242</v>
      </c>
      <c r="S121" s="32">
        <f t="shared" si="30"/>
        <v>238</v>
      </c>
      <c r="T121" s="32">
        <f t="shared" si="31"/>
        <v>234</v>
      </c>
      <c r="U121" s="32"/>
      <c r="V121" s="32"/>
      <c r="W121" s="32"/>
    </row>
    <row r="122" spans="1:23" x14ac:dyDescent="0.25">
      <c r="A122" s="23" t="s">
        <v>470</v>
      </c>
      <c r="B122" s="24">
        <v>1</v>
      </c>
      <c r="C122" s="25">
        <v>7</v>
      </c>
      <c r="D122" s="26">
        <v>10</v>
      </c>
      <c r="E122" s="32">
        <f t="shared" si="16"/>
        <v>108</v>
      </c>
      <c r="F122" s="32">
        <f t="shared" si="17"/>
        <v>107</v>
      </c>
      <c r="G122" s="32">
        <f t="shared" si="18"/>
        <v>105</v>
      </c>
      <c r="H122" s="32">
        <f t="shared" si="19"/>
        <v>103</v>
      </c>
      <c r="I122" s="32">
        <f t="shared" si="20"/>
        <v>101</v>
      </c>
      <c r="J122" s="32">
        <f t="shared" si="21"/>
        <v>101</v>
      </c>
      <c r="K122" s="32">
        <f t="shared" si="22"/>
        <v>96</v>
      </c>
      <c r="L122" s="32">
        <f t="shared" si="23"/>
        <v>94</v>
      </c>
      <c r="M122" s="32">
        <f t="shared" si="24"/>
        <v>92</v>
      </c>
      <c r="N122" s="32">
        <f t="shared" si="25"/>
        <v>90</v>
      </c>
      <c r="O122" s="32">
        <f t="shared" si="26"/>
        <v>89</v>
      </c>
      <c r="P122" s="32">
        <f t="shared" si="27"/>
        <v>89</v>
      </c>
      <c r="Q122" s="32">
        <f t="shared" si="28"/>
        <v>87</v>
      </c>
      <c r="R122" s="32">
        <f t="shared" si="29"/>
        <v>85</v>
      </c>
      <c r="S122" s="32">
        <f t="shared" si="30"/>
        <v>81</v>
      </c>
      <c r="T122" s="32">
        <f t="shared" si="31"/>
        <v>77</v>
      </c>
      <c r="U122" s="32"/>
      <c r="V122" s="32"/>
      <c r="W122" s="32"/>
    </row>
    <row r="123" spans="1:23" x14ac:dyDescent="0.25">
      <c r="A123" s="23" t="s">
        <v>234</v>
      </c>
      <c r="B123" s="24">
        <v>1</v>
      </c>
      <c r="C123" s="25">
        <v>30</v>
      </c>
      <c r="D123" s="26">
        <v>78</v>
      </c>
      <c r="E123" s="32">
        <f t="shared" si="16"/>
        <v>199</v>
      </c>
      <c r="F123" s="32">
        <f t="shared" si="17"/>
        <v>198</v>
      </c>
      <c r="G123" s="32">
        <f t="shared" si="18"/>
        <v>196</v>
      </c>
      <c r="H123" s="32">
        <f t="shared" si="19"/>
        <v>194</v>
      </c>
      <c r="I123" s="32">
        <f t="shared" si="20"/>
        <v>192</v>
      </c>
      <c r="J123" s="32">
        <f t="shared" si="21"/>
        <v>192</v>
      </c>
      <c r="K123" s="32">
        <f t="shared" si="22"/>
        <v>187</v>
      </c>
      <c r="L123" s="32">
        <f t="shared" si="23"/>
        <v>185</v>
      </c>
      <c r="M123" s="32">
        <f t="shared" si="24"/>
        <v>183</v>
      </c>
      <c r="N123" s="32">
        <f t="shared" si="25"/>
        <v>181</v>
      </c>
      <c r="O123" s="32">
        <f t="shared" si="26"/>
        <v>180</v>
      </c>
      <c r="P123" s="32">
        <f t="shared" si="27"/>
        <v>180</v>
      </c>
      <c r="Q123" s="32">
        <f t="shared" si="28"/>
        <v>178</v>
      </c>
      <c r="R123" s="32">
        <f t="shared" si="29"/>
        <v>176</v>
      </c>
      <c r="S123" s="32">
        <f t="shared" si="30"/>
        <v>172</v>
      </c>
      <c r="T123" s="32">
        <f t="shared" si="31"/>
        <v>168</v>
      </c>
      <c r="U123" s="32"/>
      <c r="V123" s="32"/>
      <c r="W123" s="32"/>
    </row>
    <row r="124" spans="1:23" x14ac:dyDescent="0.25">
      <c r="A124" s="23" t="s">
        <v>197</v>
      </c>
      <c r="B124" s="24">
        <v>1</v>
      </c>
      <c r="C124" s="25">
        <v>48</v>
      </c>
      <c r="D124" s="26">
        <v>114</v>
      </c>
      <c r="E124" s="32">
        <f t="shared" si="16"/>
        <v>253</v>
      </c>
      <c r="F124" s="32">
        <f t="shared" si="17"/>
        <v>252</v>
      </c>
      <c r="G124" s="32">
        <f t="shared" si="18"/>
        <v>250</v>
      </c>
      <c r="H124" s="32">
        <f t="shared" si="19"/>
        <v>248</v>
      </c>
      <c r="I124" s="32">
        <f t="shared" si="20"/>
        <v>246</v>
      </c>
      <c r="J124" s="32">
        <f t="shared" si="21"/>
        <v>246</v>
      </c>
      <c r="K124" s="32">
        <f t="shared" si="22"/>
        <v>241</v>
      </c>
      <c r="L124" s="32">
        <f t="shared" si="23"/>
        <v>239</v>
      </c>
      <c r="M124" s="32">
        <f t="shared" si="24"/>
        <v>237</v>
      </c>
      <c r="N124" s="32">
        <f t="shared" si="25"/>
        <v>235</v>
      </c>
      <c r="O124" s="32">
        <f t="shared" si="26"/>
        <v>234</v>
      </c>
      <c r="P124" s="32">
        <f t="shared" si="27"/>
        <v>234</v>
      </c>
      <c r="Q124" s="32">
        <f t="shared" si="28"/>
        <v>232</v>
      </c>
      <c r="R124" s="32">
        <f t="shared" si="29"/>
        <v>230</v>
      </c>
      <c r="S124" s="32">
        <f t="shared" si="30"/>
        <v>226</v>
      </c>
      <c r="T124" s="32">
        <f t="shared" si="31"/>
        <v>222</v>
      </c>
      <c r="U124" s="32"/>
      <c r="V124" s="32"/>
      <c r="W124" s="32"/>
    </row>
    <row r="125" spans="1:23" x14ac:dyDescent="0.25">
      <c r="A125" s="23" t="s">
        <v>81</v>
      </c>
      <c r="B125" s="24">
        <v>1</v>
      </c>
      <c r="C125" s="25">
        <v>9</v>
      </c>
      <c r="D125" s="26">
        <v>25</v>
      </c>
      <c r="E125" s="32">
        <f t="shared" si="16"/>
        <v>125</v>
      </c>
      <c r="F125" s="32">
        <f t="shared" si="17"/>
        <v>124</v>
      </c>
      <c r="G125" s="32">
        <f t="shared" si="18"/>
        <v>122</v>
      </c>
      <c r="H125" s="32">
        <f t="shared" si="19"/>
        <v>120</v>
      </c>
      <c r="I125" s="32">
        <f t="shared" si="20"/>
        <v>118</v>
      </c>
      <c r="J125" s="32">
        <f t="shared" si="21"/>
        <v>118</v>
      </c>
      <c r="K125" s="32">
        <f t="shared" si="22"/>
        <v>113</v>
      </c>
      <c r="L125" s="32">
        <f t="shared" si="23"/>
        <v>111</v>
      </c>
      <c r="M125" s="32">
        <f t="shared" si="24"/>
        <v>109</v>
      </c>
      <c r="N125" s="32">
        <f t="shared" si="25"/>
        <v>107</v>
      </c>
      <c r="O125" s="32">
        <f t="shared" si="26"/>
        <v>106</v>
      </c>
      <c r="P125" s="32">
        <f t="shared" si="27"/>
        <v>106</v>
      </c>
      <c r="Q125" s="32">
        <f t="shared" si="28"/>
        <v>104</v>
      </c>
      <c r="R125" s="32">
        <f t="shared" si="29"/>
        <v>102</v>
      </c>
      <c r="S125" s="32">
        <f t="shared" si="30"/>
        <v>98</v>
      </c>
      <c r="T125" s="32">
        <f t="shared" si="31"/>
        <v>94</v>
      </c>
      <c r="U125" s="32"/>
      <c r="V125" s="32"/>
      <c r="W125" s="32"/>
    </row>
    <row r="126" spans="1:23" x14ac:dyDescent="0.25">
      <c r="A126" s="23" t="s">
        <v>286</v>
      </c>
      <c r="B126" s="24">
        <v>1</v>
      </c>
      <c r="C126" s="25">
        <v>19</v>
      </c>
      <c r="D126" s="26">
        <v>41</v>
      </c>
      <c r="E126" s="32">
        <f t="shared" si="16"/>
        <v>151</v>
      </c>
      <c r="F126" s="32">
        <f t="shared" si="17"/>
        <v>150</v>
      </c>
      <c r="G126" s="32">
        <f t="shared" si="18"/>
        <v>148</v>
      </c>
      <c r="H126" s="32">
        <f t="shared" si="19"/>
        <v>146</v>
      </c>
      <c r="I126" s="32">
        <f t="shared" si="20"/>
        <v>144</v>
      </c>
      <c r="J126" s="32">
        <f t="shared" si="21"/>
        <v>144</v>
      </c>
      <c r="K126" s="32">
        <f t="shared" si="22"/>
        <v>139</v>
      </c>
      <c r="L126" s="32">
        <f t="shared" si="23"/>
        <v>137</v>
      </c>
      <c r="M126" s="32">
        <f t="shared" si="24"/>
        <v>135</v>
      </c>
      <c r="N126" s="32">
        <f t="shared" si="25"/>
        <v>133</v>
      </c>
      <c r="O126" s="32">
        <f t="shared" si="26"/>
        <v>132</v>
      </c>
      <c r="P126" s="32">
        <f t="shared" si="27"/>
        <v>132</v>
      </c>
      <c r="Q126" s="32">
        <f t="shared" si="28"/>
        <v>130</v>
      </c>
      <c r="R126" s="32">
        <f t="shared" si="29"/>
        <v>128</v>
      </c>
      <c r="S126" s="32">
        <f t="shared" si="30"/>
        <v>124</v>
      </c>
      <c r="T126" s="32">
        <f t="shared" si="31"/>
        <v>120</v>
      </c>
      <c r="U126" s="32"/>
      <c r="V126" s="32"/>
      <c r="W126" s="32"/>
    </row>
    <row r="127" spans="1:23" x14ac:dyDescent="0.25">
      <c r="A127" s="23" t="s">
        <v>201</v>
      </c>
      <c r="B127" s="24">
        <v>3</v>
      </c>
      <c r="C127" s="25">
        <v>66</v>
      </c>
      <c r="D127" s="26">
        <v>26</v>
      </c>
      <c r="E127" s="32">
        <f t="shared" si="16"/>
        <v>183</v>
      </c>
      <c r="F127" s="32">
        <f t="shared" si="17"/>
        <v>182</v>
      </c>
      <c r="G127" s="32">
        <f t="shared" si="18"/>
        <v>180</v>
      </c>
      <c r="H127" s="32">
        <f t="shared" si="19"/>
        <v>178</v>
      </c>
      <c r="I127" s="32">
        <f t="shared" si="20"/>
        <v>176</v>
      </c>
      <c r="J127" s="32">
        <f t="shared" si="21"/>
        <v>176</v>
      </c>
      <c r="K127" s="32">
        <f t="shared" si="22"/>
        <v>171</v>
      </c>
      <c r="L127" s="32">
        <f t="shared" si="23"/>
        <v>169</v>
      </c>
      <c r="M127" s="32">
        <f t="shared" si="24"/>
        <v>167</v>
      </c>
      <c r="N127" s="32">
        <f t="shared" si="25"/>
        <v>165</v>
      </c>
      <c r="O127" s="32">
        <f t="shared" si="26"/>
        <v>164</v>
      </c>
      <c r="P127" s="32">
        <f t="shared" si="27"/>
        <v>164</v>
      </c>
      <c r="Q127" s="32">
        <f t="shared" si="28"/>
        <v>162</v>
      </c>
      <c r="R127" s="32">
        <f t="shared" si="29"/>
        <v>160</v>
      </c>
      <c r="S127" s="32">
        <f t="shared" si="30"/>
        <v>156</v>
      </c>
      <c r="T127" s="32">
        <f t="shared" si="31"/>
        <v>152</v>
      </c>
      <c r="U127" s="32"/>
      <c r="V127" s="32"/>
      <c r="W127" s="32"/>
    </row>
    <row r="128" spans="1:23" x14ac:dyDescent="0.25">
      <c r="A128" s="23" t="s">
        <v>126</v>
      </c>
      <c r="B128" s="24">
        <v>1</v>
      </c>
      <c r="C128" s="25">
        <v>57</v>
      </c>
      <c r="D128" s="26">
        <v>70</v>
      </c>
      <c r="E128" s="32">
        <f t="shared" si="16"/>
        <v>218</v>
      </c>
      <c r="F128" s="32">
        <f t="shared" si="17"/>
        <v>217</v>
      </c>
      <c r="G128" s="32">
        <f t="shared" si="18"/>
        <v>215</v>
      </c>
      <c r="H128" s="32">
        <f t="shared" si="19"/>
        <v>213</v>
      </c>
      <c r="I128" s="32">
        <f t="shared" si="20"/>
        <v>211</v>
      </c>
      <c r="J128" s="32">
        <f t="shared" si="21"/>
        <v>211</v>
      </c>
      <c r="K128" s="32">
        <f t="shared" si="22"/>
        <v>206</v>
      </c>
      <c r="L128" s="32">
        <f t="shared" si="23"/>
        <v>204</v>
      </c>
      <c r="M128" s="32">
        <f t="shared" si="24"/>
        <v>202</v>
      </c>
      <c r="N128" s="32">
        <f t="shared" si="25"/>
        <v>200</v>
      </c>
      <c r="O128" s="32">
        <f t="shared" si="26"/>
        <v>199</v>
      </c>
      <c r="P128" s="32">
        <f t="shared" si="27"/>
        <v>199</v>
      </c>
      <c r="Q128" s="32">
        <f t="shared" si="28"/>
        <v>197</v>
      </c>
      <c r="R128" s="32">
        <f t="shared" si="29"/>
        <v>195</v>
      </c>
      <c r="S128" s="32">
        <f t="shared" si="30"/>
        <v>191</v>
      </c>
      <c r="T128" s="32">
        <f t="shared" si="31"/>
        <v>187</v>
      </c>
      <c r="U128" s="32"/>
      <c r="V128" s="32"/>
      <c r="W128" s="32"/>
    </row>
    <row r="129" spans="1:23" x14ac:dyDescent="0.25">
      <c r="A129" s="23" t="s">
        <v>111</v>
      </c>
      <c r="B129" s="24">
        <v>1</v>
      </c>
      <c r="C129" s="25">
        <v>29</v>
      </c>
      <c r="D129" s="26">
        <v>33</v>
      </c>
      <c r="E129" s="32">
        <f t="shared" si="16"/>
        <v>153</v>
      </c>
      <c r="F129" s="32">
        <f t="shared" si="17"/>
        <v>152</v>
      </c>
      <c r="G129" s="32">
        <f t="shared" si="18"/>
        <v>150</v>
      </c>
      <c r="H129" s="32">
        <f t="shared" si="19"/>
        <v>148</v>
      </c>
      <c r="I129" s="32">
        <f t="shared" si="20"/>
        <v>146</v>
      </c>
      <c r="J129" s="32">
        <f t="shared" si="21"/>
        <v>146</v>
      </c>
      <c r="K129" s="32">
        <f t="shared" si="22"/>
        <v>141</v>
      </c>
      <c r="L129" s="32">
        <f t="shared" si="23"/>
        <v>139</v>
      </c>
      <c r="M129" s="32">
        <f t="shared" si="24"/>
        <v>137</v>
      </c>
      <c r="N129" s="32">
        <f t="shared" si="25"/>
        <v>135</v>
      </c>
      <c r="O129" s="32">
        <f t="shared" si="26"/>
        <v>134</v>
      </c>
      <c r="P129" s="32">
        <f t="shared" si="27"/>
        <v>134</v>
      </c>
      <c r="Q129" s="32">
        <f t="shared" si="28"/>
        <v>132</v>
      </c>
      <c r="R129" s="32">
        <f t="shared" si="29"/>
        <v>130</v>
      </c>
      <c r="S129" s="32">
        <f t="shared" si="30"/>
        <v>126</v>
      </c>
      <c r="T129" s="32">
        <f t="shared" si="31"/>
        <v>122</v>
      </c>
      <c r="U129" s="32"/>
      <c r="V129" s="32"/>
      <c r="W129" s="32"/>
    </row>
    <row r="130" spans="1:23" x14ac:dyDescent="0.25">
      <c r="A130" s="23" t="s">
        <v>264</v>
      </c>
      <c r="B130" s="24">
        <v>1</v>
      </c>
      <c r="C130" s="25">
        <v>70</v>
      </c>
      <c r="D130" s="26">
        <v>36</v>
      </c>
      <c r="E130" s="32">
        <f t="shared" si="16"/>
        <v>197</v>
      </c>
      <c r="F130" s="32">
        <f t="shared" si="17"/>
        <v>196</v>
      </c>
      <c r="G130" s="32">
        <f t="shared" si="18"/>
        <v>194</v>
      </c>
      <c r="H130" s="32">
        <f t="shared" si="19"/>
        <v>192</v>
      </c>
      <c r="I130" s="32">
        <f t="shared" si="20"/>
        <v>190</v>
      </c>
      <c r="J130" s="32">
        <f t="shared" si="21"/>
        <v>190</v>
      </c>
      <c r="K130" s="32">
        <f t="shared" si="22"/>
        <v>185</v>
      </c>
      <c r="L130" s="32">
        <f t="shared" si="23"/>
        <v>183</v>
      </c>
      <c r="M130" s="32">
        <f t="shared" si="24"/>
        <v>181</v>
      </c>
      <c r="N130" s="32">
        <f t="shared" si="25"/>
        <v>179</v>
      </c>
      <c r="O130" s="32">
        <f t="shared" si="26"/>
        <v>178</v>
      </c>
      <c r="P130" s="32">
        <f t="shared" si="27"/>
        <v>178</v>
      </c>
      <c r="Q130" s="32">
        <f t="shared" si="28"/>
        <v>176</v>
      </c>
      <c r="R130" s="32">
        <f t="shared" si="29"/>
        <v>174</v>
      </c>
      <c r="S130" s="32">
        <f t="shared" si="30"/>
        <v>170</v>
      </c>
      <c r="T130" s="32">
        <f t="shared" si="31"/>
        <v>166</v>
      </c>
      <c r="U130" s="32"/>
      <c r="V130" s="32"/>
      <c r="W130" s="32"/>
    </row>
    <row r="131" spans="1:23" x14ac:dyDescent="0.25">
      <c r="A131" s="23" t="s">
        <v>205</v>
      </c>
      <c r="B131" s="24">
        <v>1</v>
      </c>
      <c r="C131" s="25">
        <v>93</v>
      </c>
      <c r="D131" s="26">
        <v>132</v>
      </c>
      <c r="E131" s="32">
        <f t="shared" ref="E131:E194" si="32">$Z$13+C131+D131</f>
        <v>316</v>
      </c>
      <c r="F131" s="32">
        <f t="shared" ref="F131:F194" si="33">$Z$14+C131+D131</f>
        <v>315</v>
      </c>
      <c r="G131" s="32">
        <f t="shared" ref="G131:G194" si="34">$Z$15+C131+D131</f>
        <v>313</v>
      </c>
      <c r="H131" s="32">
        <f t="shared" ref="H131:H194" si="35">$Z$16+SUM(C131:D131)</f>
        <v>311</v>
      </c>
      <c r="I131" s="32">
        <f t="shared" ref="I131:I194" si="36">$Z$17+SUM(C131:D131)</f>
        <v>309</v>
      </c>
      <c r="J131" s="32">
        <f t="shared" ref="J131:J194" si="37">$Z$18+SUM(C131:D131)</f>
        <v>309</v>
      </c>
      <c r="K131" s="32">
        <f t="shared" ref="K131:K194" si="38">$Z$19+SUM(C131:D131)</f>
        <v>304</v>
      </c>
      <c r="L131" s="32">
        <f t="shared" ref="L131:L194" si="39">$Z$20+SUM(C131:D131)</f>
        <v>302</v>
      </c>
      <c r="M131" s="32">
        <f t="shared" ref="M131:M194" si="40">$Z$21+SUM(C131:D131)</f>
        <v>300</v>
      </c>
      <c r="N131" s="32">
        <f t="shared" ref="N131:N194" si="41">$Z$22+SUM(C131:D131)</f>
        <v>298</v>
      </c>
      <c r="O131" s="32">
        <f t="shared" ref="O131:O194" si="42">$Z$23+SUM(C131:D131)</f>
        <v>297</v>
      </c>
      <c r="P131" s="32">
        <f t="shared" ref="P131:P194" si="43">$Z$24+SUM(C131:D131)</f>
        <v>297</v>
      </c>
      <c r="Q131" s="32">
        <f t="shared" ref="Q131:Q194" si="44">$Z$25+SUM(C131:D131)</f>
        <v>295</v>
      </c>
      <c r="R131" s="32">
        <f t="shared" ref="R131:R194" si="45">$Z$26+SUM(C131:D131)</f>
        <v>293</v>
      </c>
      <c r="S131" s="32">
        <f t="shared" ref="S131:S194" si="46">$Z$27+SUM(C131:D131)</f>
        <v>289</v>
      </c>
      <c r="T131" s="32">
        <f t="shared" ref="T131:T194" si="47">$Z$28+SUM(C131:D131)</f>
        <v>285</v>
      </c>
      <c r="U131" s="32"/>
      <c r="V131" s="32"/>
      <c r="W131" s="32"/>
    </row>
    <row r="132" spans="1:23" x14ac:dyDescent="0.25">
      <c r="A132" s="23" t="s">
        <v>178</v>
      </c>
      <c r="B132" s="24">
        <v>8</v>
      </c>
      <c r="C132" s="25">
        <v>83.5</v>
      </c>
      <c r="D132" s="26">
        <v>33.875</v>
      </c>
      <c r="E132" s="32">
        <f t="shared" si="32"/>
        <v>208.375</v>
      </c>
      <c r="F132" s="32">
        <f t="shared" si="33"/>
        <v>207.375</v>
      </c>
      <c r="G132" s="32">
        <f t="shared" si="34"/>
        <v>205.375</v>
      </c>
      <c r="H132" s="32">
        <f t="shared" si="35"/>
        <v>203.375</v>
      </c>
      <c r="I132" s="32">
        <f t="shared" si="36"/>
        <v>201.375</v>
      </c>
      <c r="J132" s="32">
        <f t="shared" si="37"/>
        <v>201.375</v>
      </c>
      <c r="K132" s="32">
        <f t="shared" si="38"/>
        <v>196.375</v>
      </c>
      <c r="L132" s="32">
        <f t="shared" si="39"/>
        <v>194.375</v>
      </c>
      <c r="M132" s="32">
        <f t="shared" si="40"/>
        <v>192.375</v>
      </c>
      <c r="N132" s="32">
        <f t="shared" si="41"/>
        <v>190.375</v>
      </c>
      <c r="O132" s="32">
        <f t="shared" si="42"/>
        <v>189.375</v>
      </c>
      <c r="P132" s="32">
        <f t="shared" si="43"/>
        <v>189.375</v>
      </c>
      <c r="Q132" s="32">
        <f t="shared" si="44"/>
        <v>187.375</v>
      </c>
      <c r="R132" s="32">
        <f t="shared" si="45"/>
        <v>185.375</v>
      </c>
      <c r="S132" s="32">
        <f t="shared" si="46"/>
        <v>181.375</v>
      </c>
      <c r="T132" s="32">
        <f t="shared" si="47"/>
        <v>177.375</v>
      </c>
      <c r="U132" s="32"/>
      <c r="V132" s="32"/>
      <c r="W132" s="32"/>
    </row>
    <row r="133" spans="1:23" x14ac:dyDescent="0.25">
      <c r="A133" s="23" t="s">
        <v>267</v>
      </c>
      <c r="B133" s="24">
        <v>5</v>
      </c>
      <c r="C133" s="25">
        <v>26.2</v>
      </c>
      <c r="D133" s="26">
        <v>33.6</v>
      </c>
      <c r="E133" s="32">
        <f t="shared" si="32"/>
        <v>150.80000000000001</v>
      </c>
      <c r="F133" s="32">
        <f t="shared" si="33"/>
        <v>149.80000000000001</v>
      </c>
      <c r="G133" s="32">
        <f t="shared" si="34"/>
        <v>147.80000000000001</v>
      </c>
      <c r="H133" s="32">
        <f t="shared" si="35"/>
        <v>145.80000000000001</v>
      </c>
      <c r="I133" s="32">
        <f t="shared" si="36"/>
        <v>143.80000000000001</v>
      </c>
      <c r="J133" s="32">
        <f t="shared" si="37"/>
        <v>143.80000000000001</v>
      </c>
      <c r="K133" s="32">
        <f t="shared" si="38"/>
        <v>138.80000000000001</v>
      </c>
      <c r="L133" s="32">
        <f t="shared" si="39"/>
        <v>136.80000000000001</v>
      </c>
      <c r="M133" s="32">
        <f t="shared" si="40"/>
        <v>134.80000000000001</v>
      </c>
      <c r="N133" s="32">
        <f t="shared" si="41"/>
        <v>132.80000000000001</v>
      </c>
      <c r="O133" s="32">
        <f t="shared" si="42"/>
        <v>131.80000000000001</v>
      </c>
      <c r="P133" s="32">
        <f t="shared" si="43"/>
        <v>131.80000000000001</v>
      </c>
      <c r="Q133" s="32">
        <f t="shared" si="44"/>
        <v>129.80000000000001</v>
      </c>
      <c r="R133" s="32">
        <f t="shared" si="45"/>
        <v>127.8</v>
      </c>
      <c r="S133" s="32">
        <f t="shared" si="46"/>
        <v>123.8</v>
      </c>
      <c r="T133" s="32">
        <f t="shared" si="47"/>
        <v>119.8</v>
      </c>
      <c r="U133" s="32"/>
      <c r="V133" s="32"/>
      <c r="W133" s="32"/>
    </row>
    <row r="134" spans="1:23" x14ac:dyDescent="0.25">
      <c r="A134" s="23" t="s">
        <v>41</v>
      </c>
      <c r="B134" s="24">
        <v>11</v>
      </c>
      <c r="C134" s="25">
        <v>18.636363636363637</v>
      </c>
      <c r="D134" s="26">
        <v>67.36363636363636</v>
      </c>
      <c r="E134" s="32">
        <f t="shared" si="32"/>
        <v>177</v>
      </c>
      <c r="F134" s="32">
        <f t="shared" si="33"/>
        <v>176</v>
      </c>
      <c r="G134" s="32">
        <f t="shared" si="34"/>
        <v>174</v>
      </c>
      <c r="H134" s="32">
        <f t="shared" si="35"/>
        <v>172</v>
      </c>
      <c r="I134" s="32">
        <f t="shared" si="36"/>
        <v>170</v>
      </c>
      <c r="J134" s="32">
        <f t="shared" si="37"/>
        <v>170</v>
      </c>
      <c r="K134" s="32">
        <f t="shared" si="38"/>
        <v>165</v>
      </c>
      <c r="L134" s="32">
        <f t="shared" si="39"/>
        <v>163</v>
      </c>
      <c r="M134" s="32">
        <f t="shared" si="40"/>
        <v>161</v>
      </c>
      <c r="N134" s="32">
        <f t="shared" si="41"/>
        <v>159</v>
      </c>
      <c r="O134" s="32">
        <f t="shared" si="42"/>
        <v>158</v>
      </c>
      <c r="P134" s="32">
        <f t="shared" si="43"/>
        <v>158</v>
      </c>
      <c r="Q134" s="32">
        <f t="shared" si="44"/>
        <v>156</v>
      </c>
      <c r="R134" s="32">
        <f t="shared" si="45"/>
        <v>154</v>
      </c>
      <c r="S134" s="32">
        <f t="shared" si="46"/>
        <v>150</v>
      </c>
      <c r="T134" s="32">
        <f t="shared" si="47"/>
        <v>146</v>
      </c>
      <c r="U134" s="32"/>
      <c r="V134" s="32"/>
      <c r="W134" s="32"/>
    </row>
    <row r="135" spans="1:23" x14ac:dyDescent="0.25">
      <c r="A135" s="23" t="s">
        <v>53</v>
      </c>
      <c r="B135" s="24">
        <v>6</v>
      </c>
      <c r="C135" s="25">
        <v>13</v>
      </c>
      <c r="D135" s="26">
        <v>74.833333333333329</v>
      </c>
      <c r="E135" s="32">
        <f t="shared" si="32"/>
        <v>178.83333333333331</v>
      </c>
      <c r="F135" s="32">
        <f t="shared" si="33"/>
        <v>177.83333333333331</v>
      </c>
      <c r="G135" s="32">
        <f t="shared" si="34"/>
        <v>175.83333333333331</v>
      </c>
      <c r="H135" s="32">
        <f t="shared" si="35"/>
        <v>173.83333333333331</v>
      </c>
      <c r="I135" s="32">
        <f t="shared" si="36"/>
        <v>171.83333333333331</v>
      </c>
      <c r="J135" s="32">
        <f t="shared" si="37"/>
        <v>171.83333333333331</v>
      </c>
      <c r="K135" s="32">
        <f t="shared" si="38"/>
        <v>166.83333333333331</v>
      </c>
      <c r="L135" s="32">
        <f t="shared" si="39"/>
        <v>164.83333333333331</v>
      </c>
      <c r="M135" s="32">
        <f t="shared" si="40"/>
        <v>162.83333333333331</v>
      </c>
      <c r="N135" s="32">
        <f t="shared" si="41"/>
        <v>160.83333333333331</v>
      </c>
      <c r="O135" s="32">
        <f t="shared" si="42"/>
        <v>159.83333333333331</v>
      </c>
      <c r="P135" s="32">
        <f t="shared" si="43"/>
        <v>159.83333333333331</v>
      </c>
      <c r="Q135" s="32">
        <f t="shared" si="44"/>
        <v>157.83333333333331</v>
      </c>
      <c r="R135" s="32">
        <f t="shared" si="45"/>
        <v>155.83333333333331</v>
      </c>
      <c r="S135" s="32">
        <f t="shared" si="46"/>
        <v>151.83333333333331</v>
      </c>
      <c r="T135" s="32">
        <f t="shared" si="47"/>
        <v>147.83333333333331</v>
      </c>
      <c r="U135" s="32"/>
      <c r="V135" s="32"/>
      <c r="W135" s="32"/>
    </row>
    <row r="136" spans="1:23" x14ac:dyDescent="0.25">
      <c r="A136" s="23" t="s">
        <v>84</v>
      </c>
      <c r="B136" s="24">
        <v>1</v>
      </c>
      <c r="C136" s="25">
        <v>17</v>
      </c>
      <c r="D136" s="26">
        <v>58</v>
      </c>
      <c r="E136" s="32">
        <f t="shared" si="32"/>
        <v>166</v>
      </c>
      <c r="F136" s="32">
        <f t="shared" si="33"/>
        <v>165</v>
      </c>
      <c r="G136" s="32">
        <f t="shared" si="34"/>
        <v>163</v>
      </c>
      <c r="H136" s="32">
        <f t="shared" si="35"/>
        <v>161</v>
      </c>
      <c r="I136" s="32">
        <f t="shared" si="36"/>
        <v>159</v>
      </c>
      <c r="J136" s="32">
        <f t="shared" si="37"/>
        <v>159</v>
      </c>
      <c r="K136" s="32">
        <f t="shared" si="38"/>
        <v>154</v>
      </c>
      <c r="L136" s="32">
        <f t="shared" si="39"/>
        <v>152</v>
      </c>
      <c r="M136" s="32">
        <f t="shared" si="40"/>
        <v>150</v>
      </c>
      <c r="N136" s="32">
        <f t="shared" si="41"/>
        <v>148</v>
      </c>
      <c r="O136" s="32">
        <f t="shared" si="42"/>
        <v>147</v>
      </c>
      <c r="P136" s="32">
        <f t="shared" si="43"/>
        <v>147</v>
      </c>
      <c r="Q136" s="32">
        <f t="shared" si="44"/>
        <v>145</v>
      </c>
      <c r="R136" s="32">
        <f t="shared" si="45"/>
        <v>143</v>
      </c>
      <c r="S136" s="32">
        <f t="shared" si="46"/>
        <v>139</v>
      </c>
      <c r="T136" s="32">
        <f t="shared" si="47"/>
        <v>135</v>
      </c>
      <c r="U136" s="32"/>
      <c r="V136" s="32"/>
      <c r="W136" s="32"/>
    </row>
    <row r="137" spans="1:23" x14ac:dyDescent="0.25">
      <c r="A137" s="23" t="s">
        <v>256</v>
      </c>
      <c r="B137" s="24">
        <v>1</v>
      </c>
      <c r="C137" s="25">
        <v>22</v>
      </c>
      <c r="D137" s="26">
        <v>125</v>
      </c>
      <c r="E137" s="32">
        <f t="shared" si="32"/>
        <v>238</v>
      </c>
      <c r="F137" s="32">
        <f t="shared" si="33"/>
        <v>237</v>
      </c>
      <c r="G137" s="32">
        <f t="shared" si="34"/>
        <v>235</v>
      </c>
      <c r="H137" s="32">
        <f t="shared" si="35"/>
        <v>233</v>
      </c>
      <c r="I137" s="32">
        <f t="shared" si="36"/>
        <v>231</v>
      </c>
      <c r="J137" s="32">
        <f t="shared" si="37"/>
        <v>231</v>
      </c>
      <c r="K137" s="32">
        <f t="shared" si="38"/>
        <v>226</v>
      </c>
      <c r="L137" s="32">
        <f t="shared" si="39"/>
        <v>224</v>
      </c>
      <c r="M137" s="32">
        <f t="shared" si="40"/>
        <v>222</v>
      </c>
      <c r="N137" s="32">
        <f t="shared" si="41"/>
        <v>220</v>
      </c>
      <c r="O137" s="32">
        <f t="shared" si="42"/>
        <v>219</v>
      </c>
      <c r="P137" s="32">
        <f t="shared" si="43"/>
        <v>219</v>
      </c>
      <c r="Q137" s="32">
        <f t="shared" si="44"/>
        <v>217</v>
      </c>
      <c r="R137" s="32">
        <f t="shared" si="45"/>
        <v>215</v>
      </c>
      <c r="S137" s="32">
        <f t="shared" si="46"/>
        <v>211</v>
      </c>
      <c r="T137" s="32">
        <f t="shared" si="47"/>
        <v>207</v>
      </c>
      <c r="U137" s="32"/>
      <c r="V137" s="32"/>
      <c r="W137" s="32"/>
    </row>
    <row r="138" spans="1:23" x14ac:dyDescent="0.25">
      <c r="A138" s="23" t="s">
        <v>1166</v>
      </c>
      <c r="B138" s="24">
        <v>1</v>
      </c>
      <c r="C138" s="25">
        <v>9</v>
      </c>
      <c r="D138" s="26">
        <v>26</v>
      </c>
      <c r="E138" s="32">
        <f t="shared" si="32"/>
        <v>126</v>
      </c>
      <c r="F138" s="32">
        <f t="shared" si="33"/>
        <v>125</v>
      </c>
      <c r="G138" s="32">
        <f t="shared" si="34"/>
        <v>123</v>
      </c>
      <c r="H138" s="32">
        <f t="shared" si="35"/>
        <v>121</v>
      </c>
      <c r="I138" s="32">
        <f t="shared" si="36"/>
        <v>119</v>
      </c>
      <c r="J138" s="32">
        <f t="shared" si="37"/>
        <v>119</v>
      </c>
      <c r="K138" s="32">
        <f t="shared" si="38"/>
        <v>114</v>
      </c>
      <c r="L138" s="32">
        <f t="shared" si="39"/>
        <v>112</v>
      </c>
      <c r="M138" s="32">
        <f t="shared" si="40"/>
        <v>110</v>
      </c>
      <c r="N138" s="32">
        <f t="shared" si="41"/>
        <v>108</v>
      </c>
      <c r="O138" s="32">
        <f t="shared" si="42"/>
        <v>107</v>
      </c>
      <c r="P138" s="32">
        <f t="shared" si="43"/>
        <v>107</v>
      </c>
      <c r="Q138" s="32">
        <f t="shared" si="44"/>
        <v>105</v>
      </c>
      <c r="R138" s="32">
        <f t="shared" si="45"/>
        <v>103</v>
      </c>
      <c r="S138" s="32">
        <f t="shared" si="46"/>
        <v>99</v>
      </c>
      <c r="T138" s="32">
        <f t="shared" si="47"/>
        <v>95</v>
      </c>
      <c r="U138" s="32"/>
      <c r="V138" s="32"/>
      <c r="W138" s="32"/>
    </row>
    <row r="139" spans="1:23" x14ac:dyDescent="0.25">
      <c r="A139" s="23" t="s">
        <v>39</v>
      </c>
      <c r="B139" s="24">
        <v>87</v>
      </c>
      <c r="C139" s="25">
        <v>47.402298850574709</v>
      </c>
      <c r="D139" s="26">
        <v>114.87209302325581</v>
      </c>
      <c r="E139" s="32">
        <f t="shared" si="32"/>
        <v>253.27439187383052</v>
      </c>
      <c r="F139" s="32">
        <f t="shared" si="33"/>
        <v>252.27439187383052</v>
      </c>
      <c r="G139" s="32">
        <f t="shared" si="34"/>
        <v>250.27439187383052</v>
      </c>
      <c r="H139" s="32">
        <f t="shared" si="35"/>
        <v>248.27439187383052</v>
      </c>
      <c r="I139" s="32">
        <f t="shared" si="36"/>
        <v>246.27439187383052</v>
      </c>
      <c r="J139" s="32">
        <f t="shared" si="37"/>
        <v>246.27439187383052</v>
      </c>
      <c r="K139" s="32">
        <f t="shared" si="38"/>
        <v>241.27439187383052</v>
      </c>
      <c r="L139" s="32">
        <f t="shared" si="39"/>
        <v>239.27439187383052</v>
      </c>
      <c r="M139" s="32">
        <f t="shared" si="40"/>
        <v>237.27439187383052</v>
      </c>
      <c r="N139" s="32">
        <f t="shared" si="41"/>
        <v>235.27439187383052</v>
      </c>
      <c r="O139" s="32">
        <f t="shared" si="42"/>
        <v>234.27439187383052</v>
      </c>
      <c r="P139" s="32">
        <f t="shared" si="43"/>
        <v>234.27439187383052</v>
      </c>
      <c r="Q139" s="32">
        <f t="shared" si="44"/>
        <v>232.27439187383052</v>
      </c>
      <c r="R139" s="32">
        <f t="shared" si="45"/>
        <v>230.27439187383052</v>
      </c>
      <c r="S139" s="32">
        <f t="shared" si="46"/>
        <v>226.27439187383052</v>
      </c>
      <c r="T139" s="32">
        <f t="shared" si="47"/>
        <v>222.27439187383052</v>
      </c>
      <c r="U139" s="32"/>
      <c r="V139" s="32"/>
      <c r="W139" s="32"/>
    </row>
    <row r="140" spans="1:23" x14ac:dyDescent="0.25">
      <c r="A140" s="23" t="s">
        <v>34</v>
      </c>
      <c r="B140" s="24">
        <v>41</v>
      </c>
      <c r="C140" s="25">
        <v>62.536585365853661</v>
      </c>
      <c r="D140" s="26">
        <v>124.80487804878049</v>
      </c>
      <c r="E140" s="32">
        <f t="shared" si="32"/>
        <v>278.34146341463418</v>
      </c>
      <c r="F140" s="32">
        <f t="shared" si="33"/>
        <v>277.34146341463418</v>
      </c>
      <c r="G140" s="32">
        <f t="shared" si="34"/>
        <v>275.34146341463418</v>
      </c>
      <c r="H140" s="32">
        <f t="shared" si="35"/>
        <v>273.34146341463418</v>
      </c>
      <c r="I140" s="32">
        <f t="shared" si="36"/>
        <v>271.34146341463418</v>
      </c>
      <c r="J140" s="32">
        <f t="shared" si="37"/>
        <v>271.34146341463418</v>
      </c>
      <c r="K140" s="32">
        <f t="shared" si="38"/>
        <v>266.34146341463418</v>
      </c>
      <c r="L140" s="32">
        <f t="shared" si="39"/>
        <v>264.34146341463418</v>
      </c>
      <c r="M140" s="32">
        <f t="shared" si="40"/>
        <v>262.34146341463418</v>
      </c>
      <c r="N140" s="32">
        <f t="shared" si="41"/>
        <v>260.34146341463418</v>
      </c>
      <c r="O140" s="32">
        <f t="shared" si="42"/>
        <v>259.34146341463418</v>
      </c>
      <c r="P140" s="32">
        <f t="shared" si="43"/>
        <v>259.34146341463418</v>
      </c>
      <c r="Q140" s="32">
        <f t="shared" si="44"/>
        <v>257.34146341463418</v>
      </c>
      <c r="R140" s="32">
        <f t="shared" si="45"/>
        <v>255.34146341463415</v>
      </c>
      <c r="S140" s="32">
        <f t="shared" si="46"/>
        <v>251.34146341463415</v>
      </c>
      <c r="T140" s="32">
        <f t="shared" si="47"/>
        <v>247.34146341463415</v>
      </c>
      <c r="U140" s="32"/>
      <c r="V140" s="32"/>
      <c r="W140" s="32"/>
    </row>
    <row r="141" spans="1:23" x14ac:dyDescent="0.25">
      <c r="A141" s="23" t="s">
        <v>10</v>
      </c>
      <c r="B141" s="24">
        <v>286</v>
      </c>
      <c r="C141" s="25">
        <v>37.531468531468533</v>
      </c>
      <c r="D141" s="26">
        <v>57.67832167832168</v>
      </c>
      <c r="E141" s="32">
        <f t="shared" si="32"/>
        <v>186.20979020979021</v>
      </c>
      <c r="F141" s="32">
        <f t="shared" si="33"/>
        <v>185.20979020979021</v>
      </c>
      <c r="G141" s="32">
        <f t="shared" si="34"/>
        <v>183.20979020979021</v>
      </c>
      <c r="H141" s="32">
        <f t="shared" si="35"/>
        <v>181.20979020979021</v>
      </c>
      <c r="I141" s="32">
        <f t="shared" si="36"/>
        <v>179.20979020979021</v>
      </c>
      <c r="J141" s="32">
        <f t="shared" si="37"/>
        <v>179.20979020979021</v>
      </c>
      <c r="K141" s="32">
        <f t="shared" si="38"/>
        <v>174.20979020979021</v>
      </c>
      <c r="L141" s="32">
        <f t="shared" si="39"/>
        <v>172.20979020979021</v>
      </c>
      <c r="M141" s="32">
        <f t="shared" si="40"/>
        <v>170.20979020979021</v>
      </c>
      <c r="N141" s="32">
        <f t="shared" si="41"/>
        <v>168.20979020979021</v>
      </c>
      <c r="O141" s="32">
        <f t="shared" si="42"/>
        <v>167.20979020979021</v>
      </c>
      <c r="P141" s="32">
        <f t="shared" si="43"/>
        <v>167.20979020979021</v>
      </c>
      <c r="Q141" s="32">
        <f t="shared" si="44"/>
        <v>165.20979020979021</v>
      </c>
      <c r="R141" s="32">
        <f t="shared" si="45"/>
        <v>163.20979020979021</v>
      </c>
      <c r="S141" s="32">
        <f t="shared" si="46"/>
        <v>159.20979020979021</v>
      </c>
      <c r="T141" s="32">
        <f t="shared" si="47"/>
        <v>155.20979020979021</v>
      </c>
      <c r="U141" s="32"/>
      <c r="V141" s="32"/>
      <c r="W141" s="32"/>
    </row>
    <row r="142" spans="1:23" x14ac:dyDescent="0.25">
      <c r="A142" s="23" t="s">
        <v>19</v>
      </c>
      <c r="B142" s="24">
        <v>19</v>
      </c>
      <c r="C142" s="25">
        <v>38.578947368421055</v>
      </c>
      <c r="D142" s="26">
        <v>113.05263157894737</v>
      </c>
      <c r="E142" s="32">
        <f t="shared" si="32"/>
        <v>242.63157894736841</v>
      </c>
      <c r="F142" s="32">
        <f t="shared" si="33"/>
        <v>241.63157894736841</v>
      </c>
      <c r="G142" s="32">
        <f t="shared" si="34"/>
        <v>239.63157894736844</v>
      </c>
      <c r="H142" s="32">
        <f t="shared" si="35"/>
        <v>237.63157894736844</v>
      </c>
      <c r="I142" s="32">
        <f t="shared" si="36"/>
        <v>235.63157894736844</v>
      </c>
      <c r="J142" s="32">
        <f t="shared" si="37"/>
        <v>235.63157894736844</v>
      </c>
      <c r="K142" s="32">
        <f t="shared" si="38"/>
        <v>230.63157894736844</v>
      </c>
      <c r="L142" s="32">
        <f t="shared" si="39"/>
        <v>228.63157894736844</v>
      </c>
      <c r="M142" s="32">
        <f t="shared" si="40"/>
        <v>226.63157894736844</v>
      </c>
      <c r="N142" s="32">
        <f t="shared" si="41"/>
        <v>224.63157894736844</v>
      </c>
      <c r="O142" s="32">
        <f t="shared" si="42"/>
        <v>223.63157894736844</v>
      </c>
      <c r="P142" s="32">
        <f t="shared" si="43"/>
        <v>223.63157894736844</v>
      </c>
      <c r="Q142" s="32">
        <f t="shared" si="44"/>
        <v>221.63157894736844</v>
      </c>
      <c r="R142" s="32">
        <f t="shared" si="45"/>
        <v>219.63157894736844</v>
      </c>
      <c r="S142" s="32">
        <f t="shared" si="46"/>
        <v>215.63157894736844</v>
      </c>
      <c r="T142" s="32">
        <f t="shared" si="47"/>
        <v>211.63157894736844</v>
      </c>
      <c r="U142" s="32"/>
      <c r="V142" s="32"/>
      <c r="W142" s="32"/>
    </row>
    <row r="143" spans="1:23" x14ac:dyDescent="0.25">
      <c r="A143" s="23" t="s">
        <v>167</v>
      </c>
      <c r="B143" s="24">
        <v>2</v>
      </c>
      <c r="C143" s="25">
        <v>13.5</v>
      </c>
      <c r="D143" s="26">
        <v>30</v>
      </c>
      <c r="E143" s="32">
        <f t="shared" si="32"/>
        <v>134.5</v>
      </c>
      <c r="F143" s="32">
        <f t="shared" si="33"/>
        <v>133.5</v>
      </c>
      <c r="G143" s="32">
        <f t="shared" si="34"/>
        <v>131.5</v>
      </c>
      <c r="H143" s="32">
        <f t="shared" si="35"/>
        <v>129.5</v>
      </c>
      <c r="I143" s="32">
        <f t="shared" si="36"/>
        <v>127.5</v>
      </c>
      <c r="J143" s="32">
        <f t="shared" si="37"/>
        <v>127.5</v>
      </c>
      <c r="K143" s="32">
        <f t="shared" si="38"/>
        <v>122.5</v>
      </c>
      <c r="L143" s="32">
        <f t="shared" si="39"/>
        <v>120.5</v>
      </c>
      <c r="M143" s="32">
        <f t="shared" si="40"/>
        <v>118.5</v>
      </c>
      <c r="N143" s="32">
        <f t="shared" si="41"/>
        <v>116.5</v>
      </c>
      <c r="O143" s="32">
        <f t="shared" si="42"/>
        <v>115.5</v>
      </c>
      <c r="P143" s="32">
        <f t="shared" si="43"/>
        <v>115.5</v>
      </c>
      <c r="Q143" s="32">
        <f t="shared" si="44"/>
        <v>113.5</v>
      </c>
      <c r="R143" s="32">
        <f t="shared" si="45"/>
        <v>111.5</v>
      </c>
      <c r="S143" s="32">
        <f t="shared" si="46"/>
        <v>107.5</v>
      </c>
      <c r="T143" s="32">
        <f t="shared" si="47"/>
        <v>103.5</v>
      </c>
      <c r="U143" s="32"/>
      <c r="V143" s="32"/>
      <c r="W143" s="32"/>
    </row>
    <row r="144" spans="1:23" x14ac:dyDescent="0.25">
      <c r="A144" s="23" t="s">
        <v>43</v>
      </c>
      <c r="B144" s="24">
        <v>19</v>
      </c>
      <c r="C144" s="25">
        <v>33.368421052631582</v>
      </c>
      <c r="D144" s="26">
        <v>35.631578947368418</v>
      </c>
      <c r="E144" s="32">
        <f t="shared" si="32"/>
        <v>160</v>
      </c>
      <c r="F144" s="32">
        <f t="shared" si="33"/>
        <v>159</v>
      </c>
      <c r="G144" s="32">
        <f t="shared" si="34"/>
        <v>157</v>
      </c>
      <c r="H144" s="32">
        <f t="shared" si="35"/>
        <v>155</v>
      </c>
      <c r="I144" s="32">
        <f t="shared" si="36"/>
        <v>153</v>
      </c>
      <c r="J144" s="32">
        <f t="shared" si="37"/>
        <v>153</v>
      </c>
      <c r="K144" s="32">
        <f t="shared" si="38"/>
        <v>148</v>
      </c>
      <c r="L144" s="32">
        <f t="shared" si="39"/>
        <v>146</v>
      </c>
      <c r="M144" s="32">
        <f t="shared" si="40"/>
        <v>144</v>
      </c>
      <c r="N144" s="32">
        <f t="shared" si="41"/>
        <v>142</v>
      </c>
      <c r="O144" s="32">
        <f t="shared" si="42"/>
        <v>141</v>
      </c>
      <c r="P144" s="32">
        <f t="shared" si="43"/>
        <v>141</v>
      </c>
      <c r="Q144" s="32">
        <f t="shared" si="44"/>
        <v>139</v>
      </c>
      <c r="R144" s="32">
        <f t="shared" si="45"/>
        <v>137</v>
      </c>
      <c r="S144" s="32">
        <f t="shared" si="46"/>
        <v>133</v>
      </c>
      <c r="T144" s="32">
        <f t="shared" si="47"/>
        <v>129</v>
      </c>
      <c r="U144" s="32"/>
      <c r="V144" s="32"/>
      <c r="W144" s="32"/>
    </row>
    <row r="145" spans="1:23" x14ac:dyDescent="0.25">
      <c r="A145" s="23" t="s">
        <v>16</v>
      </c>
      <c r="B145" s="24">
        <v>186</v>
      </c>
      <c r="C145" s="25">
        <v>30.580645161290324</v>
      </c>
      <c r="D145" s="26">
        <v>52.672043010752688</v>
      </c>
      <c r="E145" s="32">
        <f t="shared" si="32"/>
        <v>174.25268817204301</v>
      </c>
      <c r="F145" s="32">
        <f t="shared" si="33"/>
        <v>173.25268817204301</v>
      </c>
      <c r="G145" s="32">
        <f t="shared" si="34"/>
        <v>171.25268817204301</v>
      </c>
      <c r="H145" s="32">
        <f t="shared" si="35"/>
        <v>169.25268817204301</v>
      </c>
      <c r="I145" s="32">
        <f t="shared" si="36"/>
        <v>167.25268817204301</v>
      </c>
      <c r="J145" s="32">
        <f t="shared" si="37"/>
        <v>167.25268817204301</v>
      </c>
      <c r="K145" s="32">
        <f t="shared" si="38"/>
        <v>162.25268817204301</v>
      </c>
      <c r="L145" s="32">
        <f t="shared" si="39"/>
        <v>160.25268817204301</v>
      </c>
      <c r="M145" s="32">
        <f t="shared" si="40"/>
        <v>158.25268817204301</v>
      </c>
      <c r="N145" s="32">
        <f t="shared" si="41"/>
        <v>156.25268817204301</v>
      </c>
      <c r="O145" s="32">
        <f t="shared" si="42"/>
        <v>155.25268817204301</v>
      </c>
      <c r="P145" s="32">
        <f t="shared" si="43"/>
        <v>155.25268817204301</v>
      </c>
      <c r="Q145" s="32">
        <f t="shared" si="44"/>
        <v>153.25268817204301</v>
      </c>
      <c r="R145" s="32">
        <f t="shared" si="45"/>
        <v>151.25268817204301</v>
      </c>
      <c r="S145" s="32">
        <f t="shared" si="46"/>
        <v>147.25268817204301</v>
      </c>
      <c r="T145" s="32">
        <f t="shared" si="47"/>
        <v>143.25268817204301</v>
      </c>
      <c r="U145" s="32"/>
      <c r="V145" s="32"/>
      <c r="W145" s="32"/>
    </row>
    <row r="146" spans="1:23" x14ac:dyDescent="0.25">
      <c r="A146" s="23" t="s">
        <v>288</v>
      </c>
      <c r="B146" s="24">
        <v>2</v>
      </c>
      <c r="C146" s="25">
        <v>25.5</v>
      </c>
      <c r="D146" s="26">
        <v>58</v>
      </c>
      <c r="E146" s="32">
        <f t="shared" si="32"/>
        <v>174.5</v>
      </c>
      <c r="F146" s="32">
        <f t="shared" si="33"/>
        <v>173.5</v>
      </c>
      <c r="G146" s="32">
        <f t="shared" si="34"/>
        <v>171.5</v>
      </c>
      <c r="H146" s="32">
        <f t="shared" si="35"/>
        <v>169.5</v>
      </c>
      <c r="I146" s="32">
        <f t="shared" si="36"/>
        <v>167.5</v>
      </c>
      <c r="J146" s="32">
        <f t="shared" si="37"/>
        <v>167.5</v>
      </c>
      <c r="K146" s="32">
        <f t="shared" si="38"/>
        <v>162.5</v>
      </c>
      <c r="L146" s="32">
        <f t="shared" si="39"/>
        <v>160.5</v>
      </c>
      <c r="M146" s="32">
        <f t="shared" si="40"/>
        <v>158.5</v>
      </c>
      <c r="N146" s="32">
        <f t="shared" si="41"/>
        <v>156.5</v>
      </c>
      <c r="O146" s="32">
        <f t="shared" si="42"/>
        <v>155.5</v>
      </c>
      <c r="P146" s="32">
        <f t="shared" si="43"/>
        <v>155.5</v>
      </c>
      <c r="Q146" s="32">
        <f t="shared" si="44"/>
        <v>153.5</v>
      </c>
      <c r="R146" s="32">
        <f t="shared" si="45"/>
        <v>151.5</v>
      </c>
      <c r="S146" s="32">
        <f t="shared" si="46"/>
        <v>147.5</v>
      </c>
      <c r="T146" s="32">
        <f t="shared" si="47"/>
        <v>143.5</v>
      </c>
      <c r="U146" s="32"/>
      <c r="V146" s="32"/>
      <c r="W146" s="32"/>
    </row>
    <row r="147" spans="1:23" x14ac:dyDescent="0.25">
      <c r="A147" s="23" t="s">
        <v>302</v>
      </c>
      <c r="B147" s="24">
        <v>13</v>
      </c>
      <c r="C147" s="25">
        <v>33.692307692307693</v>
      </c>
      <c r="D147" s="26">
        <v>30.46153846153846</v>
      </c>
      <c r="E147" s="32">
        <f t="shared" si="32"/>
        <v>155.15384615384616</v>
      </c>
      <c r="F147" s="32">
        <f t="shared" si="33"/>
        <v>154.15384615384616</v>
      </c>
      <c r="G147" s="32">
        <f t="shared" si="34"/>
        <v>152.15384615384616</v>
      </c>
      <c r="H147" s="32">
        <f t="shared" si="35"/>
        <v>150.15384615384616</v>
      </c>
      <c r="I147" s="32">
        <f t="shared" si="36"/>
        <v>148.15384615384616</v>
      </c>
      <c r="J147" s="32">
        <f t="shared" si="37"/>
        <v>148.15384615384616</v>
      </c>
      <c r="K147" s="32">
        <f t="shared" si="38"/>
        <v>143.15384615384616</v>
      </c>
      <c r="L147" s="32">
        <f t="shared" si="39"/>
        <v>141.15384615384616</v>
      </c>
      <c r="M147" s="32">
        <f t="shared" si="40"/>
        <v>139.15384615384616</v>
      </c>
      <c r="N147" s="32">
        <f t="shared" si="41"/>
        <v>137.15384615384616</v>
      </c>
      <c r="O147" s="32">
        <f t="shared" si="42"/>
        <v>136.15384615384616</v>
      </c>
      <c r="P147" s="32">
        <f t="shared" si="43"/>
        <v>136.15384615384616</v>
      </c>
      <c r="Q147" s="32">
        <f t="shared" si="44"/>
        <v>134.15384615384616</v>
      </c>
      <c r="R147" s="32">
        <f t="shared" si="45"/>
        <v>132.15384615384616</v>
      </c>
      <c r="S147" s="32">
        <f t="shared" si="46"/>
        <v>128.15384615384616</v>
      </c>
      <c r="T147" s="32">
        <f t="shared" si="47"/>
        <v>124.15384615384616</v>
      </c>
      <c r="U147" s="32"/>
      <c r="V147" s="32"/>
      <c r="W147" s="32"/>
    </row>
    <row r="148" spans="1:23" x14ac:dyDescent="0.25">
      <c r="A148" s="23" t="s">
        <v>94</v>
      </c>
      <c r="B148" s="24">
        <v>37</v>
      </c>
      <c r="C148" s="25">
        <v>22.891891891891891</v>
      </c>
      <c r="D148" s="26">
        <v>45.675675675675677</v>
      </c>
      <c r="E148" s="32">
        <f t="shared" si="32"/>
        <v>159.56756756756755</v>
      </c>
      <c r="F148" s="32">
        <f t="shared" si="33"/>
        <v>158.56756756756755</v>
      </c>
      <c r="G148" s="32">
        <f t="shared" si="34"/>
        <v>156.56756756756755</v>
      </c>
      <c r="H148" s="32">
        <f t="shared" si="35"/>
        <v>154.56756756756755</v>
      </c>
      <c r="I148" s="32">
        <f t="shared" si="36"/>
        <v>152.56756756756755</v>
      </c>
      <c r="J148" s="32">
        <f t="shared" si="37"/>
        <v>152.56756756756755</v>
      </c>
      <c r="K148" s="32">
        <f t="shared" si="38"/>
        <v>147.56756756756755</v>
      </c>
      <c r="L148" s="32">
        <f t="shared" si="39"/>
        <v>145.56756756756755</v>
      </c>
      <c r="M148" s="32">
        <f t="shared" si="40"/>
        <v>143.56756756756755</v>
      </c>
      <c r="N148" s="32">
        <f t="shared" si="41"/>
        <v>141.56756756756755</v>
      </c>
      <c r="O148" s="32">
        <f t="shared" si="42"/>
        <v>140.56756756756755</v>
      </c>
      <c r="P148" s="32">
        <f t="shared" si="43"/>
        <v>140.56756756756755</v>
      </c>
      <c r="Q148" s="32">
        <f t="shared" si="44"/>
        <v>138.56756756756755</v>
      </c>
      <c r="R148" s="32">
        <f t="shared" si="45"/>
        <v>136.56756756756755</v>
      </c>
      <c r="S148" s="32">
        <f t="shared" si="46"/>
        <v>132.56756756756755</v>
      </c>
      <c r="T148" s="32">
        <f t="shared" si="47"/>
        <v>128.56756756756755</v>
      </c>
      <c r="U148" s="32"/>
      <c r="V148" s="32"/>
      <c r="W148" s="32"/>
    </row>
    <row r="149" spans="1:23" x14ac:dyDescent="0.25">
      <c r="A149" s="23" t="s">
        <v>12</v>
      </c>
      <c r="B149" s="24">
        <v>4</v>
      </c>
      <c r="C149" s="25">
        <v>36.25</v>
      </c>
      <c r="D149" s="26">
        <v>30.5</v>
      </c>
      <c r="E149" s="32">
        <f t="shared" si="32"/>
        <v>157.75</v>
      </c>
      <c r="F149" s="32">
        <f t="shared" si="33"/>
        <v>156.75</v>
      </c>
      <c r="G149" s="32">
        <f t="shared" si="34"/>
        <v>154.75</v>
      </c>
      <c r="H149" s="32">
        <f t="shared" si="35"/>
        <v>152.75</v>
      </c>
      <c r="I149" s="32">
        <f t="shared" si="36"/>
        <v>150.75</v>
      </c>
      <c r="J149" s="32">
        <f t="shared" si="37"/>
        <v>150.75</v>
      </c>
      <c r="K149" s="32">
        <f t="shared" si="38"/>
        <v>145.75</v>
      </c>
      <c r="L149" s="32">
        <f t="shared" si="39"/>
        <v>143.75</v>
      </c>
      <c r="M149" s="32">
        <f t="shared" si="40"/>
        <v>141.75</v>
      </c>
      <c r="N149" s="32">
        <f t="shared" si="41"/>
        <v>139.75</v>
      </c>
      <c r="O149" s="32">
        <f t="shared" si="42"/>
        <v>138.75</v>
      </c>
      <c r="P149" s="32">
        <f t="shared" si="43"/>
        <v>138.75</v>
      </c>
      <c r="Q149" s="32">
        <f t="shared" si="44"/>
        <v>136.75</v>
      </c>
      <c r="R149" s="32">
        <f t="shared" si="45"/>
        <v>134.75</v>
      </c>
      <c r="S149" s="32">
        <f t="shared" si="46"/>
        <v>130.75</v>
      </c>
      <c r="T149" s="32">
        <f t="shared" si="47"/>
        <v>126.75</v>
      </c>
      <c r="U149" s="32"/>
      <c r="V149" s="32"/>
      <c r="W149" s="32"/>
    </row>
    <row r="150" spans="1:23" x14ac:dyDescent="0.25">
      <c r="A150" s="23" t="s">
        <v>46</v>
      </c>
      <c r="B150" s="24">
        <v>10</v>
      </c>
      <c r="C150" s="25">
        <v>25.5</v>
      </c>
      <c r="D150" s="26">
        <v>60.2</v>
      </c>
      <c r="E150" s="32">
        <f t="shared" si="32"/>
        <v>176.7</v>
      </c>
      <c r="F150" s="32">
        <f t="shared" si="33"/>
        <v>175.7</v>
      </c>
      <c r="G150" s="32">
        <f t="shared" si="34"/>
        <v>173.7</v>
      </c>
      <c r="H150" s="32">
        <f t="shared" si="35"/>
        <v>171.7</v>
      </c>
      <c r="I150" s="32">
        <f t="shared" si="36"/>
        <v>169.7</v>
      </c>
      <c r="J150" s="32">
        <f t="shared" si="37"/>
        <v>169.7</v>
      </c>
      <c r="K150" s="32">
        <f t="shared" si="38"/>
        <v>164.7</v>
      </c>
      <c r="L150" s="32">
        <f t="shared" si="39"/>
        <v>162.69999999999999</v>
      </c>
      <c r="M150" s="32">
        <f t="shared" si="40"/>
        <v>160.69999999999999</v>
      </c>
      <c r="N150" s="32">
        <f t="shared" si="41"/>
        <v>158.69999999999999</v>
      </c>
      <c r="O150" s="32">
        <f t="shared" si="42"/>
        <v>157.69999999999999</v>
      </c>
      <c r="P150" s="32">
        <f t="shared" si="43"/>
        <v>157.69999999999999</v>
      </c>
      <c r="Q150" s="32">
        <f t="shared" si="44"/>
        <v>155.69999999999999</v>
      </c>
      <c r="R150" s="32">
        <f t="shared" si="45"/>
        <v>153.69999999999999</v>
      </c>
      <c r="S150" s="32">
        <f t="shared" si="46"/>
        <v>149.69999999999999</v>
      </c>
      <c r="T150" s="32">
        <f t="shared" si="47"/>
        <v>145.69999999999999</v>
      </c>
      <c r="U150" s="32"/>
      <c r="V150" s="32"/>
      <c r="W150" s="32"/>
    </row>
    <row r="151" spans="1:23" x14ac:dyDescent="0.25">
      <c r="A151" s="23" t="s">
        <v>69</v>
      </c>
      <c r="B151" s="24">
        <v>2</v>
      </c>
      <c r="C151" s="25">
        <v>67.5</v>
      </c>
      <c r="D151" s="26">
        <v>389</v>
      </c>
      <c r="E151" s="32">
        <f t="shared" si="32"/>
        <v>547.5</v>
      </c>
      <c r="F151" s="32">
        <f t="shared" si="33"/>
        <v>546.5</v>
      </c>
      <c r="G151" s="32">
        <f t="shared" si="34"/>
        <v>544.5</v>
      </c>
      <c r="H151" s="32">
        <f t="shared" si="35"/>
        <v>542.5</v>
      </c>
      <c r="I151" s="32">
        <f t="shared" si="36"/>
        <v>540.5</v>
      </c>
      <c r="J151" s="32">
        <f t="shared" si="37"/>
        <v>540.5</v>
      </c>
      <c r="K151" s="32">
        <f t="shared" si="38"/>
        <v>535.5</v>
      </c>
      <c r="L151" s="32">
        <f t="shared" si="39"/>
        <v>533.5</v>
      </c>
      <c r="M151" s="32">
        <f t="shared" si="40"/>
        <v>531.5</v>
      </c>
      <c r="N151" s="32">
        <f t="shared" si="41"/>
        <v>529.5</v>
      </c>
      <c r="O151" s="32">
        <f t="shared" si="42"/>
        <v>528.5</v>
      </c>
      <c r="P151" s="32">
        <f t="shared" si="43"/>
        <v>528.5</v>
      </c>
      <c r="Q151" s="32">
        <f t="shared" si="44"/>
        <v>526.5</v>
      </c>
      <c r="R151" s="32">
        <f t="shared" si="45"/>
        <v>524.5</v>
      </c>
      <c r="S151" s="32">
        <f t="shared" si="46"/>
        <v>520.5</v>
      </c>
      <c r="T151" s="32">
        <f t="shared" si="47"/>
        <v>516.5</v>
      </c>
      <c r="U151" s="32"/>
      <c r="V151" s="32"/>
      <c r="W151" s="32"/>
    </row>
    <row r="152" spans="1:23" x14ac:dyDescent="0.25">
      <c r="A152" s="23" t="s">
        <v>51</v>
      </c>
      <c r="B152" s="24">
        <v>9</v>
      </c>
      <c r="C152" s="25">
        <v>95.555555555555557</v>
      </c>
      <c r="D152" s="26">
        <v>89.777777777777771</v>
      </c>
      <c r="E152" s="32">
        <f t="shared" si="32"/>
        <v>276.33333333333331</v>
      </c>
      <c r="F152" s="32">
        <f t="shared" si="33"/>
        <v>275.33333333333331</v>
      </c>
      <c r="G152" s="32">
        <f t="shared" si="34"/>
        <v>273.33333333333331</v>
      </c>
      <c r="H152" s="32">
        <f t="shared" si="35"/>
        <v>271.33333333333331</v>
      </c>
      <c r="I152" s="32">
        <f t="shared" si="36"/>
        <v>269.33333333333331</v>
      </c>
      <c r="J152" s="32">
        <f t="shared" si="37"/>
        <v>269.33333333333331</v>
      </c>
      <c r="K152" s="32">
        <f t="shared" si="38"/>
        <v>264.33333333333331</v>
      </c>
      <c r="L152" s="32">
        <f t="shared" si="39"/>
        <v>262.33333333333331</v>
      </c>
      <c r="M152" s="32">
        <f t="shared" si="40"/>
        <v>260.33333333333331</v>
      </c>
      <c r="N152" s="32">
        <f t="shared" si="41"/>
        <v>258.33333333333331</v>
      </c>
      <c r="O152" s="32">
        <f t="shared" si="42"/>
        <v>257.33333333333331</v>
      </c>
      <c r="P152" s="32">
        <f t="shared" si="43"/>
        <v>257.33333333333331</v>
      </c>
      <c r="Q152" s="32">
        <f t="shared" si="44"/>
        <v>255.33333333333331</v>
      </c>
      <c r="R152" s="32">
        <f t="shared" si="45"/>
        <v>253.33333333333331</v>
      </c>
      <c r="S152" s="32">
        <f t="shared" si="46"/>
        <v>249.33333333333331</v>
      </c>
      <c r="T152" s="32">
        <f t="shared" si="47"/>
        <v>245.33333333333331</v>
      </c>
      <c r="U152" s="32"/>
      <c r="V152" s="32"/>
      <c r="W152" s="32"/>
    </row>
    <row r="153" spans="1:23" x14ac:dyDescent="0.25">
      <c r="A153" s="23" t="s">
        <v>26</v>
      </c>
      <c r="B153" s="24">
        <v>2</v>
      </c>
      <c r="C153" s="25">
        <v>77.5</v>
      </c>
      <c r="D153" s="26">
        <v>148</v>
      </c>
      <c r="E153" s="32">
        <f t="shared" si="32"/>
        <v>316.5</v>
      </c>
      <c r="F153" s="32">
        <f t="shared" si="33"/>
        <v>315.5</v>
      </c>
      <c r="G153" s="32">
        <f t="shared" si="34"/>
        <v>313.5</v>
      </c>
      <c r="H153" s="32">
        <f t="shared" si="35"/>
        <v>311.5</v>
      </c>
      <c r="I153" s="32">
        <f t="shared" si="36"/>
        <v>309.5</v>
      </c>
      <c r="J153" s="32">
        <f t="shared" si="37"/>
        <v>309.5</v>
      </c>
      <c r="K153" s="32">
        <f t="shared" si="38"/>
        <v>304.5</v>
      </c>
      <c r="L153" s="32">
        <f t="shared" si="39"/>
        <v>302.5</v>
      </c>
      <c r="M153" s="32">
        <f t="shared" si="40"/>
        <v>300.5</v>
      </c>
      <c r="N153" s="32">
        <f t="shared" si="41"/>
        <v>298.5</v>
      </c>
      <c r="O153" s="32">
        <f t="shared" si="42"/>
        <v>297.5</v>
      </c>
      <c r="P153" s="32">
        <f t="shared" si="43"/>
        <v>297.5</v>
      </c>
      <c r="Q153" s="32">
        <f t="shared" si="44"/>
        <v>295.5</v>
      </c>
      <c r="R153" s="32">
        <f t="shared" si="45"/>
        <v>293.5</v>
      </c>
      <c r="S153" s="32">
        <f t="shared" si="46"/>
        <v>289.5</v>
      </c>
      <c r="T153" s="32">
        <f t="shared" si="47"/>
        <v>285.5</v>
      </c>
      <c r="U153" s="32"/>
      <c r="V153" s="32"/>
      <c r="W153" s="32"/>
    </row>
    <row r="154" spans="1:23" x14ac:dyDescent="0.25">
      <c r="A154" s="23" t="s">
        <v>74</v>
      </c>
      <c r="B154" s="24">
        <v>7</v>
      </c>
      <c r="C154" s="25">
        <v>51.571428571428569</v>
      </c>
      <c r="D154" s="26">
        <v>159.42857142857142</v>
      </c>
      <c r="E154" s="32">
        <f t="shared" si="32"/>
        <v>302</v>
      </c>
      <c r="F154" s="32">
        <f t="shared" si="33"/>
        <v>301</v>
      </c>
      <c r="G154" s="32">
        <f t="shared" si="34"/>
        <v>299</v>
      </c>
      <c r="H154" s="32">
        <f t="shared" si="35"/>
        <v>297</v>
      </c>
      <c r="I154" s="32">
        <f t="shared" si="36"/>
        <v>295</v>
      </c>
      <c r="J154" s="32">
        <f t="shared" si="37"/>
        <v>295</v>
      </c>
      <c r="K154" s="32">
        <f t="shared" si="38"/>
        <v>290</v>
      </c>
      <c r="L154" s="32">
        <f t="shared" si="39"/>
        <v>288</v>
      </c>
      <c r="M154" s="32">
        <f t="shared" si="40"/>
        <v>286</v>
      </c>
      <c r="N154" s="32">
        <f t="shared" si="41"/>
        <v>284</v>
      </c>
      <c r="O154" s="32">
        <f t="shared" si="42"/>
        <v>283</v>
      </c>
      <c r="P154" s="32">
        <f t="shared" si="43"/>
        <v>283</v>
      </c>
      <c r="Q154" s="32">
        <f t="shared" si="44"/>
        <v>281</v>
      </c>
      <c r="R154" s="32">
        <f t="shared" si="45"/>
        <v>279</v>
      </c>
      <c r="S154" s="32">
        <f t="shared" si="46"/>
        <v>275</v>
      </c>
      <c r="T154" s="32">
        <f t="shared" si="47"/>
        <v>271</v>
      </c>
      <c r="U154" s="32"/>
      <c r="V154" s="32"/>
      <c r="W154" s="32"/>
    </row>
    <row r="155" spans="1:23" x14ac:dyDescent="0.25">
      <c r="A155" s="23" t="s">
        <v>218</v>
      </c>
      <c r="B155" s="24">
        <v>2</v>
      </c>
      <c r="C155" s="25">
        <v>88.5</v>
      </c>
      <c r="D155" s="26">
        <v>172</v>
      </c>
      <c r="E155" s="32">
        <f t="shared" si="32"/>
        <v>351.5</v>
      </c>
      <c r="F155" s="32">
        <f t="shared" si="33"/>
        <v>350.5</v>
      </c>
      <c r="G155" s="32">
        <f t="shared" si="34"/>
        <v>348.5</v>
      </c>
      <c r="H155" s="32">
        <f t="shared" si="35"/>
        <v>346.5</v>
      </c>
      <c r="I155" s="32">
        <f t="shared" si="36"/>
        <v>344.5</v>
      </c>
      <c r="J155" s="32">
        <f t="shared" si="37"/>
        <v>344.5</v>
      </c>
      <c r="K155" s="32">
        <f t="shared" si="38"/>
        <v>339.5</v>
      </c>
      <c r="L155" s="32">
        <f t="shared" si="39"/>
        <v>337.5</v>
      </c>
      <c r="M155" s="32">
        <f t="shared" si="40"/>
        <v>335.5</v>
      </c>
      <c r="N155" s="32">
        <f t="shared" si="41"/>
        <v>333.5</v>
      </c>
      <c r="O155" s="32">
        <f t="shared" si="42"/>
        <v>332.5</v>
      </c>
      <c r="P155" s="32">
        <f t="shared" si="43"/>
        <v>332.5</v>
      </c>
      <c r="Q155" s="32">
        <f t="shared" si="44"/>
        <v>330.5</v>
      </c>
      <c r="R155" s="32">
        <f t="shared" si="45"/>
        <v>328.5</v>
      </c>
      <c r="S155" s="32">
        <f t="shared" si="46"/>
        <v>324.5</v>
      </c>
      <c r="T155" s="32">
        <f t="shared" si="47"/>
        <v>320.5</v>
      </c>
      <c r="U155" s="32"/>
      <c r="V155" s="32"/>
      <c r="W155" s="32"/>
    </row>
    <row r="156" spans="1:23" x14ac:dyDescent="0.25">
      <c r="A156" s="23" t="s">
        <v>247</v>
      </c>
      <c r="B156" s="24">
        <v>1</v>
      </c>
      <c r="C156" s="25">
        <v>63</v>
      </c>
      <c r="D156" s="26">
        <v>157</v>
      </c>
      <c r="E156" s="32">
        <f t="shared" si="32"/>
        <v>311</v>
      </c>
      <c r="F156" s="32">
        <f t="shared" si="33"/>
        <v>310</v>
      </c>
      <c r="G156" s="32">
        <f t="shared" si="34"/>
        <v>308</v>
      </c>
      <c r="H156" s="32">
        <f t="shared" si="35"/>
        <v>306</v>
      </c>
      <c r="I156" s="32">
        <f t="shared" si="36"/>
        <v>304</v>
      </c>
      <c r="J156" s="32">
        <f t="shared" si="37"/>
        <v>304</v>
      </c>
      <c r="K156" s="32">
        <f t="shared" si="38"/>
        <v>299</v>
      </c>
      <c r="L156" s="32">
        <f t="shared" si="39"/>
        <v>297</v>
      </c>
      <c r="M156" s="32">
        <f t="shared" si="40"/>
        <v>295</v>
      </c>
      <c r="N156" s="32">
        <f t="shared" si="41"/>
        <v>293</v>
      </c>
      <c r="O156" s="32">
        <f t="shared" si="42"/>
        <v>292</v>
      </c>
      <c r="P156" s="32">
        <f t="shared" si="43"/>
        <v>292</v>
      </c>
      <c r="Q156" s="32">
        <f t="shared" si="44"/>
        <v>290</v>
      </c>
      <c r="R156" s="32">
        <f t="shared" si="45"/>
        <v>288</v>
      </c>
      <c r="S156" s="32">
        <f t="shared" si="46"/>
        <v>284</v>
      </c>
      <c r="T156" s="32">
        <f t="shared" si="47"/>
        <v>280</v>
      </c>
      <c r="U156" s="32"/>
      <c r="V156" s="32"/>
      <c r="W156" s="32"/>
    </row>
    <row r="157" spans="1:23" x14ac:dyDescent="0.25">
      <c r="A157" s="23" t="s">
        <v>161</v>
      </c>
      <c r="B157" s="24">
        <v>2</v>
      </c>
      <c r="C157" s="25">
        <v>359.5</v>
      </c>
      <c r="D157" s="26">
        <v>82.5</v>
      </c>
      <c r="E157" s="32">
        <f t="shared" si="32"/>
        <v>533</v>
      </c>
      <c r="F157" s="32">
        <f t="shared" si="33"/>
        <v>532</v>
      </c>
      <c r="G157" s="32">
        <f t="shared" si="34"/>
        <v>530</v>
      </c>
      <c r="H157" s="32">
        <f t="shared" si="35"/>
        <v>528</v>
      </c>
      <c r="I157" s="32">
        <f t="shared" si="36"/>
        <v>526</v>
      </c>
      <c r="J157" s="32">
        <f t="shared" si="37"/>
        <v>526</v>
      </c>
      <c r="K157" s="32">
        <f t="shared" si="38"/>
        <v>521</v>
      </c>
      <c r="L157" s="32">
        <f t="shared" si="39"/>
        <v>519</v>
      </c>
      <c r="M157" s="32">
        <f t="shared" si="40"/>
        <v>517</v>
      </c>
      <c r="N157" s="32">
        <f t="shared" si="41"/>
        <v>515</v>
      </c>
      <c r="O157" s="32">
        <f t="shared" si="42"/>
        <v>514</v>
      </c>
      <c r="P157" s="32">
        <f t="shared" si="43"/>
        <v>514</v>
      </c>
      <c r="Q157" s="32">
        <f t="shared" si="44"/>
        <v>512</v>
      </c>
      <c r="R157" s="32">
        <f t="shared" si="45"/>
        <v>510</v>
      </c>
      <c r="S157" s="32">
        <f t="shared" si="46"/>
        <v>506</v>
      </c>
      <c r="T157" s="32">
        <f t="shared" si="47"/>
        <v>502</v>
      </c>
      <c r="U157" s="32"/>
      <c r="V157" s="32"/>
      <c r="W157" s="32"/>
    </row>
    <row r="158" spans="1:23" x14ac:dyDescent="0.25">
      <c r="A158" s="23" t="s">
        <v>71</v>
      </c>
      <c r="B158" s="24">
        <v>9</v>
      </c>
      <c r="C158" s="25">
        <v>69.222222222222229</v>
      </c>
      <c r="D158" s="26">
        <v>71.555555555555557</v>
      </c>
      <c r="E158" s="32">
        <f t="shared" si="32"/>
        <v>231.77777777777777</v>
      </c>
      <c r="F158" s="32">
        <f t="shared" si="33"/>
        <v>230.77777777777777</v>
      </c>
      <c r="G158" s="32">
        <f t="shared" si="34"/>
        <v>228.77777777777777</v>
      </c>
      <c r="H158" s="32">
        <f t="shared" si="35"/>
        <v>226.77777777777777</v>
      </c>
      <c r="I158" s="32">
        <f t="shared" si="36"/>
        <v>224.77777777777777</v>
      </c>
      <c r="J158" s="32">
        <f t="shared" si="37"/>
        <v>224.77777777777777</v>
      </c>
      <c r="K158" s="32">
        <f t="shared" si="38"/>
        <v>219.77777777777777</v>
      </c>
      <c r="L158" s="32">
        <f t="shared" si="39"/>
        <v>217.77777777777777</v>
      </c>
      <c r="M158" s="32">
        <f t="shared" si="40"/>
        <v>215.77777777777777</v>
      </c>
      <c r="N158" s="32">
        <f t="shared" si="41"/>
        <v>213.77777777777777</v>
      </c>
      <c r="O158" s="32">
        <f t="shared" si="42"/>
        <v>212.77777777777777</v>
      </c>
      <c r="P158" s="32">
        <f t="shared" si="43"/>
        <v>212.77777777777777</v>
      </c>
      <c r="Q158" s="32">
        <f t="shared" si="44"/>
        <v>210.77777777777777</v>
      </c>
      <c r="R158" s="32">
        <f t="shared" si="45"/>
        <v>208.77777777777777</v>
      </c>
      <c r="S158" s="32">
        <f t="shared" si="46"/>
        <v>204.77777777777777</v>
      </c>
      <c r="T158" s="32">
        <f t="shared" si="47"/>
        <v>200.77777777777777</v>
      </c>
      <c r="U158" s="32"/>
      <c r="V158" s="32"/>
      <c r="W158" s="32"/>
    </row>
    <row r="159" spans="1:23" x14ac:dyDescent="0.25">
      <c r="A159" s="23" t="s">
        <v>60</v>
      </c>
      <c r="B159" s="24">
        <v>22</v>
      </c>
      <c r="C159" s="25">
        <v>42.363636363636367</v>
      </c>
      <c r="D159" s="26">
        <v>117.13636363636364</v>
      </c>
      <c r="E159" s="32">
        <f t="shared" si="32"/>
        <v>250.5</v>
      </c>
      <c r="F159" s="32">
        <f t="shared" si="33"/>
        <v>249.5</v>
      </c>
      <c r="G159" s="32">
        <f t="shared" si="34"/>
        <v>247.5</v>
      </c>
      <c r="H159" s="32">
        <f t="shared" si="35"/>
        <v>245.5</v>
      </c>
      <c r="I159" s="32">
        <f t="shared" si="36"/>
        <v>243.5</v>
      </c>
      <c r="J159" s="32">
        <f t="shared" si="37"/>
        <v>243.5</v>
      </c>
      <c r="K159" s="32">
        <f t="shared" si="38"/>
        <v>238.5</v>
      </c>
      <c r="L159" s="32">
        <f t="shared" si="39"/>
        <v>236.5</v>
      </c>
      <c r="M159" s="32">
        <f t="shared" si="40"/>
        <v>234.5</v>
      </c>
      <c r="N159" s="32">
        <f t="shared" si="41"/>
        <v>232.5</v>
      </c>
      <c r="O159" s="32">
        <f t="shared" si="42"/>
        <v>231.5</v>
      </c>
      <c r="P159" s="32">
        <f t="shared" si="43"/>
        <v>231.5</v>
      </c>
      <c r="Q159" s="32">
        <f t="shared" si="44"/>
        <v>229.5</v>
      </c>
      <c r="R159" s="32">
        <f t="shared" si="45"/>
        <v>227.5</v>
      </c>
      <c r="S159" s="32">
        <f t="shared" si="46"/>
        <v>223.5</v>
      </c>
      <c r="T159" s="32">
        <f t="shared" si="47"/>
        <v>219.5</v>
      </c>
      <c r="U159" s="32"/>
      <c r="V159" s="32"/>
      <c r="W159" s="32"/>
    </row>
    <row r="160" spans="1:23" x14ac:dyDescent="0.25">
      <c r="A160" s="23" t="s">
        <v>282</v>
      </c>
      <c r="B160" s="24">
        <v>1</v>
      </c>
      <c r="C160" s="25">
        <v>37</v>
      </c>
      <c r="D160" s="26">
        <v>172</v>
      </c>
      <c r="E160" s="32">
        <f t="shared" si="32"/>
        <v>300</v>
      </c>
      <c r="F160" s="32">
        <f t="shared" si="33"/>
        <v>299</v>
      </c>
      <c r="G160" s="32">
        <f t="shared" si="34"/>
        <v>297</v>
      </c>
      <c r="H160" s="32">
        <f t="shared" si="35"/>
        <v>295</v>
      </c>
      <c r="I160" s="32">
        <f t="shared" si="36"/>
        <v>293</v>
      </c>
      <c r="J160" s="32">
        <f t="shared" si="37"/>
        <v>293</v>
      </c>
      <c r="K160" s="32">
        <f t="shared" si="38"/>
        <v>288</v>
      </c>
      <c r="L160" s="32">
        <f t="shared" si="39"/>
        <v>286</v>
      </c>
      <c r="M160" s="32">
        <f t="shared" si="40"/>
        <v>284</v>
      </c>
      <c r="N160" s="32">
        <f t="shared" si="41"/>
        <v>282</v>
      </c>
      <c r="O160" s="32">
        <f t="shared" si="42"/>
        <v>281</v>
      </c>
      <c r="P160" s="32">
        <f t="shared" si="43"/>
        <v>281</v>
      </c>
      <c r="Q160" s="32">
        <f t="shared" si="44"/>
        <v>279</v>
      </c>
      <c r="R160" s="32">
        <f t="shared" si="45"/>
        <v>277</v>
      </c>
      <c r="S160" s="32">
        <f t="shared" si="46"/>
        <v>273</v>
      </c>
      <c r="T160" s="32">
        <f t="shared" si="47"/>
        <v>269</v>
      </c>
      <c r="U160" s="32"/>
      <c r="V160" s="32"/>
      <c r="W160" s="32"/>
    </row>
    <row r="161" spans="1:23" x14ac:dyDescent="0.25">
      <c r="A161" s="23" t="s">
        <v>214</v>
      </c>
      <c r="B161" s="24">
        <v>1</v>
      </c>
      <c r="C161" s="25">
        <v>83</v>
      </c>
      <c r="D161" s="26">
        <v>262</v>
      </c>
      <c r="E161" s="32">
        <f t="shared" si="32"/>
        <v>436</v>
      </c>
      <c r="F161" s="32">
        <f t="shared" si="33"/>
        <v>435</v>
      </c>
      <c r="G161" s="32">
        <f t="shared" si="34"/>
        <v>433</v>
      </c>
      <c r="H161" s="32">
        <f t="shared" si="35"/>
        <v>431</v>
      </c>
      <c r="I161" s="32">
        <f t="shared" si="36"/>
        <v>429</v>
      </c>
      <c r="J161" s="32">
        <f t="shared" si="37"/>
        <v>429</v>
      </c>
      <c r="K161" s="32">
        <f t="shared" si="38"/>
        <v>424</v>
      </c>
      <c r="L161" s="32">
        <f t="shared" si="39"/>
        <v>422</v>
      </c>
      <c r="M161" s="32">
        <f t="shared" si="40"/>
        <v>420</v>
      </c>
      <c r="N161" s="32">
        <f t="shared" si="41"/>
        <v>418</v>
      </c>
      <c r="O161" s="32">
        <f t="shared" si="42"/>
        <v>417</v>
      </c>
      <c r="P161" s="32">
        <f t="shared" si="43"/>
        <v>417</v>
      </c>
      <c r="Q161" s="32">
        <f t="shared" si="44"/>
        <v>415</v>
      </c>
      <c r="R161" s="32">
        <f t="shared" si="45"/>
        <v>413</v>
      </c>
      <c r="S161" s="32">
        <f t="shared" si="46"/>
        <v>409</v>
      </c>
      <c r="T161" s="32">
        <f t="shared" si="47"/>
        <v>405</v>
      </c>
      <c r="U161" s="32"/>
      <c r="V161" s="32"/>
      <c r="W161" s="32"/>
    </row>
    <row r="162" spans="1:23" x14ac:dyDescent="0.25">
      <c r="A162" s="23" t="s">
        <v>290</v>
      </c>
      <c r="B162" s="24">
        <v>1</v>
      </c>
      <c r="C162" s="25">
        <v>20</v>
      </c>
      <c r="D162" s="26">
        <v>103</v>
      </c>
      <c r="E162" s="32">
        <f t="shared" si="32"/>
        <v>214</v>
      </c>
      <c r="F162" s="32">
        <f t="shared" si="33"/>
        <v>213</v>
      </c>
      <c r="G162" s="32">
        <f t="shared" si="34"/>
        <v>211</v>
      </c>
      <c r="H162" s="32">
        <f t="shared" si="35"/>
        <v>209</v>
      </c>
      <c r="I162" s="32">
        <f t="shared" si="36"/>
        <v>207</v>
      </c>
      <c r="J162" s="32">
        <f t="shared" si="37"/>
        <v>207</v>
      </c>
      <c r="K162" s="32">
        <f t="shared" si="38"/>
        <v>202</v>
      </c>
      <c r="L162" s="32">
        <f t="shared" si="39"/>
        <v>200</v>
      </c>
      <c r="M162" s="32">
        <f t="shared" si="40"/>
        <v>198</v>
      </c>
      <c r="N162" s="32">
        <f t="shared" si="41"/>
        <v>196</v>
      </c>
      <c r="O162" s="32">
        <f t="shared" si="42"/>
        <v>195</v>
      </c>
      <c r="P162" s="32">
        <f t="shared" si="43"/>
        <v>195</v>
      </c>
      <c r="Q162" s="32">
        <f t="shared" si="44"/>
        <v>193</v>
      </c>
      <c r="R162" s="32">
        <f t="shared" si="45"/>
        <v>191</v>
      </c>
      <c r="S162" s="32">
        <f t="shared" si="46"/>
        <v>187</v>
      </c>
      <c r="T162" s="32">
        <f t="shared" si="47"/>
        <v>183</v>
      </c>
      <c r="U162" s="32"/>
      <c r="V162" s="32"/>
      <c r="W162" s="32"/>
    </row>
    <row r="163" spans="1:23" x14ac:dyDescent="0.25">
      <c r="A163" s="23" t="s">
        <v>18</v>
      </c>
      <c r="B163" s="24">
        <v>37</v>
      </c>
      <c r="C163" s="25">
        <v>106.86486486486487</v>
      </c>
      <c r="D163" s="26">
        <v>100.22222222222223</v>
      </c>
      <c r="E163" s="32">
        <f t="shared" si="32"/>
        <v>298.08708708708707</v>
      </c>
      <c r="F163" s="32">
        <f t="shared" si="33"/>
        <v>297.08708708708707</v>
      </c>
      <c r="G163" s="32">
        <f t="shared" si="34"/>
        <v>295.08708708708707</v>
      </c>
      <c r="H163" s="32">
        <f t="shared" si="35"/>
        <v>293.08708708708707</v>
      </c>
      <c r="I163" s="32">
        <f t="shared" si="36"/>
        <v>291.08708708708707</v>
      </c>
      <c r="J163" s="32">
        <f t="shared" si="37"/>
        <v>291.08708708708707</v>
      </c>
      <c r="K163" s="32">
        <f t="shared" si="38"/>
        <v>286.08708708708707</v>
      </c>
      <c r="L163" s="32">
        <f t="shared" si="39"/>
        <v>284.08708708708707</v>
      </c>
      <c r="M163" s="32">
        <f t="shared" si="40"/>
        <v>282.08708708708707</v>
      </c>
      <c r="N163" s="32">
        <f t="shared" si="41"/>
        <v>280.08708708708707</v>
      </c>
      <c r="O163" s="32">
        <f t="shared" si="42"/>
        <v>279.08708708708707</v>
      </c>
      <c r="P163" s="32">
        <f t="shared" si="43"/>
        <v>279.08708708708707</v>
      </c>
      <c r="Q163" s="32">
        <f t="shared" si="44"/>
        <v>277.08708708708707</v>
      </c>
      <c r="R163" s="32">
        <f t="shared" si="45"/>
        <v>275.08708708708707</v>
      </c>
      <c r="S163" s="32">
        <f t="shared" si="46"/>
        <v>271.08708708708707</v>
      </c>
      <c r="T163" s="32">
        <f t="shared" si="47"/>
        <v>267.08708708708707</v>
      </c>
      <c r="U163" s="32"/>
      <c r="V163" s="32"/>
      <c r="W163" s="32"/>
    </row>
    <row r="164" spans="1:23" x14ac:dyDescent="0.25">
      <c r="A164" s="23" t="s">
        <v>62</v>
      </c>
      <c r="B164" s="24">
        <v>16</v>
      </c>
      <c r="C164" s="25">
        <v>72.6875</v>
      </c>
      <c r="D164" s="26">
        <v>65.375</v>
      </c>
      <c r="E164" s="32">
        <f t="shared" si="32"/>
        <v>229.0625</v>
      </c>
      <c r="F164" s="32">
        <f t="shared" si="33"/>
        <v>228.0625</v>
      </c>
      <c r="G164" s="32">
        <f t="shared" si="34"/>
        <v>226.0625</v>
      </c>
      <c r="H164" s="32">
        <f t="shared" si="35"/>
        <v>224.0625</v>
      </c>
      <c r="I164" s="32">
        <f t="shared" si="36"/>
        <v>222.0625</v>
      </c>
      <c r="J164" s="32">
        <f t="shared" si="37"/>
        <v>222.0625</v>
      </c>
      <c r="K164" s="32">
        <f t="shared" si="38"/>
        <v>217.0625</v>
      </c>
      <c r="L164" s="32">
        <f t="shared" si="39"/>
        <v>215.0625</v>
      </c>
      <c r="M164" s="32">
        <f t="shared" si="40"/>
        <v>213.0625</v>
      </c>
      <c r="N164" s="32">
        <f t="shared" si="41"/>
        <v>211.0625</v>
      </c>
      <c r="O164" s="32">
        <f t="shared" si="42"/>
        <v>210.0625</v>
      </c>
      <c r="P164" s="32">
        <f t="shared" si="43"/>
        <v>210.0625</v>
      </c>
      <c r="Q164" s="32">
        <f t="shared" si="44"/>
        <v>208.0625</v>
      </c>
      <c r="R164" s="32">
        <f t="shared" si="45"/>
        <v>206.0625</v>
      </c>
      <c r="S164" s="32">
        <f t="shared" si="46"/>
        <v>202.0625</v>
      </c>
      <c r="T164" s="32">
        <f t="shared" si="47"/>
        <v>198.0625</v>
      </c>
      <c r="U164" s="32"/>
      <c r="V164" s="32"/>
      <c r="W164" s="32"/>
    </row>
    <row r="165" spans="1:23" x14ac:dyDescent="0.25">
      <c r="A165" s="23" t="s">
        <v>163</v>
      </c>
      <c r="B165" s="24">
        <v>14</v>
      </c>
      <c r="C165" s="25">
        <v>33.642857142857146</v>
      </c>
      <c r="D165" s="26">
        <v>30.428571428571427</v>
      </c>
      <c r="E165" s="32">
        <f t="shared" si="32"/>
        <v>155.07142857142856</v>
      </c>
      <c r="F165" s="32">
        <f t="shared" si="33"/>
        <v>154.07142857142856</v>
      </c>
      <c r="G165" s="32">
        <f t="shared" si="34"/>
        <v>152.07142857142856</v>
      </c>
      <c r="H165" s="32">
        <f t="shared" si="35"/>
        <v>150.07142857142856</v>
      </c>
      <c r="I165" s="32">
        <f t="shared" si="36"/>
        <v>148.07142857142856</v>
      </c>
      <c r="J165" s="32">
        <f t="shared" si="37"/>
        <v>148.07142857142856</v>
      </c>
      <c r="K165" s="32">
        <f t="shared" si="38"/>
        <v>143.07142857142856</v>
      </c>
      <c r="L165" s="32">
        <f t="shared" si="39"/>
        <v>141.07142857142856</v>
      </c>
      <c r="M165" s="32">
        <f t="shared" si="40"/>
        <v>139.07142857142856</v>
      </c>
      <c r="N165" s="32">
        <f t="shared" si="41"/>
        <v>137.07142857142856</v>
      </c>
      <c r="O165" s="32">
        <f t="shared" si="42"/>
        <v>136.07142857142856</v>
      </c>
      <c r="P165" s="32">
        <f t="shared" si="43"/>
        <v>136.07142857142856</v>
      </c>
      <c r="Q165" s="32">
        <f t="shared" si="44"/>
        <v>134.07142857142856</v>
      </c>
      <c r="R165" s="32">
        <f t="shared" si="45"/>
        <v>132.07142857142856</v>
      </c>
      <c r="S165" s="32">
        <f t="shared" si="46"/>
        <v>128.07142857142856</v>
      </c>
      <c r="T165" s="32">
        <f t="shared" si="47"/>
        <v>124.07142857142857</v>
      </c>
      <c r="U165" s="32"/>
      <c r="V165" s="32"/>
      <c r="W165" s="32"/>
    </row>
    <row r="166" spans="1:23" x14ac:dyDescent="0.25">
      <c r="A166" s="23" t="s">
        <v>109</v>
      </c>
      <c r="B166" s="24">
        <v>10</v>
      </c>
      <c r="C166" s="25">
        <v>30</v>
      </c>
      <c r="D166" s="26">
        <v>58.8</v>
      </c>
      <c r="E166" s="32">
        <f t="shared" si="32"/>
        <v>179.8</v>
      </c>
      <c r="F166" s="32">
        <f t="shared" si="33"/>
        <v>178.8</v>
      </c>
      <c r="G166" s="32">
        <f t="shared" si="34"/>
        <v>176.8</v>
      </c>
      <c r="H166" s="32">
        <f t="shared" si="35"/>
        <v>174.8</v>
      </c>
      <c r="I166" s="32">
        <f t="shared" si="36"/>
        <v>172.8</v>
      </c>
      <c r="J166" s="32">
        <f t="shared" si="37"/>
        <v>172.8</v>
      </c>
      <c r="K166" s="32">
        <f t="shared" si="38"/>
        <v>167.8</v>
      </c>
      <c r="L166" s="32">
        <f t="shared" si="39"/>
        <v>165.8</v>
      </c>
      <c r="M166" s="32">
        <f t="shared" si="40"/>
        <v>163.80000000000001</v>
      </c>
      <c r="N166" s="32">
        <f t="shared" si="41"/>
        <v>161.80000000000001</v>
      </c>
      <c r="O166" s="32">
        <f t="shared" si="42"/>
        <v>160.80000000000001</v>
      </c>
      <c r="P166" s="32">
        <f t="shared" si="43"/>
        <v>160.80000000000001</v>
      </c>
      <c r="Q166" s="32">
        <f t="shared" si="44"/>
        <v>158.80000000000001</v>
      </c>
      <c r="R166" s="32">
        <f t="shared" si="45"/>
        <v>156.80000000000001</v>
      </c>
      <c r="S166" s="32">
        <f t="shared" si="46"/>
        <v>152.80000000000001</v>
      </c>
      <c r="T166" s="32">
        <f t="shared" si="47"/>
        <v>148.80000000000001</v>
      </c>
      <c r="U166" s="32"/>
      <c r="V166" s="32"/>
      <c r="W166" s="32"/>
    </row>
    <row r="167" spans="1:23" x14ac:dyDescent="0.25">
      <c r="A167" s="23" t="s">
        <v>170</v>
      </c>
      <c r="B167" s="24">
        <v>5</v>
      </c>
      <c r="C167" s="25">
        <v>37.200000000000003</v>
      </c>
      <c r="D167" s="26">
        <v>56.8</v>
      </c>
      <c r="E167" s="32">
        <f t="shared" si="32"/>
        <v>185</v>
      </c>
      <c r="F167" s="32">
        <f t="shared" si="33"/>
        <v>184</v>
      </c>
      <c r="G167" s="32">
        <f t="shared" si="34"/>
        <v>182</v>
      </c>
      <c r="H167" s="32">
        <f t="shared" si="35"/>
        <v>180</v>
      </c>
      <c r="I167" s="32">
        <f t="shared" si="36"/>
        <v>178</v>
      </c>
      <c r="J167" s="32">
        <f t="shared" si="37"/>
        <v>178</v>
      </c>
      <c r="K167" s="32">
        <f t="shared" si="38"/>
        <v>173</v>
      </c>
      <c r="L167" s="32">
        <f t="shared" si="39"/>
        <v>171</v>
      </c>
      <c r="M167" s="32">
        <f t="shared" si="40"/>
        <v>169</v>
      </c>
      <c r="N167" s="32">
        <f t="shared" si="41"/>
        <v>167</v>
      </c>
      <c r="O167" s="32">
        <f t="shared" si="42"/>
        <v>166</v>
      </c>
      <c r="P167" s="32">
        <f t="shared" si="43"/>
        <v>166</v>
      </c>
      <c r="Q167" s="32">
        <f t="shared" si="44"/>
        <v>164</v>
      </c>
      <c r="R167" s="32">
        <f t="shared" si="45"/>
        <v>162</v>
      </c>
      <c r="S167" s="32">
        <f t="shared" si="46"/>
        <v>158</v>
      </c>
      <c r="T167" s="32">
        <f t="shared" si="47"/>
        <v>154</v>
      </c>
      <c r="U167" s="32"/>
      <c r="V167" s="32"/>
      <c r="W167" s="32"/>
    </row>
    <row r="168" spans="1:23" x14ac:dyDescent="0.25">
      <c r="A168" s="23" t="s">
        <v>89</v>
      </c>
      <c r="B168" s="24">
        <v>25</v>
      </c>
      <c r="C168" s="25">
        <v>48.76</v>
      </c>
      <c r="D168" s="26">
        <v>101.92</v>
      </c>
      <c r="E168" s="32">
        <f t="shared" si="32"/>
        <v>241.68</v>
      </c>
      <c r="F168" s="32">
        <f t="shared" si="33"/>
        <v>240.68</v>
      </c>
      <c r="G168" s="32">
        <f t="shared" si="34"/>
        <v>238.68</v>
      </c>
      <c r="H168" s="32">
        <f t="shared" si="35"/>
        <v>236.68</v>
      </c>
      <c r="I168" s="32">
        <f t="shared" si="36"/>
        <v>234.68</v>
      </c>
      <c r="J168" s="32">
        <f t="shared" si="37"/>
        <v>234.68</v>
      </c>
      <c r="K168" s="32">
        <f t="shared" si="38"/>
        <v>229.68</v>
      </c>
      <c r="L168" s="32">
        <f t="shared" si="39"/>
        <v>227.68</v>
      </c>
      <c r="M168" s="32">
        <f t="shared" si="40"/>
        <v>225.68</v>
      </c>
      <c r="N168" s="32">
        <f t="shared" si="41"/>
        <v>223.68</v>
      </c>
      <c r="O168" s="32">
        <f t="shared" si="42"/>
        <v>222.68</v>
      </c>
      <c r="P168" s="32">
        <f t="shared" si="43"/>
        <v>222.68</v>
      </c>
      <c r="Q168" s="32">
        <f t="shared" si="44"/>
        <v>220.68</v>
      </c>
      <c r="R168" s="32">
        <f t="shared" si="45"/>
        <v>218.68</v>
      </c>
      <c r="S168" s="32">
        <f t="shared" si="46"/>
        <v>214.68</v>
      </c>
      <c r="T168" s="32">
        <f t="shared" si="47"/>
        <v>210.68</v>
      </c>
      <c r="U168" s="32"/>
      <c r="V168" s="32"/>
      <c r="W168" s="32"/>
    </row>
    <row r="169" spans="1:23" x14ac:dyDescent="0.25">
      <c r="A169" s="23" t="s">
        <v>38</v>
      </c>
      <c r="B169" s="24">
        <v>7</v>
      </c>
      <c r="C169" s="25">
        <v>39.142857142857146</v>
      </c>
      <c r="D169" s="26">
        <v>65</v>
      </c>
      <c r="E169" s="32">
        <f t="shared" si="32"/>
        <v>195.14285714285714</v>
      </c>
      <c r="F169" s="32">
        <f t="shared" si="33"/>
        <v>194.14285714285714</v>
      </c>
      <c r="G169" s="32">
        <f t="shared" si="34"/>
        <v>192.14285714285714</v>
      </c>
      <c r="H169" s="32">
        <f t="shared" si="35"/>
        <v>190.14285714285714</v>
      </c>
      <c r="I169" s="32">
        <f t="shared" si="36"/>
        <v>188.14285714285714</v>
      </c>
      <c r="J169" s="32">
        <f t="shared" si="37"/>
        <v>188.14285714285714</v>
      </c>
      <c r="K169" s="32">
        <f t="shared" si="38"/>
        <v>183.14285714285714</v>
      </c>
      <c r="L169" s="32">
        <f t="shared" si="39"/>
        <v>181.14285714285714</v>
      </c>
      <c r="M169" s="32">
        <f t="shared" si="40"/>
        <v>179.14285714285714</v>
      </c>
      <c r="N169" s="32">
        <f t="shared" si="41"/>
        <v>177.14285714285714</v>
      </c>
      <c r="O169" s="32">
        <f t="shared" si="42"/>
        <v>176.14285714285714</v>
      </c>
      <c r="P169" s="32">
        <f t="shared" si="43"/>
        <v>176.14285714285714</v>
      </c>
      <c r="Q169" s="32">
        <f t="shared" si="44"/>
        <v>174.14285714285714</v>
      </c>
      <c r="R169" s="32">
        <f t="shared" si="45"/>
        <v>172.14285714285714</v>
      </c>
      <c r="S169" s="32">
        <f t="shared" si="46"/>
        <v>168.14285714285714</v>
      </c>
      <c r="T169" s="32">
        <f t="shared" si="47"/>
        <v>164.14285714285714</v>
      </c>
      <c r="U169" s="32"/>
      <c r="V169" s="32"/>
      <c r="W169" s="32"/>
    </row>
    <row r="170" spans="1:23" x14ac:dyDescent="0.25">
      <c r="A170" s="23" t="s">
        <v>110</v>
      </c>
      <c r="B170" s="24">
        <v>3</v>
      </c>
      <c r="C170" s="25">
        <v>35.666666666666664</v>
      </c>
      <c r="D170" s="26">
        <v>57.666666666666664</v>
      </c>
      <c r="E170" s="32">
        <f t="shared" si="32"/>
        <v>184.33333333333331</v>
      </c>
      <c r="F170" s="32">
        <f t="shared" si="33"/>
        <v>183.33333333333331</v>
      </c>
      <c r="G170" s="32">
        <f t="shared" si="34"/>
        <v>181.33333333333331</v>
      </c>
      <c r="H170" s="32">
        <f t="shared" si="35"/>
        <v>179.33333333333331</v>
      </c>
      <c r="I170" s="32">
        <f t="shared" si="36"/>
        <v>177.33333333333331</v>
      </c>
      <c r="J170" s="32">
        <f t="shared" si="37"/>
        <v>177.33333333333331</v>
      </c>
      <c r="K170" s="32">
        <f t="shared" si="38"/>
        <v>172.33333333333331</v>
      </c>
      <c r="L170" s="32">
        <f t="shared" si="39"/>
        <v>170.33333333333331</v>
      </c>
      <c r="M170" s="32">
        <f t="shared" si="40"/>
        <v>168.33333333333331</v>
      </c>
      <c r="N170" s="32">
        <f t="shared" si="41"/>
        <v>166.33333333333331</v>
      </c>
      <c r="O170" s="32">
        <f t="shared" si="42"/>
        <v>165.33333333333331</v>
      </c>
      <c r="P170" s="32">
        <f t="shared" si="43"/>
        <v>165.33333333333331</v>
      </c>
      <c r="Q170" s="32">
        <f t="shared" si="44"/>
        <v>163.33333333333331</v>
      </c>
      <c r="R170" s="32">
        <f t="shared" si="45"/>
        <v>161.33333333333331</v>
      </c>
      <c r="S170" s="32">
        <f t="shared" si="46"/>
        <v>157.33333333333331</v>
      </c>
      <c r="T170" s="32">
        <f t="shared" si="47"/>
        <v>153.33333333333331</v>
      </c>
      <c r="U170" s="32"/>
      <c r="V170" s="32"/>
      <c r="W170" s="32"/>
    </row>
    <row r="171" spans="1:23" x14ac:dyDescent="0.25">
      <c r="A171" s="23" t="s">
        <v>32</v>
      </c>
      <c r="B171" s="24">
        <v>1</v>
      </c>
      <c r="C171" s="25">
        <v>36</v>
      </c>
      <c r="D171" s="26">
        <v>64</v>
      </c>
      <c r="E171" s="32">
        <f t="shared" si="32"/>
        <v>191</v>
      </c>
      <c r="F171" s="32">
        <f t="shared" si="33"/>
        <v>190</v>
      </c>
      <c r="G171" s="32">
        <f t="shared" si="34"/>
        <v>188</v>
      </c>
      <c r="H171" s="32">
        <f t="shared" si="35"/>
        <v>186</v>
      </c>
      <c r="I171" s="32">
        <f t="shared" si="36"/>
        <v>184</v>
      </c>
      <c r="J171" s="32">
        <f t="shared" si="37"/>
        <v>184</v>
      </c>
      <c r="K171" s="32">
        <f t="shared" si="38"/>
        <v>179</v>
      </c>
      <c r="L171" s="32">
        <f t="shared" si="39"/>
        <v>177</v>
      </c>
      <c r="M171" s="32">
        <f t="shared" si="40"/>
        <v>175</v>
      </c>
      <c r="N171" s="32">
        <f t="shared" si="41"/>
        <v>173</v>
      </c>
      <c r="O171" s="32">
        <f t="shared" si="42"/>
        <v>172</v>
      </c>
      <c r="P171" s="32">
        <f t="shared" si="43"/>
        <v>172</v>
      </c>
      <c r="Q171" s="32">
        <f t="shared" si="44"/>
        <v>170</v>
      </c>
      <c r="R171" s="32">
        <f t="shared" si="45"/>
        <v>168</v>
      </c>
      <c r="S171" s="32">
        <f t="shared" si="46"/>
        <v>164</v>
      </c>
      <c r="T171" s="32">
        <f t="shared" si="47"/>
        <v>160</v>
      </c>
      <c r="U171" s="32"/>
      <c r="V171" s="32"/>
      <c r="W171" s="32"/>
    </row>
    <row r="172" spans="1:23" x14ac:dyDescent="0.25">
      <c r="A172" s="23" t="s">
        <v>417</v>
      </c>
      <c r="B172" s="24">
        <v>1</v>
      </c>
      <c r="C172" s="25">
        <v>6</v>
      </c>
      <c r="D172" s="26">
        <v>150</v>
      </c>
      <c r="E172" s="32">
        <f t="shared" si="32"/>
        <v>247</v>
      </c>
      <c r="F172" s="32">
        <f t="shared" si="33"/>
        <v>246</v>
      </c>
      <c r="G172" s="32">
        <f t="shared" si="34"/>
        <v>244</v>
      </c>
      <c r="H172" s="32">
        <f t="shared" si="35"/>
        <v>242</v>
      </c>
      <c r="I172" s="32">
        <f t="shared" si="36"/>
        <v>240</v>
      </c>
      <c r="J172" s="32">
        <f t="shared" si="37"/>
        <v>240</v>
      </c>
      <c r="K172" s="32">
        <f t="shared" si="38"/>
        <v>235</v>
      </c>
      <c r="L172" s="32">
        <f t="shared" si="39"/>
        <v>233</v>
      </c>
      <c r="M172" s="32">
        <f t="shared" si="40"/>
        <v>231</v>
      </c>
      <c r="N172" s="32">
        <f t="shared" si="41"/>
        <v>229</v>
      </c>
      <c r="O172" s="32">
        <f t="shared" si="42"/>
        <v>228</v>
      </c>
      <c r="P172" s="32">
        <f t="shared" si="43"/>
        <v>228</v>
      </c>
      <c r="Q172" s="32">
        <f t="shared" si="44"/>
        <v>226</v>
      </c>
      <c r="R172" s="32">
        <f t="shared" si="45"/>
        <v>224</v>
      </c>
      <c r="S172" s="32">
        <f t="shared" si="46"/>
        <v>220</v>
      </c>
      <c r="T172" s="32">
        <f t="shared" si="47"/>
        <v>216</v>
      </c>
      <c r="U172" s="32"/>
      <c r="V172" s="32"/>
      <c r="W172" s="32"/>
    </row>
    <row r="173" spans="1:23" x14ac:dyDescent="0.25">
      <c r="A173" s="23" t="s">
        <v>54</v>
      </c>
      <c r="B173" s="24">
        <v>52</v>
      </c>
      <c r="C173" s="25">
        <v>35.942307692307693</v>
      </c>
      <c r="D173" s="26">
        <v>71.480769230769226</v>
      </c>
      <c r="E173" s="32">
        <f t="shared" si="32"/>
        <v>198.42307692307691</v>
      </c>
      <c r="F173" s="32">
        <f t="shared" si="33"/>
        <v>197.42307692307691</v>
      </c>
      <c r="G173" s="32">
        <f t="shared" si="34"/>
        <v>195.42307692307691</v>
      </c>
      <c r="H173" s="32">
        <f t="shared" si="35"/>
        <v>193.42307692307691</v>
      </c>
      <c r="I173" s="32">
        <f t="shared" si="36"/>
        <v>191.42307692307691</v>
      </c>
      <c r="J173" s="32">
        <f t="shared" si="37"/>
        <v>191.42307692307691</v>
      </c>
      <c r="K173" s="32">
        <f t="shared" si="38"/>
        <v>186.42307692307691</v>
      </c>
      <c r="L173" s="32">
        <f t="shared" si="39"/>
        <v>184.42307692307691</v>
      </c>
      <c r="M173" s="32">
        <f t="shared" si="40"/>
        <v>182.42307692307691</v>
      </c>
      <c r="N173" s="32">
        <f t="shared" si="41"/>
        <v>180.42307692307691</v>
      </c>
      <c r="O173" s="32">
        <f t="shared" si="42"/>
        <v>179.42307692307691</v>
      </c>
      <c r="P173" s="32">
        <f t="shared" si="43"/>
        <v>179.42307692307691</v>
      </c>
      <c r="Q173" s="32">
        <f t="shared" si="44"/>
        <v>177.42307692307691</v>
      </c>
      <c r="R173" s="32">
        <f t="shared" si="45"/>
        <v>175.42307692307691</v>
      </c>
      <c r="S173" s="32">
        <f t="shared" si="46"/>
        <v>171.42307692307691</v>
      </c>
      <c r="T173" s="32">
        <f t="shared" si="47"/>
        <v>167.42307692307691</v>
      </c>
      <c r="U173" s="32"/>
      <c r="V173" s="32"/>
      <c r="W173" s="32"/>
    </row>
    <row r="174" spans="1:23" x14ac:dyDescent="0.25">
      <c r="A174" s="23" t="s">
        <v>165</v>
      </c>
      <c r="B174" s="24">
        <v>2</v>
      </c>
      <c r="C174" s="25">
        <v>95.5</v>
      </c>
      <c r="D174" s="26">
        <v>185</v>
      </c>
      <c r="E174" s="32">
        <f t="shared" si="32"/>
        <v>371.5</v>
      </c>
      <c r="F174" s="32">
        <f t="shared" si="33"/>
        <v>370.5</v>
      </c>
      <c r="G174" s="32">
        <f t="shared" si="34"/>
        <v>368.5</v>
      </c>
      <c r="H174" s="32">
        <f t="shared" si="35"/>
        <v>366.5</v>
      </c>
      <c r="I174" s="32">
        <f t="shared" si="36"/>
        <v>364.5</v>
      </c>
      <c r="J174" s="32">
        <f t="shared" si="37"/>
        <v>364.5</v>
      </c>
      <c r="K174" s="32">
        <f t="shared" si="38"/>
        <v>359.5</v>
      </c>
      <c r="L174" s="32">
        <f t="shared" si="39"/>
        <v>357.5</v>
      </c>
      <c r="M174" s="32">
        <f t="shared" si="40"/>
        <v>355.5</v>
      </c>
      <c r="N174" s="32">
        <f t="shared" si="41"/>
        <v>353.5</v>
      </c>
      <c r="O174" s="32">
        <f t="shared" si="42"/>
        <v>352.5</v>
      </c>
      <c r="P174" s="32">
        <f t="shared" si="43"/>
        <v>352.5</v>
      </c>
      <c r="Q174" s="32">
        <f t="shared" si="44"/>
        <v>350.5</v>
      </c>
      <c r="R174" s="32">
        <f t="shared" si="45"/>
        <v>348.5</v>
      </c>
      <c r="S174" s="32">
        <f t="shared" si="46"/>
        <v>344.5</v>
      </c>
      <c r="T174" s="32">
        <f t="shared" si="47"/>
        <v>340.5</v>
      </c>
      <c r="U174" s="32"/>
      <c r="V174" s="32"/>
      <c r="W174" s="32"/>
    </row>
    <row r="175" spans="1:23" x14ac:dyDescent="0.25">
      <c r="A175" s="23" t="s">
        <v>119</v>
      </c>
      <c r="B175" s="24">
        <v>4</v>
      </c>
      <c r="C175" s="25">
        <v>32</v>
      </c>
      <c r="D175" s="26">
        <v>37.75</v>
      </c>
      <c r="E175" s="32">
        <f t="shared" si="32"/>
        <v>160.75</v>
      </c>
      <c r="F175" s="32">
        <f t="shared" si="33"/>
        <v>159.75</v>
      </c>
      <c r="G175" s="32">
        <f t="shared" si="34"/>
        <v>157.75</v>
      </c>
      <c r="H175" s="32">
        <f t="shared" si="35"/>
        <v>155.75</v>
      </c>
      <c r="I175" s="32">
        <f t="shared" si="36"/>
        <v>153.75</v>
      </c>
      <c r="J175" s="32">
        <f t="shared" si="37"/>
        <v>153.75</v>
      </c>
      <c r="K175" s="32">
        <f t="shared" si="38"/>
        <v>148.75</v>
      </c>
      <c r="L175" s="32">
        <f t="shared" si="39"/>
        <v>146.75</v>
      </c>
      <c r="M175" s="32">
        <f t="shared" si="40"/>
        <v>144.75</v>
      </c>
      <c r="N175" s="32">
        <f t="shared" si="41"/>
        <v>142.75</v>
      </c>
      <c r="O175" s="32">
        <f t="shared" si="42"/>
        <v>141.75</v>
      </c>
      <c r="P175" s="32">
        <f t="shared" si="43"/>
        <v>141.75</v>
      </c>
      <c r="Q175" s="32">
        <f t="shared" si="44"/>
        <v>139.75</v>
      </c>
      <c r="R175" s="32">
        <f t="shared" si="45"/>
        <v>137.75</v>
      </c>
      <c r="S175" s="32">
        <f t="shared" si="46"/>
        <v>133.75</v>
      </c>
      <c r="T175" s="32">
        <f t="shared" si="47"/>
        <v>129.75</v>
      </c>
      <c r="U175" s="32"/>
      <c r="V175" s="32"/>
      <c r="W175" s="32"/>
    </row>
    <row r="176" spans="1:23" x14ac:dyDescent="0.25">
      <c r="A176" s="23" t="s">
        <v>72</v>
      </c>
      <c r="B176" s="24">
        <v>7</v>
      </c>
      <c r="C176" s="25">
        <v>39.142857142857146</v>
      </c>
      <c r="D176" s="26">
        <v>73</v>
      </c>
      <c r="E176" s="32">
        <f t="shared" si="32"/>
        <v>203.14285714285714</v>
      </c>
      <c r="F176" s="32">
        <f t="shared" si="33"/>
        <v>202.14285714285714</v>
      </c>
      <c r="G176" s="32">
        <f t="shared" si="34"/>
        <v>200.14285714285714</v>
      </c>
      <c r="H176" s="32">
        <f t="shared" si="35"/>
        <v>198.14285714285714</v>
      </c>
      <c r="I176" s="32">
        <f t="shared" si="36"/>
        <v>196.14285714285714</v>
      </c>
      <c r="J176" s="32">
        <f t="shared" si="37"/>
        <v>196.14285714285714</v>
      </c>
      <c r="K176" s="32">
        <f t="shared" si="38"/>
        <v>191.14285714285714</v>
      </c>
      <c r="L176" s="32">
        <f t="shared" si="39"/>
        <v>189.14285714285714</v>
      </c>
      <c r="M176" s="32">
        <f t="shared" si="40"/>
        <v>187.14285714285714</v>
      </c>
      <c r="N176" s="32">
        <f t="shared" si="41"/>
        <v>185.14285714285714</v>
      </c>
      <c r="O176" s="32">
        <f t="shared" si="42"/>
        <v>184.14285714285714</v>
      </c>
      <c r="P176" s="32">
        <f t="shared" si="43"/>
        <v>184.14285714285714</v>
      </c>
      <c r="Q176" s="32">
        <f t="shared" si="44"/>
        <v>182.14285714285714</v>
      </c>
      <c r="R176" s="32">
        <f t="shared" si="45"/>
        <v>180.14285714285714</v>
      </c>
      <c r="S176" s="32">
        <f t="shared" si="46"/>
        <v>176.14285714285714</v>
      </c>
      <c r="T176" s="32">
        <f t="shared" si="47"/>
        <v>172.14285714285714</v>
      </c>
      <c r="U176" s="32"/>
      <c r="V176" s="32"/>
      <c r="W176" s="32"/>
    </row>
    <row r="177" spans="1:23" x14ac:dyDescent="0.25">
      <c r="A177" s="23" t="s">
        <v>239</v>
      </c>
      <c r="B177" s="24">
        <v>3</v>
      </c>
      <c r="C177" s="25">
        <v>81</v>
      </c>
      <c r="D177" s="26">
        <v>49.333333333333336</v>
      </c>
      <c r="E177" s="32">
        <f t="shared" si="32"/>
        <v>221.33333333333334</v>
      </c>
      <c r="F177" s="32">
        <f t="shared" si="33"/>
        <v>220.33333333333334</v>
      </c>
      <c r="G177" s="32">
        <f t="shared" si="34"/>
        <v>218.33333333333334</v>
      </c>
      <c r="H177" s="32">
        <f t="shared" si="35"/>
        <v>216.33333333333334</v>
      </c>
      <c r="I177" s="32">
        <f t="shared" si="36"/>
        <v>214.33333333333334</v>
      </c>
      <c r="J177" s="32">
        <f t="shared" si="37"/>
        <v>214.33333333333334</v>
      </c>
      <c r="K177" s="32">
        <f t="shared" si="38"/>
        <v>209.33333333333334</v>
      </c>
      <c r="L177" s="32">
        <f t="shared" si="39"/>
        <v>207.33333333333334</v>
      </c>
      <c r="M177" s="32">
        <f t="shared" si="40"/>
        <v>205.33333333333334</v>
      </c>
      <c r="N177" s="32">
        <f t="shared" si="41"/>
        <v>203.33333333333334</v>
      </c>
      <c r="O177" s="32">
        <f t="shared" si="42"/>
        <v>202.33333333333334</v>
      </c>
      <c r="P177" s="32">
        <f t="shared" si="43"/>
        <v>202.33333333333334</v>
      </c>
      <c r="Q177" s="32">
        <f t="shared" si="44"/>
        <v>200.33333333333334</v>
      </c>
      <c r="R177" s="32">
        <f t="shared" si="45"/>
        <v>198.33333333333334</v>
      </c>
      <c r="S177" s="32">
        <f t="shared" si="46"/>
        <v>194.33333333333334</v>
      </c>
      <c r="T177" s="32">
        <f t="shared" si="47"/>
        <v>190.33333333333334</v>
      </c>
      <c r="U177" s="32"/>
      <c r="V177" s="32"/>
      <c r="W177" s="32"/>
    </row>
    <row r="178" spans="1:23" x14ac:dyDescent="0.25">
      <c r="A178" s="23" t="s">
        <v>231</v>
      </c>
      <c r="B178" s="24">
        <v>5</v>
      </c>
      <c r="C178" s="25">
        <v>44.8</v>
      </c>
      <c r="D178" s="26">
        <v>109</v>
      </c>
      <c r="E178" s="32">
        <f t="shared" si="32"/>
        <v>244.8</v>
      </c>
      <c r="F178" s="32">
        <f t="shared" si="33"/>
        <v>243.8</v>
      </c>
      <c r="G178" s="32">
        <f t="shared" si="34"/>
        <v>241.8</v>
      </c>
      <c r="H178" s="32">
        <f t="shared" si="35"/>
        <v>239.8</v>
      </c>
      <c r="I178" s="32">
        <f t="shared" si="36"/>
        <v>237.8</v>
      </c>
      <c r="J178" s="32">
        <f t="shared" si="37"/>
        <v>237.8</v>
      </c>
      <c r="K178" s="32">
        <f t="shared" si="38"/>
        <v>232.8</v>
      </c>
      <c r="L178" s="32">
        <f t="shared" si="39"/>
        <v>230.8</v>
      </c>
      <c r="M178" s="32">
        <f t="shared" si="40"/>
        <v>228.8</v>
      </c>
      <c r="N178" s="32">
        <f t="shared" si="41"/>
        <v>226.8</v>
      </c>
      <c r="O178" s="32">
        <f t="shared" si="42"/>
        <v>225.8</v>
      </c>
      <c r="P178" s="32">
        <f t="shared" si="43"/>
        <v>225.8</v>
      </c>
      <c r="Q178" s="32">
        <f t="shared" si="44"/>
        <v>223.8</v>
      </c>
      <c r="R178" s="32">
        <f t="shared" si="45"/>
        <v>221.8</v>
      </c>
      <c r="S178" s="32">
        <f t="shared" si="46"/>
        <v>217.8</v>
      </c>
      <c r="T178" s="32">
        <f t="shared" si="47"/>
        <v>213.8</v>
      </c>
      <c r="U178" s="32"/>
      <c r="V178" s="32"/>
      <c r="W178" s="32"/>
    </row>
    <row r="179" spans="1:23" x14ac:dyDescent="0.25">
      <c r="A179" s="23" t="s">
        <v>37</v>
      </c>
      <c r="B179" s="24">
        <v>17</v>
      </c>
      <c r="C179" s="25">
        <v>86.588235294117652</v>
      </c>
      <c r="D179" s="26">
        <v>78.529411764705884</v>
      </c>
      <c r="E179" s="32">
        <f t="shared" si="32"/>
        <v>256.11764705882354</v>
      </c>
      <c r="F179" s="32">
        <f t="shared" si="33"/>
        <v>255.11764705882354</v>
      </c>
      <c r="G179" s="32">
        <f t="shared" si="34"/>
        <v>253.11764705882354</v>
      </c>
      <c r="H179" s="32">
        <f t="shared" si="35"/>
        <v>251.11764705882354</v>
      </c>
      <c r="I179" s="32">
        <f t="shared" si="36"/>
        <v>249.11764705882354</v>
      </c>
      <c r="J179" s="32">
        <f t="shared" si="37"/>
        <v>249.11764705882354</v>
      </c>
      <c r="K179" s="32">
        <f t="shared" si="38"/>
        <v>244.11764705882354</v>
      </c>
      <c r="L179" s="32">
        <f t="shared" si="39"/>
        <v>242.11764705882354</v>
      </c>
      <c r="M179" s="32">
        <f t="shared" si="40"/>
        <v>240.11764705882354</v>
      </c>
      <c r="N179" s="32">
        <f t="shared" si="41"/>
        <v>238.11764705882354</v>
      </c>
      <c r="O179" s="32">
        <f t="shared" si="42"/>
        <v>237.11764705882354</v>
      </c>
      <c r="P179" s="32">
        <f t="shared" si="43"/>
        <v>237.11764705882354</v>
      </c>
      <c r="Q179" s="32">
        <f t="shared" si="44"/>
        <v>235.11764705882354</v>
      </c>
      <c r="R179" s="32">
        <f t="shared" si="45"/>
        <v>233.11764705882354</v>
      </c>
      <c r="S179" s="32">
        <f t="shared" si="46"/>
        <v>229.11764705882354</v>
      </c>
      <c r="T179" s="32">
        <f t="shared" si="47"/>
        <v>225.11764705882354</v>
      </c>
      <c r="U179" s="32"/>
      <c r="V179" s="32"/>
      <c r="W179" s="32"/>
    </row>
    <row r="180" spans="1:23" x14ac:dyDescent="0.25">
      <c r="A180" s="23" t="s">
        <v>86</v>
      </c>
      <c r="B180" s="24">
        <v>1</v>
      </c>
      <c r="C180" s="25">
        <v>21</v>
      </c>
      <c r="D180" s="26">
        <v>75</v>
      </c>
      <c r="E180" s="32">
        <f t="shared" si="32"/>
        <v>187</v>
      </c>
      <c r="F180" s="32">
        <f t="shared" si="33"/>
        <v>186</v>
      </c>
      <c r="G180" s="32">
        <f t="shared" si="34"/>
        <v>184</v>
      </c>
      <c r="H180" s="32">
        <f t="shared" si="35"/>
        <v>182</v>
      </c>
      <c r="I180" s="32">
        <f t="shared" si="36"/>
        <v>180</v>
      </c>
      <c r="J180" s="32">
        <f t="shared" si="37"/>
        <v>180</v>
      </c>
      <c r="K180" s="32">
        <f t="shared" si="38"/>
        <v>175</v>
      </c>
      <c r="L180" s="32">
        <f t="shared" si="39"/>
        <v>173</v>
      </c>
      <c r="M180" s="32">
        <f t="shared" si="40"/>
        <v>171</v>
      </c>
      <c r="N180" s="32">
        <f t="shared" si="41"/>
        <v>169</v>
      </c>
      <c r="O180" s="32">
        <f t="shared" si="42"/>
        <v>168</v>
      </c>
      <c r="P180" s="32">
        <f t="shared" si="43"/>
        <v>168</v>
      </c>
      <c r="Q180" s="32">
        <f t="shared" si="44"/>
        <v>166</v>
      </c>
      <c r="R180" s="32">
        <f t="shared" si="45"/>
        <v>164</v>
      </c>
      <c r="S180" s="32">
        <f t="shared" si="46"/>
        <v>160</v>
      </c>
      <c r="T180" s="32">
        <f t="shared" si="47"/>
        <v>156</v>
      </c>
      <c r="U180" s="32"/>
      <c r="V180" s="32"/>
      <c r="W180" s="32"/>
    </row>
    <row r="181" spans="1:23" x14ac:dyDescent="0.25">
      <c r="A181" s="23" t="s">
        <v>102</v>
      </c>
      <c r="B181" s="24">
        <v>6</v>
      </c>
      <c r="C181" s="25">
        <v>31.666666666666668</v>
      </c>
      <c r="D181" s="26">
        <v>48.166666666666664</v>
      </c>
      <c r="E181" s="32">
        <f t="shared" si="32"/>
        <v>170.83333333333334</v>
      </c>
      <c r="F181" s="32">
        <f t="shared" si="33"/>
        <v>169.83333333333334</v>
      </c>
      <c r="G181" s="32">
        <f t="shared" si="34"/>
        <v>167.83333333333334</v>
      </c>
      <c r="H181" s="32">
        <f t="shared" si="35"/>
        <v>165.83333333333331</v>
      </c>
      <c r="I181" s="32">
        <f t="shared" si="36"/>
        <v>163.83333333333331</v>
      </c>
      <c r="J181" s="32">
        <f t="shared" si="37"/>
        <v>163.83333333333331</v>
      </c>
      <c r="K181" s="32">
        <f t="shared" si="38"/>
        <v>158.83333333333331</v>
      </c>
      <c r="L181" s="32">
        <f t="shared" si="39"/>
        <v>156.83333333333331</v>
      </c>
      <c r="M181" s="32">
        <f t="shared" si="40"/>
        <v>154.83333333333331</v>
      </c>
      <c r="N181" s="32">
        <f t="shared" si="41"/>
        <v>152.83333333333331</v>
      </c>
      <c r="O181" s="32">
        <f t="shared" si="42"/>
        <v>151.83333333333331</v>
      </c>
      <c r="P181" s="32">
        <f t="shared" si="43"/>
        <v>151.83333333333331</v>
      </c>
      <c r="Q181" s="32">
        <f t="shared" si="44"/>
        <v>149.83333333333331</v>
      </c>
      <c r="R181" s="32">
        <f t="shared" si="45"/>
        <v>147.83333333333331</v>
      </c>
      <c r="S181" s="32">
        <f t="shared" si="46"/>
        <v>143.83333333333331</v>
      </c>
      <c r="T181" s="32">
        <f t="shared" si="47"/>
        <v>139.83333333333331</v>
      </c>
      <c r="U181" s="32"/>
      <c r="V181" s="32"/>
      <c r="W181" s="32"/>
    </row>
    <row r="182" spans="1:23" x14ac:dyDescent="0.25">
      <c r="A182" s="23" t="s">
        <v>333</v>
      </c>
      <c r="B182" s="24">
        <v>1</v>
      </c>
      <c r="C182" s="25">
        <v>21</v>
      </c>
      <c r="D182" s="26">
        <v>72</v>
      </c>
      <c r="E182" s="32">
        <f t="shared" si="32"/>
        <v>184</v>
      </c>
      <c r="F182" s="32">
        <f t="shared" si="33"/>
        <v>183</v>
      </c>
      <c r="G182" s="32">
        <f t="shared" si="34"/>
        <v>181</v>
      </c>
      <c r="H182" s="32">
        <f t="shared" si="35"/>
        <v>179</v>
      </c>
      <c r="I182" s="32">
        <f t="shared" si="36"/>
        <v>177</v>
      </c>
      <c r="J182" s="32">
        <f t="shared" si="37"/>
        <v>177</v>
      </c>
      <c r="K182" s="32">
        <f t="shared" si="38"/>
        <v>172</v>
      </c>
      <c r="L182" s="32">
        <f t="shared" si="39"/>
        <v>170</v>
      </c>
      <c r="M182" s="32">
        <f t="shared" si="40"/>
        <v>168</v>
      </c>
      <c r="N182" s="32">
        <f t="shared" si="41"/>
        <v>166</v>
      </c>
      <c r="O182" s="32">
        <f t="shared" si="42"/>
        <v>165</v>
      </c>
      <c r="P182" s="32">
        <f t="shared" si="43"/>
        <v>165</v>
      </c>
      <c r="Q182" s="32">
        <f t="shared" si="44"/>
        <v>163</v>
      </c>
      <c r="R182" s="32">
        <f t="shared" si="45"/>
        <v>161</v>
      </c>
      <c r="S182" s="32">
        <f t="shared" si="46"/>
        <v>157</v>
      </c>
      <c r="T182" s="32">
        <f t="shared" si="47"/>
        <v>153</v>
      </c>
      <c r="U182" s="32"/>
      <c r="V182" s="32"/>
      <c r="W182" s="32"/>
    </row>
    <row r="183" spans="1:23" x14ac:dyDescent="0.25">
      <c r="A183" s="23" t="s">
        <v>166</v>
      </c>
      <c r="B183" s="24">
        <v>2</v>
      </c>
      <c r="C183" s="25">
        <v>19</v>
      </c>
      <c r="D183" s="26">
        <v>9.5</v>
      </c>
      <c r="E183" s="32">
        <f t="shared" si="32"/>
        <v>119.5</v>
      </c>
      <c r="F183" s="32">
        <f t="shared" si="33"/>
        <v>118.5</v>
      </c>
      <c r="G183" s="32">
        <f t="shared" si="34"/>
        <v>116.5</v>
      </c>
      <c r="H183" s="32">
        <f t="shared" si="35"/>
        <v>114.5</v>
      </c>
      <c r="I183" s="32">
        <f t="shared" si="36"/>
        <v>112.5</v>
      </c>
      <c r="J183" s="32">
        <f t="shared" si="37"/>
        <v>112.5</v>
      </c>
      <c r="K183" s="32">
        <f t="shared" si="38"/>
        <v>107.5</v>
      </c>
      <c r="L183" s="32">
        <f t="shared" si="39"/>
        <v>105.5</v>
      </c>
      <c r="M183" s="32">
        <f t="shared" si="40"/>
        <v>103.5</v>
      </c>
      <c r="N183" s="32">
        <f t="shared" si="41"/>
        <v>101.5</v>
      </c>
      <c r="O183" s="32">
        <f t="shared" si="42"/>
        <v>100.5</v>
      </c>
      <c r="P183" s="32">
        <f t="shared" si="43"/>
        <v>100.5</v>
      </c>
      <c r="Q183" s="32">
        <f t="shared" si="44"/>
        <v>98.5</v>
      </c>
      <c r="R183" s="32">
        <f t="shared" si="45"/>
        <v>96.5</v>
      </c>
      <c r="S183" s="32">
        <f t="shared" si="46"/>
        <v>92.5</v>
      </c>
      <c r="T183" s="32">
        <f t="shared" si="47"/>
        <v>88.5</v>
      </c>
      <c r="U183" s="32"/>
      <c r="V183" s="32"/>
      <c r="W183" s="32"/>
    </row>
    <row r="184" spans="1:23" x14ac:dyDescent="0.25">
      <c r="A184" s="23" t="s">
        <v>150</v>
      </c>
      <c r="B184" s="24">
        <v>16</v>
      </c>
      <c r="C184" s="25">
        <v>16</v>
      </c>
      <c r="D184" s="26">
        <v>39.0625</v>
      </c>
      <c r="E184" s="32">
        <f t="shared" si="32"/>
        <v>146.0625</v>
      </c>
      <c r="F184" s="32">
        <f t="shared" si="33"/>
        <v>145.0625</v>
      </c>
      <c r="G184" s="32">
        <f t="shared" si="34"/>
        <v>143.0625</v>
      </c>
      <c r="H184" s="32">
        <f t="shared" si="35"/>
        <v>141.0625</v>
      </c>
      <c r="I184" s="32">
        <f t="shared" si="36"/>
        <v>139.0625</v>
      </c>
      <c r="J184" s="32">
        <f t="shared" si="37"/>
        <v>139.0625</v>
      </c>
      <c r="K184" s="32">
        <f t="shared" si="38"/>
        <v>134.0625</v>
      </c>
      <c r="L184" s="32">
        <f t="shared" si="39"/>
        <v>132.0625</v>
      </c>
      <c r="M184" s="32">
        <f t="shared" si="40"/>
        <v>130.0625</v>
      </c>
      <c r="N184" s="32">
        <f t="shared" si="41"/>
        <v>128.0625</v>
      </c>
      <c r="O184" s="32">
        <f t="shared" si="42"/>
        <v>127.0625</v>
      </c>
      <c r="P184" s="32">
        <f t="shared" si="43"/>
        <v>127.0625</v>
      </c>
      <c r="Q184" s="32">
        <f t="shared" si="44"/>
        <v>125.0625</v>
      </c>
      <c r="R184" s="32">
        <f t="shared" si="45"/>
        <v>123.0625</v>
      </c>
      <c r="S184" s="32">
        <f t="shared" si="46"/>
        <v>119.0625</v>
      </c>
      <c r="T184" s="32">
        <f t="shared" si="47"/>
        <v>115.0625</v>
      </c>
      <c r="U184" s="32"/>
      <c r="V184" s="32"/>
      <c r="W184" s="32"/>
    </row>
    <row r="185" spans="1:23" x14ac:dyDescent="0.25">
      <c r="A185" s="23" t="s">
        <v>76</v>
      </c>
      <c r="B185" s="24">
        <v>11</v>
      </c>
      <c r="C185" s="25">
        <v>45.81818181818182</v>
      </c>
      <c r="D185" s="26">
        <v>142.63636363636363</v>
      </c>
      <c r="E185" s="32">
        <f t="shared" si="32"/>
        <v>279.45454545454544</v>
      </c>
      <c r="F185" s="32">
        <f t="shared" si="33"/>
        <v>278.45454545454544</v>
      </c>
      <c r="G185" s="32">
        <f t="shared" si="34"/>
        <v>276.45454545454544</v>
      </c>
      <c r="H185" s="32">
        <f t="shared" si="35"/>
        <v>274.45454545454544</v>
      </c>
      <c r="I185" s="32">
        <f t="shared" si="36"/>
        <v>272.45454545454544</v>
      </c>
      <c r="J185" s="32">
        <f t="shared" si="37"/>
        <v>272.45454545454544</v>
      </c>
      <c r="K185" s="32">
        <f t="shared" si="38"/>
        <v>267.45454545454544</v>
      </c>
      <c r="L185" s="32">
        <f t="shared" si="39"/>
        <v>265.45454545454544</v>
      </c>
      <c r="M185" s="32">
        <f t="shared" si="40"/>
        <v>263.45454545454544</v>
      </c>
      <c r="N185" s="32">
        <f t="shared" si="41"/>
        <v>261.45454545454544</v>
      </c>
      <c r="O185" s="32">
        <f t="shared" si="42"/>
        <v>260.45454545454544</v>
      </c>
      <c r="P185" s="32">
        <f t="shared" si="43"/>
        <v>260.45454545454544</v>
      </c>
      <c r="Q185" s="32">
        <f t="shared" si="44"/>
        <v>258.45454545454544</v>
      </c>
      <c r="R185" s="32">
        <f t="shared" si="45"/>
        <v>256.45454545454544</v>
      </c>
      <c r="S185" s="32">
        <f t="shared" si="46"/>
        <v>252.45454545454544</v>
      </c>
      <c r="T185" s="32">
        <f t="shared" si="47"/>
        <v>248.45454545454544</v>
      </c>
      <c r="U185" s="32"/>
      <c r="V185" s="32"/>
      <c r="W185" s="32"/>
    </row>
    <row r="186" spans="1:23" x14ac:dyDescent="0.25">
      <c r="A186" s="23" t="s">
        <v>25</v>
      </c>
      <c r="B186" s="24">
        <v>50</v>
      </c>
      <c r="C186" s="25">
        <v>19.48</v>
      </c>
      <c r="D186" s="26">
        <v>62.061224489795919</v>
      </c>
      <c r="E186" s="32">
        <f t="shared" si="32"/>
        <v>172.54122448979592</v>
      </c>
      <c r="F186" s="32">
        <f t="shared" si="33"/>
        <v>171.54122448979592</v>
      </c>
      <c r="G186" s="32">
        <f t="shared" si="34"/>
        <v>169.54122448979592</v>
      </c>
      <c r="H186" s="32">
        <f t="shared" si="35"/>
        <v>167.54122448979592</v>
      </c>
      <c r="I186" s="32">
        <f t="shared" si="36"/>
        <v>165.54122448979592</v>
      </c>
      <c r="J186" s="32">
        <f t="shared" si="37"/>
        <v>165.54122448979592</v>
      </c>
      <c r="K186" s="32">
        <f t="shared" si="38"/>
        <v>160.54122448979592</v>
      </c>
      <c r="L186" s="32">
        <f t="shared" si="39"/>
        <v>158.54122448979592</v>
      </c>
      <c r="M186" s="32">
        <f t="shared" si="40"/>
        <v>156.54122448979592</v>
      </c>
      <c r="N186" s="32">
        <f t="shared" si="41"/>
        <v>154.54122448979592</v>
      </c>
      <c r="O186" s="32">
        <f t="shared" si="42"/>
        <v>153.54122448979592</v>
      </c>
      <c r="P186" s="32">
        <f t="shared" si="43"/>
        <v>153.54122448979592</v>
      </c>
      <c r="Q186" s="32">
        <f t="shared" si="44"/>
        <v>151.54122448979592</v>
      </c>
      <c r="R186" s="32">
        <f t="shared" si="45"/>
        <v>149.54122448979592</v>
      </c>
      <c r="S186" s="32">
        <f t="shared" si="46"/>
        <v>145.54122448979592</v>
      </c>
      <c r="T186" s="32">
        <f t="shared" si="47"/>
        <v>141.54122448979592</v>
      </c>
      <c r="U186" s="32"/>
      <c r="V186" s="32"/>
      <c r="W186" s="32"/>
    </row>
    <row r="187" spans="1:23" x14ac:dyDescent="0.25">
      <c r="A187" s="23" t="s">
        <v>215</v>
      </c>
      <c r="B187" s="24">
        <v>1</v>
      </c>
      <c r="C187" s="25">
        <v>16</v>
      </c>
      <c r="D187" s="26">
        <v>72</v>
      </c>
      <c r="E187" s="32">
        <f t="shared" si="32"/>
        <v>179</v>
      </c>
      <c r="F187" s="32">
        <f t="shared" si="33"/>
        <v>178</v>
      </c>
      <c r="G187" s="32">
        <f t="shared" si="34"/>
        <v>176</v>
      </c>
      <c r="H187" s="32">
        <f t="shared" si="35"/>
        <v>174</v>
      </c>
      <c r="I187" s="32">
        <f t="shared" si="36"/>
        <v>172</v>
      </c>
      <c r="J187" s="32">
        <f t="shared" si="37"/>
        <v>172</v>
      </c>
      <c r="K187" s="32">
        <f t="shared" si="38"/>
        <v>167</v>
      </c>
      <c r="L187" s="32">
        <f t="shared" si="39"/>
        <v>165</v>
      </c>
      <c r="M187" s="32">
        <f t="shared" si="40"/>
        <v>163</v>
      </c>
      <c r="N187" s="32">
        <f t="shared" si="41"/>
        <v>161</v>
      </c>
      <c r="O187" s="32">
        <f t="shared" si="42"/>
        <v>160</v>
      </c>
      <c r="P187" s="32">
        <f t="shared" si="43"/>
        <v>160</v>
      </c>
      <c r="Q187" s="32">
        <f t="shared" si="44"/>
        <v>158</v>
      </c>
      <c r="R187" s="32">
        <f t="shared" si="45"/>
        <v>156</v>
      </c>
      <c r="S187" s="32">
        <f t="shared" si="46"/>
        <v>152</v>
      </c>
      <c r="T187" s="32">
        <f t="shared" si="47"/>
        <v>148</v>
      </c>
      <c r="U187" s="32"/>
      <c r="V187" s="32"/>
      <c r="W187" s="32"/>
    </row>
    <row r="188" spans="1:23" x14ac:dyDescent="0.25">
      <c r="A188" s="23" t="s">
        <v>276</v>
      </c>
      <c r="B188" s="24">
        <v>1</v>
      </c>
      <c r="C188" s="25">
        <v>42</v>
      </c>
      <c r="D188" s="26">
        <v>23</v>
      </c>
      <c r="E188" s="32">
        <f t="shared" si="32"/>
        <v>156</v>
      </c>
      <c r="F188" s="32">
        <f t="shared" si="33"/>
        <v>155</v>
      </c>
      <c r="G188" s="32">
        <f t="shared" si="34"/>
        <v>153</v>
      </c>
      <c r="H188" s="32">
        <f t="shared" si="35"/>
        <v>151</v>
      </c>
      <c r="I188" s="32">
        <f t="shared" si="36"/>
        <v>149</v>
      </c>
      <c r="J188" s="32">
        <f t="shared" si="37"/>
        <v>149</v>
      </c>
      <c r="K188" s="32">
        <f t="shared" si="38"/>
        <v>144</v>
      </c>
      <c r="L188" s="32">
        <f t="shared" si="39"/>
        <v>142</v>
      </c>
      <c r="M188" s="32">
        <f t="shared" si="40"/>
        <v>140</v>
      </c>
      <c r="N188" s="32">
        <f t="shared" si="41"/>
        <v>138</v>
      </c>
      <c r="O188" s="32">
        <f t="shared" si="42"/>
        <v>137</v>
      </c>
      <c r="P188" s="32">
        <f t="shared" si="43"/>
        <v>137</v>
      </c>
      <c r="Q188" s="32">
        <f t="shared" si="44"/>
        <v>135</v>
      </c>
      <c r="R188" s="32">
        <f t="shared" si="45"/>
        <v>133</v>
      </c>
      <c r="S188" s="32">
        <f t="shared" si="46"/>
        <v>129</v>
      </c>
      <c r="T188" s="32">
        <f t="shared" si="47"/>
        <v>125</v>
      </c>
      <c r="U188" s="32"/>
      <c r="V188" s="32"/>
      <c r="W188" s="32"/>
    </row>
    <row r="189" spans="1:23" x14ac:dyDescent="0.25">
      <c r="A189" s="23" t="s">
        <v>27</v>
      </c>
      <c r="B189" s="24">
        <v>53</v>
      </c>
      <c r="C189" s="25">
        <v>55.773584905660378</v>
      </c>
      <c r="D189" s="26">
        <v>73.264150943396231</v>
      </c>
      <c r="E189" s="32">
        <f t="shared" si="32"/>
        <v>220.03773584905662</v>
      </c>
      <c r="F189" s="32">
        <f t="shared" si="33"/>
        <v>219.03773584905662</v>
      </c>
      <c r="G189" s="32">
        <f t="shared" si="34"/>
        <v>217.03773584905662</v>
      </c>
      <c r="H189" s="32">
        <f t="shared" si="35"/>
        <v>215.03773584905662</v>
      </c>
      <c r="I189" s="32">
        <f t="shared" si="36"/>
        <v>213.03773584905662</v>
      </c>
      <c r="J189" s="32">
        <f t="shared" si="37"/>
        <v>213.03773584905662</v>
      </c>
      <c r="K189" s="32">
        <f t="shared" si="38"/>
        <v>208.03773584905662</v>
      </c>
      <c r="L189" s="32">
        <f t="shared" si="39"/>
        <v>206.03773584905662</v>
      </c>
      <c r="M189" s="32">
        <f t="shared" si="40"/>
        <v>204.03773584905662</v>
      </c>
      <c r="N189" s="32">
        <f t="shared" si="41"/>
        <v>202.03773584905662</v>
      </c>
      <c r="O189" s="32">
        <f t="shared" si="42"/>
        <v>201.03773584905662</v>
      </c>
      <c r="P189" s="32">
        <f t="shared" si="43"/>
        <v>201.03773584905662</v>
      </c>
      <c r="Q189" s="32">
        <f t="shared" si="44"/>
        <v>199.03773584905662</v>
      </c>
      <c r="R189" s="32">
        <f t="shared" si="45"/>
        <v>197.03773584905662</v>
      </c>
      <c r="S189" s="32">
        <f t="shared" si="46"/>
        <v>193.03773584905662</v>
      </c>
      <c r="T189" s="32">
        <f t="shared" si="47"/>
        <v>189.03773584905662</v>
      </c>
      <c r="U189" s="32"/>
      <c r="V189" s="32"/>
      <c r="W189" s="32"/>
    </row>
    <row r="190" spans="1:23" x14ac:dyDescent="0.25">
      <c r="A190" s="23" t="s">
        <v>24</v>
      </c>
      <c r="B190" s="24">
        <v>20</v>
      </c>
      <c r="C190" s="25">
        <v>36.4</v>
      </c>
      <c r="D190" s="26">
        <v>44.2</v>
      </c>
      <c r="E190" s="32">
        <f t="shared" si="32"/>
        <v>171.60000000000002</v>
      </c>
      <c r="F190" s="32">
        <f t="shared" si="33"/>
        <v>170.60000000000002</v>
      </c>
      <c r="G190" s="32">
        <f t="shared" si="34"/>
        <v>168.60000000000002</v>
      </c>
      <c r="H190" s="32">
        <f t="shared" si="35"/>
        <v>166.6</v>
      </c>
      <c r="I190" s="32">
        <f t="shared" si="36"/>
        <v>164.6</v>
      </c>
      <c r="J190" s="32">
        <f t="shared" si="37"/>
        <v>164.6</v>
      </c>
      <c r="K190" s="32">
        <f t="shared" si="38"/>
        <v>159.6</v>
      </c>
      <c r="L190" s="32">
        <f t="shared" si="39"/>
        <v>157.6</v>
      </c>
      <c r="M190" s="32">
        <f t="shared" si="40"/>
        <v>155.6</v>
      </c>
      <c r="N190" s="32">
        <f t="shared" si="41"/>
        <v>153.6</v>
      </c>
      <c r="O190" s="32">
        <f t="shared" si="42"/>
        <v>152.6</v>
      </c>
      <c r="P190" s="32">
        <f t="shared" si="43"/>
        <v>152.6</v>
      </c>
      <c r="Q190" s="32">
        <f t="shared" si="44"/>
        <v>150.6</v>
      </c>
      <c r="R190" s="32">
        <f t="shared" si="45"/>
        <v>148.6</v>
      </c>
      <c r="S190" s="32">
        <f t="shared" si="46"/>
        <v>144.6</v>
      </c>
      <c r="T190" s="32">
        <f t="shared" si="47"/>
        <v>140.6</v>
      </c>
      <c r="U190" s="32"/>
      <c r="V190" s="32"/>
      <c r="W190" s="32"/>
    </row>
    <row r="191" spans="1:23" x14ac:dyDescent="0.25">
      <c r="A191" s="23" t="s">
        <v>13</v>
      </c>
      <c r="B191" s="24">
        <v>25</v>
      </c>
      <c r="C191" s="25">
        <v>84.88</v>
      </c>
      <c r="D191" s="26">
        <v>62</v>
      </c>
      <c r="E191" s="32">
        <f t="shared" si="32"/>
        <v>237.88</v>
      </c>
      <c r="F191" s="32">
        <f t="shared" si="33"/>
        <v>236.88</v>
      </c>
      <c r="G191" s="32">
        <f t="shared" si="34"/>
        <v>234.88</v>
      </c>
      <c r="H191" s="32">
        <f t="shared" si="35"/>
        <v>232.88</v>
      </c>
      <c r="I191" s="32">
        <f t="shared" si="36"/>
        <v>230.88</v>
      </c>
      <c r="J191" s="32">
        <f t="shared" si="37"/>
        <v>230.88</v>
      </c>
      <c r="K191" s="32">
        <f t="shared" si="38"/>
        <v>225.88</v>
      </c>
      <c r="L191" s="32">
        <f t="shared" si="39"/>
        <v>223.88</v>
      </c>
      <c r="M191" s="32">
        <f t="shared" si="40"/>
        <v>221.88</v>
      </c>
      <c r="N191" s="32">
        <f t="shared" si="41"/>
        <v>219.88</v>
      </c>
      <c r="O191" s="32">
        <f t="shared" si="42"/>
        <v>218.88</v>
      </c>
      <c r="P191" s="32">
        <f t="shared" si="43"/>
        <v>218.88</v>
      </c>
      <c r="Q191" s="32">
        <f t="shared" si="44"/>
        <v>216.88</v>
      </c>
      <c r="R191" s="32">
        <f t="shared" si="45"/>
        <v>214.88</v>
      </c>
      <c r="S191" s="32">
        <f t="shared" si="46"/>
        <v>210.88</v>
      </c>
      <c r="T191" s="32">
        <f t="shared" si="47"/>
        <v>206.88</v>
      </c>
      <c r="U191" s="32"/>
      <c r="V191" s="32"/>
      <c r="W191" s="32"/>
    </row>
    <row r="192" spans="1:23" x14ac:dyDescent="0.25">
      <c r="A192" s="23" t="s">
        <v>209</v>
      </c>
      <c r="B192" s="24">
        <v>2</v>
      </c>
      <c r="C192" s="25">
        <v>49</v>
      </c>
      <c r="D192" s="26">
        <v>5.5</v>
      </c>
      <c r="E192" s="32">
        <f t="shared" si="32"/>
        <v>145.5</v>
      </c>
      <c r="F192" s="32">
        <f t="shared" si="33"/>
        <v>144.5</v>
      </c>
      <c r="G192" s="32">
        <f t="shared" si="34"/>
        <v>142.5</v>
      </c>
      <c r="H192" s="32">
        <f t="shared" si="35"/>
        <v>140.5</v>
      </c>
      <c r="I192" s="32">
        <f t="shared" si="36"/>
        <v>138.5</v>
      </c>
      <c r="J192" s="32">
        <f t="shared" si="37"/>
        <v>138.5</v>
      </c>
      <c r="K192" s="32">
        <f t="shared" si="38"/>
        <v>133.5</v>
      </c>
      <c r="L192" s="32">
        <f t="shared" si="39"/>
        <v>131.5</v>
      </c>
      <c r="M192" s="32">
        <f t="shared" si="40"/>
        <v>129.5</v>
      </c>
      <c r="N192" s="32">
        <f t="shared" si="41"/>
        <v>127.5</v>
      </c>
      <c r="O192" s="32">
        <f t="shared" si="42"/>
        <v>126.5</v>
      </c>
      <c r="P192" s="32">
        <f t="shared" si="43"/>
        <v>126.5</v>
      </c>
      <c r="Q192" s="32">
        <f t="shared" si="44"/>
        <v>124.5</v>
      </c>
      <c r="R192" s="32">
        <f t="shared" si="45"/>
        <v>122.5</v>
      </c>
      <c r="S192" s="32">
        <f t="shared" si="46"/>
        <v>118.5</v>
      </c>
      <c r="T192" s="32">
        <f t="shared" si="47"/>
        <v>114.5</v>
      </c>
      <c r="U192" s="32"/>
      <c r="V192" s="32"/>
      <c r="W192" s="32"/>
    </row>
    <row r="193" spans="1:23" x14ac:dyDescent="0.25">
      <c r="A193" s="23" t="s">
        <v>40</v>
      </c>
      <c r="B193" s="24">
        <v>2</v>
      </c>
      <c r="C193" s="25">
        <v>27.5</v>
      </c>
      <c r="D193" s="26">
        <v>14.5</v>
      </c>
      <c r="E193" s="32">
        <f t="shared" si="32"/>
        <v>133</v>
      </c>
      <c r="F193" s="32">
        <f t="shared" si="33"/>
        <v>132</v>
      </c>
      <c r="G193" s="32">
        <f t="shared" si="34"/>
        <v>130</v>
      </c>
      <c r="H193" s="32">
        <f t="shared" si="35"/>
        <v>128</v>
      </c>
      <c r="I193" s="32">
        <f t="shared" si="36"/>
        <v>126</v>
      </c>
      <c r="J193" s="32">
        <f t="shared" si="37"/>
        <v>126</v>
      </c>
      <c r="K193" s="32">
        <f t="shared" si="38"/>
        <v>121</v>
      </c>
      <c r="L193" s="32">
        <f t="shared" si="39"/>
        <v>119</v>
      </c>
      <c r="M193" s="32">
        <f t="shared" si="40"/>
        <v>117</v>
      </c>
      <c r="N193" s="32">
        <f t="shared" si="41"/>
        <v>115</v>
      </c>
      <c r="O193" s="32">
        <f t="shared" si="42"/>
        <v>114</v>
      </c>
      <c r="P193" s="32">
        <f t="shared" si="43"/>
        <v>114</v>
      </c>
      <c r="Q193" s="32">
        <f t="shared" si="44"/>
        <v>112</v>
      </c>
      <c r="R193" s="32">
        <f t="shared" si="45"/>
        <v>110</v>
      </c>
      <c r="S193" s="32">
        <f t="shared" si="46"/>
        <v>106</v>
      </c>
      <c r="T193" s="32">
        <f t="shared" si="47"/>
        <v>102</v>
      </c>
      <c r="U193" s="32"/>
      <c r="V193" s="32"/>
      <c r="W193" s="32"/>
    </row>
    <row r="194" spans="1:23" x14ac:dyDescent="0.25">
      <c r="A194" s="23" t="s">
        <v>20</v>
      </c>
      <c r="B194" s="24">
        <v>2</v>
      </c>
      <c r="C194" s="25">
        <v>42</v>
      </c>
      <c r="D194" s="26">
        <v>33.5</v>
      </c>
      <c r="E194" s="32">
        <f t="shared" si="32"/>
        <v>166.5</v>
      </c>
      <c r="F194" s="32">
        <f t="shared" si="33"/>
        <v>165.5</v>
      </c>
      <c r="G194" s="32">
        <f t="shared" si="34"/>
        <v>163.5</v>
      </c>
      <c r="H194" s="32">
        <f t="shared" si="35"/>
        <v>161.5</v>
      </c>
      <c r="I194" s="32">
        <f t="shared" si="36"/>
        <v>159.5</v>
      </c>
      <c r="J194" s="32">
        <f t="shared" si="37"/>
        <v>159.5</v>
      </c>
      <c r="K194" s="32">
        <f t="shared" si="38"/>
        <v>154.5</v>
      </c>
      <c r="L194" s="32">
        <f t="shared" si="39"/>
        <v>152.5</v>
      </c>
      <c r="M194" s="32">
        <f t="shared" si="40"/>
        <v>150.5</v>
      </c>
      <c r="N194" s="32">
        <f t="shared" si="41"/>
        <v>148.5</v>
      </c>
      <c r="O194" s="32">
        <f t="shared" si="42"/>
        <v>147.5</v>
      </c>
      <c r="P194" s="32">
        <f t="shared" si="43"/>
        <v>147.5</v>
      </c>
      <c r="Q194" s="32">
        <f t="shared" si="44"/>
        <v>145.5</v>
      </c>
      <c r="R194" s="32">
        <f t="shared" si="45"/>
        <v>143.5</v>
      </c>
      <c r="S194" s="32">
        <f t="shared" si="46"/>
        <v>139.5</v>
      </c>
      <c r="T194" s="32">
        <f t="shared" si="47"/>
        <v>135.5</v>
      </c>
      <c r="U194" s="32"/>
      <c r="V194" s="32"/>
      <c r="W194" s="32"/>
    </row>
    <row r="195" spans="1:23" x14ac:dyDescent="0.25">
      <c r="A195" s="23" t="s">
        <v>155</v>
      </c>
      <c r="B195" s="24">
        <v>2</v>
      </c>
      <c r="C195" s="25">
        <v>31</v>
      </c>
      <c r="D195" s="26">
        <v>111</v>
      </c>
      <c r="E195" s="32">
        <f t="shared" ref="E195:E203" si="48">$Z$13+C195+D195</f>
        <v>233</v>
      </c>
      <c r="F195" s="32">
        <f t="shared" ref="F195:F203" si="49">$Z$14+C195+D195</f>
        <v>232</v>
      </c>
      <c r="G195" s="32">
        <f t="shared" ref="G195:G203" si="50">$Z$15+C195+D195</f>
        <v>230</v>
      </c>
      <c r="H195" s="32">
        <f t="shared" ref="H195:H203" si="51">$Z$16+SUM(C195:D195)</f>
        <v>228</v>
      </c>
      <c r="I195" s="32">
        <f t="shared" ref="I195:I203" si="52">$Z$17+SUM(C195:D195)</f>
        <v>226</v>
      </c>
      <c r="J195" s="32">
        <f t="shared" ref="J195:J203" si="53">$Z$18+SUM(C195:D195)</f>
        <v>226</v>
      </c>
      <c r="K195" s="32">
        <f t="shared" ref="K195:K203" si="54">$Z$19+SUM(C195:D195)</f>
        <v>221</v>
      </c>
      <c r="L195" s="32">
        <f t="shared" ref="L195:L203" si="55">$Z$20+SUM(C195:D195)</f>
        <v>219</v>
      </c>
      <c r="M195" s="32">
        <f t="shared" ref="M195:M203" si="56">$Z$21+SUM(C195:D195)</f>
        <v>217</v>
      </c>
      <c r="N195" s="32">
        <f t="shared" ref="N195:N203" si="57">$Z$22+SUM(C195:D195)</f>
        <v>215</v>
      </c>
      <c r="O195" s="32">
        <f t="shared" ref="O195:O203" si="58">$Z$23+SUM(C195:D195)</f>
        <v>214</v>
      </c>
      <c r="P195" s="32">
        <f t="shared" ref="P195:P203" si="59">$Z$24+SUM(C195:D195)</f>
        <v>214</v>
      </c>
      <c r="Q195" s="32">
        <f t="shared" ref="Q195:Q203" si="60">$Z$25+SUM(C195:D195)</f>
        <v>212</v>
      </c>
      <c r="R195" s="32">
        <f t="shared" ref="R195:R203" si="61">$Z$26+SUM(C195:D195)</f>
        <v>210</v>
      </c>
      <c r="S195" s="32">
        <f t="shared" ref="S195:S203" si="62">$Z$27+SUM(C195:D195)</f>
        <v>206</v>
      </c>
      <c r="T195" s="32">
        <f t="shared" ref="T195:T203" si="63">$Z$28+SUM(C195:D195)</f>
        <v>202</v>
      </c>
      <c r="U195" s="32"/>
      <c r="V195" s="32"/>
      <c r="W195" s="32"/>
    </row>
    <row r="196" spans="1:23" x14ac:dyDescent="0.25">
      <c r="A196" s="23" t="s">
        <v>130</v>
      </c>
      <c r="B196" s="24">
        <v>4</v>
      </c>
      <c r="C196" s="25">
        <v>12.75</v>
      </c>
      <c r="D196" s="26">
        <v>32</v>
      </c>
      <c r="E196" s="32">
        <f t="shared" si="48"/>
        <v>135.75</v>
      </c>
      <c r="F196" s="32">
        <f t="shared" si="49"/>
        <v>134.75</v>
      </c>
      <c r="G196" s="32">
        <f t="shared" si="50"/>
        <v>132.75</v>
      </c>
      <c r="H196" s="32">
        <f t="shared" si="51"/>
        <v>130.75</v>
      </c>
      <c r="I196" s="32">
        <f t="shared" si="52"/>
        <v>128.75</v>
      </c>
      <c r="J196" s="32">
        <f t="shared" si="53"/>
        <v>128.75</v>
      </c>
      <c r="K196" s="32">
        <f t="shared" si="54"/>
        <v>123.75</v>
      </c>
      <c r="L196" s="32">
        <f t="shared" si="55"/>
        <v>121.75</v>
      </c>
      <c r="M196" s="32">
        <f t="shared" si="56"/>
        <v>119.75</v>
      </c>
      <c r="N196" s="32">
        <f t="shared" si="57"/>
        <v>117.75</v>
      </c>
      <c r="O196" s="32">
        <f t="shared" si="58"/>
        <v>116.75</v>
      </c>
      <c r="P196" s="32">
        <f t="shared" si="59"/>
        <v>116.75</v>
      </c>
      <c r="Q196" s="32">
        <f t="shared" si="60"/>
        <v>114.75</v>
      </c>
      <c r="R196" s="32">
        <f t="shared" si="61"/>
        <v>112.75</v>
      </c>
      <c r="S196" s="32">
        <f t="shared" si="62"/>
        <v>108.75</v>
      </c>
      <c r="T196" s="32">
        <f t="shared" si="63"/>
        <v>104.75</v>
      </c>
      <c r="U196" s="32"/>
      <c r="V196" s="32"/>
      <c r="W196" s="32"/>
    </row>
    <row r="197" spans="1:23" x14ac:dyDescent="0.25">
      <c r="A197" s="23" t="s">
        <v>175</v>
      </c>
      <c r="B197" s="24">
        <v>17</v>
      </c>
      <c r="C197" s="25">
        <v>50.294117647058826</v>
      </c>
      <c r="D197" s="26">
        <v>31.941176470588236</v>
      </c>
      <c r="E197" s="32">
        <f t="shared" si="48"/>
        <v>173.23529411764707</v>
      </c>
      <c r="F197" s="32">
        <f t="shared" si="49"/>
        <v>172.23529411764707</v>
      </c>
      <c r="G197" s="32">
        <f t="shared" si="50"/>
        <v>170.23529411764707</v>
      </c>
      <c r="H197" s="32">
        <f t="shared" si="51"/>
        <v>168.23529411764707</v>
      </c>
      <c r="I197" s="32">
        <f t="shared" si="52"/>
        <v>166.23529411764707</v>
      </c>
      <c r="J197" s="32">
        <f t="shared" si="53"/>
        <v>166.23529411764707</v>
      </c>
      <c r="K197" s="32">
        <f t="shared" si="54"/>
        <v>161.23529411764707</v>
      </c>
      <c r="L197" s="32">
        <f t="shared" si="55"/>
        <v>159.23529411764707</v>
      </c>
      <c r="M197" s="32">
        <f t="shared" si="56"/>
        <v>157.23529411764707</v>
      </c>
      <c r="N197" s="32">
        <f t="shared" si="57"/>
        <v>155.23529411764707</v>
      </c>
      <c r="O197" s="32">
        <f t="shared" si="58"/>
        <v>154.23529411764707</v>
      </c>
      <c r="P197" s="32">
        <f t="shared" si="59"/>
        <v>154.23529411764707</v>
      </c>
      <c r="Q197" s="32">
        <f t="shared" si="60"/>
        <v>152.23529411764707</v>
      </c>
      <c r="R197" s="32">
        <f t="shared" si="61"/>
        <v>150.23529411764707</v>
      </c>
      <c r="S197" s="32">
        <f t="shared" si="62"/>
        <v>146.23529411764707</v>
      </c>
      <c r="T197" s="32">
        <f t="shared" si="63"/>
        <v>142.23529411764707</v>
      </c>
      <c r="U197" s="32"/>
      <c r="V197" s="32"/>
      <c r="W197" s="32"/>
    </row>
    <row r="198" spans="1:23" x14ac:dyDescent="0.25">
      <c r="A198" s="23" t="s">
        <v>203</v>
      </c>
      <c r="B198" s="24">
        <v>3</v>
      </c>
      <c r="C198" s="25">
        <v>73.666666666666671</v>
      </c>
      <c r="D198" s="26">
        <v>36.333333333333336</v>
      </c>
      <c r="E198" s="32">
        <f t="shared" si="48"/>
        <v>201.00000000000003</v>
      </c>
      <c r="F198" s="32">
        <f t="shared" si="49"/>
        <v>200.00000000000003</v>
      </c>
      <c r="G198" s="32">
        <f t="shared" si="50"/>
        <v>198.00000000000003</v>
      </c>
      <c r="H198" s="32">
        <f t="shared" si="51"/>
        <v>196</v>
      </c>
      <c r="I198" s="32">
        <f t="shared" si="52"/>
        <v>194</v>
      </c>
      <c r="J198" s="32">
        <f t="shared" si="53"/>
        <v>194</v>
      </c>
      <c r="K198" s="32">
        <f t="shared" si="54"/>
        <v>189</v>
      </c>
      <c r="L198" s="32">
        <f t="shared" si="55"/>
        <v>187</v>
      </c>
      <c r="M198" s="32">
        <f t="shared" si="56"/>
        <v>185</v>
      </c>
      <c r="N198" s="32">
        <f t="shared" si="57"/>
        <v>183</v>
      </c>
      <c r="O198" s="32">
        <f t="shared" si="58"/>
        <v>182</v>
      </c>
      <c r="P198" s="32">
        <f t="shared" si="59"/>
        <v>182</v>
      </c>
      <c r="Q198" s="32">
        <f t="shared" si="60"/>
        <v>180</v>
      </c>
      <c r="R198" s="32">
        <f t="shared" si="61"/>
        <v>178</v>
      </c>
      <c r="S198" s="32">
        <f t="shared" si="62"/>
        <v>174</v>
      </c>
      <c r="T198" s="32">
        <f t="shared" si="63"/>
        <v>170</v>
      </c>
      <c r="U198" s="32"/>
      <c r="V198" s="32"/>
      <c r="W198" s="32"/>
    </row>
    <row r="199" spans="1:23" x14ac:dyDescent="0.25">
      <c r="A199" s="23" t="s">
        <v>64</v>
      </c>
      <c r="B199" s="24">
        <v>54</v>
      </c>
      <c r="C199" s="25">
        <v>38.814814814814817</v>
      </c>
      <c r="D199" s="26">
        <v>27.185185185185187</v>
      </c>
      <c r="E199" s="32">
        <f t="shared" si="48"/>
        <v>157</v>
      </c>
      <c r="F199" s="32">
        <f t="shared" si="49"/>
        <v>156</v>
      </c>
      <c r="G199" s="32">
        <f t="shared" si="50"/>
        <v>154</v>
      </c>
      <c r="H199" s="32">
        <f t="shared" si="51"/>
        <v>152</v>
      </c>
      <c r="I199" s="32">
        <f t="shared" si="52"/>
        <v>150</v>
      </c>
      <c r="J199" s="32">
        <f t="shared" si="53"/>
        <v>150</v>
      </c>
      <c r="K199" s="32">
        <f t="shared" si="54"/>
        <v>145</v>
      </c>
      <c r="L199" s="32">
        <f t="shared" si="55"/>
        <v>143</v>
      </c>
      <c r="M199" s="32">
        <f t="shared" si="56"/>
        <v>141</v>
      </c>
      <c r="N199" s="32">
        <f t="shared" si="57"/>
        <v>139</v>
      </c>
      <c r="O199" s="32">
        <f t="shared" si="58"/>
        <v>138</v>
      </c>
      <c r="P199" s="32">
        <f t="shared" si="59"/>
        <v>138</v>
      </c>
      <c r="Q199" s="32">
        <f t="shared" si="60"/>
        <v>136</v>
      </c>
      <c r="R199" s="32">
        <f t="shared" si="61"/>
        <v>134</v>
      </c>
      <c r="S199" s="32">
        <f t="shared" si="62"/>
        <v>130</v>
      </c>
      <c r="T199" s="32">
        <f t="shared" si="63"/>
        <v>126</v>
      </c>
      <c r="U199" s="32"/>
      <c r="V199" s="32"/>
      <c r="W199" s="32"/>
    </row>
    <row r="200" spans="1:23" x14ac:dyDescent="0.25">
      <c r="A200" s="23" t="s">
        <v>383</v>
      </c>
      <c r="B200" s="24">
        <v>1</v>
      </c>
      <c r="C200" s="25">
        <v>92</v>
      </c>
      <c r="D200" s="26">
        <v>3</v>
      </c>
      <c r="E200" s="32">
        <f t="shared" si="48"/>
        <v>186</v>
      </c>
      <c r="F200" s="32">
        <f t="shared" si="49"/>
        <v>185</v>
      </c>
      <c r="G200" s="32">
        <f t="shared" si="50"/>
        <v>183</v>
      </c>
      <c r="H200" s="32">
        <f t="shared" si="51"/>
        <v>181</v>
      </c>
      <c r="I200" s="32">
        <f t="shared" si="52"/>
        <v>179</v>
      </c>
      <c r="J200" s="32">
        <f t="shared" si="53"/>
        <v>179</v>
      </c>
      <c r="K200" s="32">
        <f t="shared" si="54"/>
        <v>174</v>
      </c>
      <c r="L200" s="32">
        <f t="shared" si="55"/>
        <v>172</v>
      </c>
      <c r="M200" s="32">
        <f t="shared" si="56"/>
        <v>170</v>
      </c>
      <c r="N200" s="32">
        <f t="shared" si="57"/>
        <v>168</v>
      </c>
      <c r="O200" s="32">
        <f t="shared" si="58"/>
        <v>167</v>
      </c>
      <c r="P200" s="32">
        <f t="shared" si="59"/>
        <v>167</v>
      </c>
      <c r="Q200" s="32">
        <f t="shared" si="60"/>
        <v>165</v>
      </c>
      <c r="R200" s="32">
        <f t="shared" si="61"/>
        <v>163</v>
      </c>
      <c r="S200" s="32">
        <f t="shared" si="62"/>
        <v>159</v>
      </c>
      <c r="T200" s="32">
        <f t="shared" si="63"/>
        <v>155</v>
      </c>
      <c r="U200" s="32"/>
      <c r="V200" s="32"/>
      <c r="W200" s="32"/>
    </row>
    <row r="201" spans="1:23" x14ac:dyDescent="0.25">
      <c r="A201" s="23" t="s">
        <v>375</v>
      </c>
      <c r="B201" s="24">
        <v>7</v>
      </c>
      <c r="C201" s="25">
        <v>46.428571428571431</v>
      </c>
      <c r="D201" s="26">
        <v>10.857142857142858</v>
      </c>
      <c r="E201" s="32">
        <f t="shared" si="48"/>
        <v>148.28571428571431</v>
      </c>
      <c r="F201" s="32">
        <f t="shared" si="49"/>
        <v>147.28571428571431</v>
      </c>
      <c r="G201" s="32">
        <f t="shared" si="50"/>
        <v>145.28571428571431</v>
      </c>
      <c r="H201" s="32">
        <f t="shared" si="51"/>
        <v>143.28571428571428</v>
      </c>
      <c r="I201" s="32">
        <f t="shared" si="52"/>
        <v>141.28571428571428</v>
      </c>
      <c r="J201" s="32">
        <f t="shared" si="53"/>
        <v>141.28571428571428</v>
      </c>
      <c r="K201" s="32">
        <f t="shared" si="54"/>
        <v>136.28571428571428</v>
      </c>
      <c r="L201" s="32">
        <f t="shared" si="55"/>
        <v>134.28571428571428</v>
      </c>
      <c r="M201" s="32">
        <f t="shared" si="56"/>
        <v>132.28571428571428</v>
      </c>
      <c r="N201" s="32">
        <f t="shared" si="57"/>
        <v>130.28571428571428</v>
      </c>
      <c r="O201" s="32">
        <f t="shared" si="58"/>
        <v>129.28571428571428</v>
      </c>
      <c r="P201" s="32">
        <f t="shared" si="59"/>
        <v>129.28571428571428</v>
      </c>
      <c r="Q201" s="32">
        <f t="shared" si="60"/>
        <v>127.28571428571429</v>
      </c>
      <c r="R201" s="32">
        <f t="shared" si="61"/>
        <v>125.28571428571429</v>
      </c>
      <c r="S201" s="32">
        <f t="shared" si="62"/>
        <v>121.28571428571429</v>
      </c>
      <c r="T201" s="32">
        <f t="shared" si="63"/>
        <v>117.28571428571429</v>
      </c>
      <c r="U201" s="32"/>
      <c r="V201" s="32"/>
      <c r="W201" s="32"/>
    </row>
    <row r="202" spans="1:23" x14ac:dyDescent="0.25">
      <c r="A202" s="23" t="s">
        <v>189</v>
      </c>
      <c r="B202" s="24">
        <v>1</v>
      </c>
      <c r="C202" s="25">
        <v>11</v>
      </c>
      <c r="D202" s="26">
        <v>13</v>
      </c>
      <c r="E202" s="32">
        <f t="shared" si="48"/>
        <v>115</v>
      </c>
      <c r="F202" s="32">
        <f t="shared" si="49"/>
        <v>114</v>
      </c>
      <c r="G202" s="32">
        <f t="shared" si="50"/>
        <v>112</v>
      </c>
      <c r="H202" s="32">
        <f t="shared" si="51"/>
        <v>110</v>
      </c>
      <c r="I202" s="32">
        <f t="shared" si="52"/>
        <v>108</v>
      </c>
      <c r="J202" s="32">
        <f t="shared" si="53"/>
        <v>108</v>
      </c>
      <c r="K202" s="32">
        <f t="shared" si="54"/>
        <v>103</v>
      </c>
      <c r="L202" s="32">
        <f t="shared" si="55"/>
        <v>101</v>
      </c>
      <c r="M202" s="32">
        <f t="shared" si="56"/>
        <v>99</v>
      </c>
      <c r="N202" s="32">
        <f t="shared" si="57"/>
        <v>97</v>
      </c>
      <c r="O202" s="32">
        <f t="shared" si="58"/>
        <v>96</v>
      </c>
      <c r="P202" s="32">
        <f t="shared" si="59"/>
        <v>96</v>
      </c>
      <c r="Q202" s="32">
        <f t="shared" si="60"/>
        <v>94</v>
      </c>
      <c r="R202" s="32">
        <f t="shared" si="61"/>
        <v>92</v>
      </c>
      <c r="S202" s="32">
        <f t="shared" si="62"/>
        <v>88</v>
      </c>
      <c r="T202" s="32">
        <f t="shared" si="63"/>
        <v>84</v>
      </c>
      <c r="U202" s="32"/>
      <c r="V202" s="32"/>
      <c r="W202" s="32"/>
    </row>
    <row r="203" spans="1:23" ht="15.75" thickBot="1" x14ac:dyDescent="0.3">
      <c r="A203" s="27" t="s">
        <v>6</v>
      </c>
      <c r="B203" s="28">
        <v>158</v>
      </c>
      <c r="C203" s="29">
        <v>67.702531645569621</v>
      </c>
      <c r="D203" s="30">
        <v>64.668789808917197</v>
      </c>
      <c r="E203" s="32">
        <f t="shared" si="48"/>
        <v>223.3713214544868</v>
      </c>
      <c r="F203" s="32">
        <f t="shared" si="49"/>
        <v>222.3713214544868</v>
      </c>
      <c r="G203" s="32">
        <f t="shared" si="50"/>
        <v>220.3713214544868</v>
      </c>
      <c r="H203" s="32">
        <f t="shared" si="51"/>
        <v>218.3713214544868</v>
      </c>
      <c r="I203" s="32">
        <f t="shared" si="52"/>
        <v>216.3713214544868</v>
      </c>
      <c r="J203" s="32">
        <f t="shared" si="53"/>
        <v>216.3713214544868</v>
      </c>
      <c r="K203" s="32">
        <f t="shared" si="54"/>
        <v>211.3713214544868</v>
      </c>
      <c r="L203" s="32">
        <f t="shared" si="55"/>
        <v>209.3713214544868</v>
      </c>
      <c r="M203" s="32">
        <f t="shared" si="56"/>
        <v>207.3713214544868</v>
      </c>
      <c r="N203" s="32">
        <f t="shared" si="57"/>
        <v>205.3713214544868</v>
      </c>
      <c r="O203" s="32">
        <f t="shared" si="58"/>
        <v>204.3713214544868</v>
      </c>
      <c r="P203" s="32">
        <f t="shared" si="59"/>
        <v>204.3713214544868</v>
      </c>
      <c r="Q203" s="32">
        <f t="shared" si="60"/>
        <v>202.3713214544868</v>
      </c>
      <c r="R203" s="32">
        <f t="shared" si="61"/>
        <v>200.3713214544868</v>
      </c>
      <c r="S203" s="32">
        <f t="shared" si="62"/>
        <v>196.3713214544868</v>
      </c>
      <c r="T203" s="32">
        <f t="shared" si="63"/>
        <v>192.3713214544868</v>
      </c>
      <c r="U203" s="32"/>
      <c r="V203" s="32"/>
      <c r="W203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Выгрузка по ЗНИ</vt:lpstr>
      <vt:lpstr>Нормативные сроки</vt:lpstr>
      <vt:lpstr>Средние сроки по БР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Фёдор</dc:creator>
  <cp:lastModifiedBy>Fedor</cp:lastModifiedBy>
  <dcterms:created xsi:type="dcterms:W3CDTF">2021-12-28T14:49:30Z</dcterms:created>
  <dcterms:modified xsi:type="dcterms:W3CDTF">2022-05-22T17:39:32Z</dcterms:modified>
</cp:coreProperties>
</file>