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Shared\Share_moscow\РТС-Транс\1.Договоры , реестр договоров\Договоры\РИ-Транс\Реализация\"/>
    </mc:Choice>
  </mc:AlternateContent>
  <xr:revisionPtr revIDLastSave="0" documentId="13_ncr:1_{1F9B6940-1309-43B3-AC1C-F98330D19429}" xr6:coauthVersionLast="47" xr6:coauthVersionMax="47" xr10:uidLastSave="{00000000-0000-0000-0000-000000000000}"/>
  <bookViews>
    <workbookView xWindow="-120" yWindow="-120" windowWidth="29040" windowHeight="15840" tabRatio="360" activeTab="1" xr2:uid="{00000000-000D-0000-FFFF-FFFF00000000}"/>
  </bookViews>
  <sheets>
    <sheet name="АКТ" sheetId="28" r:id="rId1"/>
    <sheet name="Расшифровка" sheetId="30" r:id="rId2"/>
  </sheets>
  <definedNames>
    <definedName name="_xlnm._FilterDatabase" localSheetId="0" hidden="1">АКТ!$A$9:$I$30</definedName>
    <definedName name="_xlnm._FilterDatabase" localSheetId="1" hidden="1">Расшифровка!$A$4:$Q$109</definedName>
    <definedName name="_xlnm.Print_Titles" localSheetId="0">АКТ!$8:$9</definedName>
    <definedName name="_xlnm.Print_Area" localSheetId="0">АКТ!$A$1:$H$41</definedName>
    <definedName name="_xlnm.Print_Area" localSheetId="1">Расшифровка!$A$1:$L$112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30" l="1"/>
  <c r="I101" i="30"/>
  <c r="J101" i="30" s="1"/>
  <c r="I94" i="30"/>
  <c r="I95" i="30"/>
  <c r="I96" i="30"/>
  <c r="J96" i="30" s="1"/>
  <c r="I78" i="30"/>
  <c r="I53" i="30"/>
  <c r="I99" i="30"/>
  <c r="I102" i="30"/>
  <c r="J102" i="30" s="1"/>
  <c r="I93" i="30"/>
  <c r="J93" i="30" s="1"/>
  <c r="I92" i="30"/>
  <c r="J92" i="30" s="1"/>
  <c r="I91" i="30"/>
  <c r="I103" i="30"/>
  <c r="J103" i="30" s="1"/>
  <c r="I90" i="30"/>
  <c r="I88" i="30"/>
  <c r="I87" i="30"/>
  <c r="I86" i="30"/>
  <c r="I85" i="30"/>
  <c r="I84" i="30"/>
  <c r="I83" i="30"/>
  <c r="I82" i="30"/>
  <c r="I62" i="30"/>
  <c r="I61" i="30"/>
  <c r="I60" i="30"/>
  <c r="I59" i="30"/>
  <c r="D30" i="28"/>
  <c r="F29" i="28"/>
  <c r="F28" i="28"/>
  <c r="G28" i="28" s="1"/>
  <c r="F27" i="28"/>
  <c r="G27" i="28" s="1"/>
  <c r="F26" i="28"/>
  <c r="G26" i="28" s="1"/>
  <c r="F25" i="28"/>
  <c r="F24" i="28"/>
  <c r="G24" i="28" s="1"/>
  <c r="F23" i="28"/>
  <c r="G23" i="28" s="1"/>
  <c r="F22" i="28"/>
  <c r="G22" i="28" s="1"/>
  <c r="F21" i="28"/>
  <c r="F20" i="28"/>
  <c r="G20" i="28" s="1"/>
  <c r="F19" i="28"/>
  <c r="G19" i="28" s="1"/>
  <c r="F18" i="28"/>
  <c r="G18" i="28" s="1"/>
  <c r="F17" i="28"/>
  <c r="F16" i="28"/>
  <c r="G16" i="28" s="1"/>
  <c r="F15" i="28"/>
  <c r="F14" i="28"/>
  <c r="G14" i="28" s="1"/>
  <c r="F13" i="28"/>
  <c r="I105" i="30"/>
  <c r="J105" i="30" s="1"/>
  <c r="I104" i="30"/>
  <c r="H23" i="28" l="1"/>
  <c r="G25" i="28"/>
  <c r="H25" i="28" s="1"/>
  <c r="H27" i="28"/>
  <c r="G29" i="28"/>
  <c r="H29" i="28" s="1"/>
  <c r="H24" i="28"/>
  <c r="H28" i="28"/>
  <c r="H22" i="28"/>
  <c r="H26" i="28"/>
  <c r="G17" i="28"/>
  <c r="H17" i="28" s="1"/>
  <c r="H19" i="28"/>
  <c r="G21" i="28"/>
  <c r="H21" i="28" s="1"/>
  <c r="H16" i="28"/>
  <c r="H18" i="28"/>
  <c r="H20" i="28"/>
  <c r="G13" i="28"/>
  <c r="H13" i="28" s="1"/>
  <c r="H14" i="28"/>
  <c r="G15" i="28"/>
  <c r="H15" i="28" s="1"/>
  <c r="K103" i="30"/>
  <c r="K102" i="30"/>
  <c r="K105" i="30"/>
  <c r="J104" i="30"/>
  <c r="K104" i="30" s="1"/>
  <c r="J100" i="30" l="1"/>
  <c r="J99" i="30"/>
  <c r="I98" i="30"/>
  <c r="J98" i="30" s="1"/>
  <c r="K98" i="30" s="1"/>
  <c r="I97" i="30"/>
  <c r="J95" i="30"/>
  <c r="J94" i="30"/>
  <c r="J91" i="30"/>
  <c r="J90" i="30"/>
  <c r="I89" i="30"/>
  <c r="J88" i="30"/>
  <c r="J87" i="30"/>
  <c r="J86" i="30"/>
  <c r="J84" i="30"/>
  <c r="J83" i="30"/>
  <c r="J82" i="30"/>
  <c r="I81" i="30"/>
  <c r="I80" i="30"/>
  <c r="J80" i="30" s="1"/>
  <c r="I79" i="30"/>
  <c r="J79" i="30" s="1"/>
  <c r="I77" i="30"/>
  <c r="J77" i="30" s="1"/>
  <c r="K79" i="30" l="1"/>
  <c r="J81" i="30"/>
  <c r="K81" i="30" s="1"/>
  <c r="K83" i="30"/>
  <c r="J85" i="30"/>
  <c r="K85" i="30" s="1"/>
  <c r="K87" i="30"/>
  <c r="J89" i="30"/>
  <c r="K89" i="30" s="1"/>
  <c r="K91" i="30"/>
  <c r="K93" i="30"/>
  <c r="K95" i="30"/>
  <c r="J97" i="30"/>
  <c r="K97" i="30" s="1"/>
  <c r="K99" i="30"/>
  <c r="K101" i="30"/>
  <c r="K80" i="30"/>
  <c r="K82" i="30"/>
  <c r="K84" i="30"/>
  <c r="K86" i="30"/>
  <c r="K88" i="30"/>
  <c r="K90" i="30"/>
  <c r="K92" i="30"/>
  <c r="K94" i="30"/>
  <c r="K96" i="30"/>
  <c r="K100" i="30"/>
  <c r="K77" i="30"/>
  <c r="J78" i="30"/>
  <c r="K78" i="30" s="1"/>
  <c r="I76" i="30"/>
  <c r="I75" i="30"/>
  <c r="J75" i="30" s="1"/>
  <c r="I74" i="30"/>
  <c r="J74" i="30" s="1"/>
  <c r="K74" i="30" l="1"/>
  <c r="K75" i="30"/>
  <c r="J76" i="30"/>
  <c r="K76" i="30" s="1"/>
  <c r="I73" i="30" l="1"/>
  <c r="I72" i="30"/>
  <c r="J72" i="30" s="1"/>
  <c r="I71" i="30"/>
  <c r="I70" i="30"/>
  <c r="J70" i="30" s="1"/>
  <c r="I69" i="30"/>
  <c r="J69" i="30" s="1"/>
  <c r="I68" i="30"/>
  <c r="J68" i="30" s="1"/>
  <c r="I67" i="30"/>
  <c r="I66" i="30"/>
  <c r="J66" i="30" s="1"/>
  <c r="I65" i="30"/>
  <c r="J65" i="30" s="1"/>
  <c r="I64" i="30"/>
  <c r="J64" i="30" s="1"/>
  <c r="I63" i="30"/>
  <c r="J62" i="30"/>
  <c r="J61" i="30"/>
  <c r="J60" i="30"/>
  <c r="J59" i="30" l="1"/>
  <c r="K59" i="30" s="1"/>
  <c r="K61" i="30"/>
  <c r="J63" i="30"/>
  <c r="K63" i="30" s="1"/>
  <c r="K65" i="30"/>
  <c r="J67" i="30"/>
  <c r="K67" i="30" s="1"/>
  <c r="K69" i="30"/>
  <c r="J71" i="30"/>
  <c r="K71" i="30" s="1"/>
  <c r="K60" i="30"/>
  <c r="K62" i="30"/>
  <c r="K64" i="30"/>
  <c r="K66" i="30"/>
  <c r="K68" i="30"/>
  <c r="K70" i="30"/>
  <c r="K72" i="30"/>
  <c r="J73" i="30"/>
  <c r="K73" i="30" s="1"/>
  <c r="I58" i="30" l="1"/>
  <c r="I57" i="30"/>
  <c r="J57" i="30" s="1"/>
  <c r="I56" i="30"/>
  <c r="I55" i="30"/>
  <c r="J55" i="30" s="1"/>
  <c r="I54" i="30"/>
  <c r="J54" i="30" s="1"/>
  <c r="J53" i="30"/>
  <c r="I52" i="30"/>
  <c r="I51" i="30"/>
  <c r="J51" i="30" s="1"/>
  <c r="I50" i="30"/>
  <c r="J50" i="30" s="1"/>
  <c r="K50" i="30" l="1"/>
  <c r="J52" i="30"/>
  <c r="K52" i="30" s="1"/>
  <c r="K54" i="30"/>
  <c r="J56" i="30"/>
  <c r="K56" i="30" s="1"/>
  <c r="K53" i="30"/>
  <c r="K55" i="30"/>
  <c r="K57" i="30"/>
  <c r="J58" i="30"/>
  <c r="K58" i="30" s="1"/>
  <c r="K51" i="30"/>
  <c r="I49" i="30"/>
  <c r="I48" i="30"/>
  <c r="J48" i="30" s="1"/>
  <c r="I47" i="30"/>
  <c r="J47" i="30" s="1"/>
  <c r="I46" i="30"/>
  <c r="J46" i="30" s="1"/>
  <c r="I45" i="30"/>
  <c r="I44" i="30"/>
  <c r="J44" i="30" s="1"/>
  <c r="I43" i="30"/>
  <c r="I42" i="30"/>
  <c r="J42" i="30" s="1"/>
  <c r="I41" i="30"/>
  <c r="I40" i="30"/>
  <c r="J40" i="30" s="1"/>
  <c r="I39" i="30"/>
  <c r="I38" i="30"/>
  <c r="J38" i="30" s="1"/>
  <c r="I37" i="30"/>
  <c r="I36" i="30"/>
  <c r="J36" i="30" s="1"/>
  <c r="I35" i="30"/>
  <c r="I34" i="30"/>
  <c r="J34" i="30" s="1"/>
  <c r="I33" i="30"/>
  <c r="I32" i="30"/>
  <c r="J32" i="30" s="1"/>
  <c r="I31" i="30"/>
  <c r="I30" i="30"/>
  <c r="J30" i="30" s="1"/>
  <c r="I29" i="30"/>
  <c r="J29" i="30" s="1"/>
  <c r="I28" i="30"/>
  <c r="J28" i="30" s="1"/>
  <c r="I27" i="30"/>
  <c r="I26" i="30"/>
  <c r="J26" i="30" s="1"/>
  <c r="I25" i="30"/>
  <c r="I24" i="30"/>
  <c r="J24" i="30" s="1"/>
  <c r="I23" i="30"/>
  <c r="J23" i="30" s="1"/>
  <c r="I22" i="30"/>
  <c r="J22" i="30" s="1"/>
  <c r="I21" i="30"/>
  <c r="J21" i="30" s="1"/>
  <c r="I20" i="30"/>
  <c r="J20" i="30" s="1"/>
  <c r="I19" i="30"/>
  <c r="J19" i="30" s="1"/>
  <c r="I18" i="30"/>
  <c r="I17" i="30"/>
  <c r="J17" i="30" s="1"/>
  <c r="I16" i="30"/>
  <c r="J16" i="30" s="1"/>
  <c r="I15" i="30"/>
  <c r="I14" i="30"/>
  <c r="J14" i="30" s="1"/>
  <c r="I13" i="30"/>
  <c r="I12" i="30"/>
  <c r="J12" i="30" s="1"/>
  <c r="I11" i="30"/>
  <c r="J11" i="30" s="1"/>
  <c r="I10" i="30"/>
  <c r="I9" i="30"/>
  <c r="J9" i="30" s="1"/>
  <c r="I8" i="30"/>
  <c r="I7" i="30"/>
  <c r="I6" i="30"/>
  <c r="J6" i="30" s="1"/>
  <c r="I5" i="30"/>
  <c r="K47" i="30" l="1"/>
  <c r="K46" i="30"/>
  <c r="K48" i="30"/>
  <c r="J49" i="30"/>
  <c r="K49" i="30" s="1"/>
  <c r="K12" i="30"/>
  <c r="K16" i="30"/>
  <c r="J18" i="30"/>
  <c r="K18" i="30" s="1"/>
  <c r="K20" i="30"/>
  <c r="K24" i="30"/>
  <c r="K28" i="30"/>
  <c r="K32" i="30"/>
  <c r="K36" i="30"/>
  <c r="K40" i="30"/>
  <c r="K14" i="30"/>
  <c r="K22" i="30"/>
  <c r="K26" i="30"/>
  <c r="K30" i="30"/>
  <c r="K34" i="30"/>
  <c r="K38" i="30"/>
  <c r="K42" i="30"/>
  <c r="K11" i="30"/>
  <c r="K17" i="30"/>
  <c r="K19" i="30"/>
  <c r="K21" i="30"/>
  <c r="K23" i="30"/>
  <c r="K29" i="30"/>
  <c r="J13" i="30"/>
  <c r="K13" i="30" s="1"/>
  <c r="J15" i="30"/>
  <c r="K15" i="30" s="1"/>
  <c r="J25" i="30"/>
  <c r="K25" i="30" s="1"/>
  <c r="J27" i="30"/>
  <c r="K27" i="30" s="1"/>
  <c r="J31" i="30"/>
  <c r="K31" i="30" s="1"/>
  <c r="J33" i="30"/>
  <c r="K33" i="30" s="1"/>
  <c r="J35" i="30"/>
  <c r="K35" i="30" s="1"/>
  <c r="J37" i="30"/>
  <c r="K37" i="30" s="1"/>
  <c r="J39" i="30"/>
  <c r="K39" i="30" s="1"/>
  <c r="J41" i="30"/>
  <c r="K41" i="30" s="1"/>
  <c r="J43" i="30"/>
  <c r="K43" i="30" s="1"/>
  <c r="K44" i="30"/>
  <c r="J45" i="30"/>
  <c r="K45" i="30" s="1"/>
  <c r="J8" i="30"/>
  <c r="K8" i="30" s="1"/>
  <c r="K9" i="30"/>
  <c r="J10" i="30"/>
  <c r="K10" i="30" s="1"/>
  <c r="K6" i="30"/>
  <c r="J7" i="30"/>
  <c r="K7" i="30" s="1"/>
  <c r="J5" i="30"/>
  <c r="K5" i="30" s="1"/>
  <c r="F12" i="28" l="1"/>
  <c r="G12" i="28" s="1"/>
  <c r="E106" i="30"/>
  <c r="H12" i="28" l="1"/>
  <c r="F11" i="28" l="1"/>
  <c r="G11" i="28" s="1"/>
  <c r="I106" i="30"/>
  <c r="H11" i="28" l="1"/>
  <c r="J106" i="30"/>
  <c r="F10" i="28"/>
  <c r="F30" i="28" s="1"/>
  <c r="K106" i="30" l="1"/>
  <c r="G10" i="28"/>
  <c r="G30" i="28" s="1"/>
  <c r="H10" i="28" l="1"/>
  <c r="H30" i="28" s="1"/>
  <c r="B32" i="28" l="1"/>
  <c r="B33" i="28"/>
</calcChain>
</file>

<file path=xl/sharedStrings.xml><?xml version="1.0" encoding="utf-8"?>
<sst xmlns="http://schemas.openxmlformats.org/spreadsheetml/2006/main" count="519" uniqueCount="109">
  <si>
    <t>Наименование груза</t>
  </si>
  <si>
    <t>2. Услуги оказаны Исполнителем и приняты Заказчиком в полном объёме.</t>
  </si>
  <si>
    <t>№  Г Т Д</t>
  </si>
  <si>
    <t>Исполнитель:</t>
  </si>
  <si>
    <t>Заказчик:</t>
  </si>
  <si>
    <t>№ вагона</t>
  </si>
  <si>
    <t>№ накладной</t>
  </si>
  <si>
    <t>Объем фактический, т</t>
  </si>
  <si>
    <t>ИТОГО</t>
  </si>
  <si>
    <t>Всего:</t>
  </si>
  <si>
    <t>г. Москва</t>
  </si>
  <si>
    <t>3. Претензии по оказанным Услугам и по их оплате у Сторон отсутствуют.</t>
  </si>
  <si>
    <t>Стоимость оказываемых Исполнителем Услуг, без НДС (руб./т)</t>
  </si>
  <si>
    <t>НДС 20%, руб.</t>
  </si>
  <si>
    <t xml:space="preserve"> </t>
  </si>
  <si>
    <t>ООО «РТС-Транс»</t>
  </si>
  <si>
    <t>Акт № 1</t>
  </si>
  <si>
    <t>Общая стоимость оказываемых услуг, в т.ч. НДС (руб.)</t>
  </si>
  <si>
    <t>в т.ч. НДС 20%</t>
  </si>
  <si>
    <t>Станция отправления</t>
  </si>
  <si>
    <t>Станция назначения</t>
  </si>
  <si>
    <t>Дата отправления</t>
  </si>
  <si>
    <t>Стоимость  оказываемых услуг по предоставлению вагонов для перевозки Грузов, без НДС (руб.)</t>
  </si>
  <si>
    <t xml:space="preserve">оказанных Услуг по Договору </t>
  </si>
  <si>
    <t>Итого по акту оказанных услуг</t>
  </si>
  <si>
    <t xml:space="preserve">Заместитель генерального директора  по коммерции 
(по доверенности № Д-10/24 от 15.04.2024 г.)                                                                                                                </t>
  </si>
  <si>
    <t>С.Ю. Телятников</t>
  </si>
  <si>
    <t>ДТ</t>
  </si>
  <si>
    <t xml:space="preserve">Заместитель генерального директора  по коммерции 
(по доверенности № Д-10/24 от 15.04.2024 г.)                                        С.Ю. Телятников                                                                                                                                                          </t>
  </si>
  <si>
    <t xml:space="preserve">Генеральный директор
</t>
  </si>
  <si>
    <t>Генеральный директор</t>
  </si>
  <si>
    <t>№ Д-159 от «02» декабря 2024 г.</t>
  </si>
  <si>
    <t>между ООО "РТС-Транс" и ООО «РИ-Транс»</t>
  </si>
  <si>
    <t>1. ООО "РТС-Транс" оказал ООО «РИ-Транс»  Услуги согласно Договору № Д-159 от «02» декабря 2024 г. Стоимость услуг включает в себя стоимость по предоставлению вагонов для перевозки Грузов:</t>
  </si>
  <si>
    <t>4. Настоящий акт  оказанных Услуг является неотъемлемой частью Договора № Д-159 от «02» декабря 2024 г.</t>
  </si>
  <si>
    <t>ООО «РИ-Транс»</t>
  </si>
  <si>
    <t>Э.Ф. Бухинский</t>
  </si>
  <si>
    <t>Войновка</t>
  </si>
  <si>
    <t>Бензин</t>
  </si>
  <si>
    <t>Туринский</t>
  </si>
  <si>
    <t>Тихоокеанская</t>
  </si>
  <si>
    <t>ЭМ117165</t>
  </si>
  <si>
    <t>ЭМ118397</t>
  </si>
  <si>
    <t>ЭМ118212</t>
  </si>
  <si>
    <t>ЭМ117769</t>
  </si>
  <si>
    <t>ЭМ180407</t>
  </si>
  <si>
    <t>ЭМ197514</t>
  </si>
  <si>
    <t>ЭМ197798</t>
  </si>
  <si>
    <t>ЭМ266067</t>
  </si>
  <si>
    <t>ЭМ330001</t>
  </si>
  <si>
    <t>Усть-илимск</t>
  </si>
  <si>
    <t>ЭМ332212</t>
  </si>
  <si>
    <t>ЭМ332774</t>
  </si>
  <si>
    <t>ЭМ375968</t>
  </si>
  <si>
    <t>ЭМ375905</t>
  </si>
  <si>
    <t>ЭМ375809</t>
  </si>
  <si>
    <t>ЭМ375702</t>
  </si>
  <si>
    <t>ЭМ375601</t>
  </si>
  <si>
    <t>ЭМ480646</t>
  </si>
  <si>
    <t>ЭМ426463</t>
  </si>
  <si>
    <t>ЭМ543221</t>
  </si>
  <si>
    <t>Шахтерская</t>
  </si>
  <si>
    <t>Моховая падь</t>
  </si>
  <si>
    <t>ЭМ624465</t>
  </si>
  <si>
    <t>ЭМ624275</t>
  </si>
  <si>
    <t>Таксимо</t>
  </si>
  <si>
    <t>Челутай</t>
  </si>
  <si>
    <t>ЭМ649579</t>
  </si>
  <si>
    <t>ЭМ651940</t>
  </si>
  <si>
    <t>ЭМ728888</t>
  </si>
  <si>
    <t>ЭМ729346</t>
  </si>
  <si>
    <t>ЭМ728134</t>
  </si>
  <si>
    <t>ЭМ714620</t>
  </si>
  <si>
    <t>Красноярск-северный</t>
  </si>
  <si>
    <t>ЭМ788228</t>
  </si>
  <si>
    <t>Китой-комбинатская</t>
  </si>
  <si>
    <t>ЭМ805222</t>
  </si>
  <si>
    <t>Чунояр</t>
  </si>
  <si>
    <t>Лена</t>
  </si>
  <si>
    <t>ЭМ948682</t>
  </si>
  <si>
    <t>ЭМ948547</t>
  </si>
  <si>
    <t>ЭМ948845</t>
  </si>
  <si>
    <t>ЭН159959</t>
  </si>
  <si>
    <t>Новый уоян</t>
  </si>
  <si>
    <t>ЭН246000</t>
  </si>
  <si>
    <t>ЭН245763</t>
  </si>
  <si>
    <t>Байкаим</t>
  </si>
  <si>
    <t>Прокопьевск</t>
  </si>
  <si>
    <t>ЭН350360</t>
  </si>
  <si>
    <t>ЭН349236</t>
  </si>
  <si>
    <t>ЭН348690</t>
  </si>
  <si>
    <t>ЭН481156</t>
  </si>
  <si>
    <t>ЭН482595</t>
  </si>
  <si>
    <t>ЭН535543</t>
  </si>
  <si>
    <t>ЭН536369</t>
  </si>
  <si>
    <t>Сургут</t>
  </si>
  <si>
    <t>ЭН536098</t>
  </si>
  <si>
    <t>Междуреченск</t>
  </si>
  <si>
    <t>ЭН544375</t>
  </si>
  <si>
    <t>ЭН580050</t>
  </si>
  <si>
    <t>Барнаул</t>
  </si>
  <si>
    <t>ЭО032580</t>
  </si>
  <si>
    <t>ЭО225323</t>
  </si>
  <si>
    <t>ЭН914548</t>
  </si>
  <si>
    <t xml:space="preserve">Расшифровка за период с 01 января по 31 января 2025 г.  </t>
  </si>
  <si>
    <t xml:space="preserve"> к акту оказанных Услуг № 1 от 31.01.2025 г. по Договору № Д-159 от «01» декабря 2024 г.</t>
  </si>
  <si>
    <t>за период  с 01 по 31 января 2025 г.</t>
  </si>
  <si>
    <t>Десять миллионов триста семьдесят одна тысяча пятьсот тридцать восемь рублей 42 копейки</t>
  </si>
  <si>
    <t>Один миллион семьсот двадцать восемь тысяч пятьсот восемьдесят девять рублей 74 копейки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</si>
</sst>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.00_р_._-;\-* #,##0.00_р_._-;_-* &quot;-&quot;??_р_._-;_-@_-"/>
    <numFmt numFmtId="166" formatCode="#,##0.000"/>
    <numFmt numFmtId="167" formatCode="#,##0.00_ ;\-#,##0.00\ "/>
  </numFmts>
  <fonts count="41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Arial"/>
      <family val="1"/>
    </font>
    <font>
      <sz val="10"/>
      <color theme="1"/>
      <name val="Arial Cyr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FF"/>
        <bgColor indexed="8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4" applyNumberFormat="0" applyAlignment="0" applyProtection="0"/>
    <xf numFmtId="0" fontId="15" fillId="9" borderId="15" applyNumberFormat="0" applyAlignment="0" applyProtection="0"/>
    <xf numFmtId="0" fontId="16" fillId="9" borderId="14" applyNumberFormat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1" fillId="10" borderId="20" applyNumberFormat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Font="0" applyFill="0" applyBorder="0" applyAlignment="0" applyProtection="0">
      <alignment horizontal="left" vertical="top" wrapText="1"/>
    </xf>
    <xf numFmtId="0" fontId="12" fillId="0" borderId="0"/>
    <xf numFmtId="0" fontId="25" fillId="13" borderId="0" applyNumberFormat="0" applyBorder="0" applyAlignment="0" applyProtection="0"/>
    <xf numFmtId="0" fontId="26" fillId="0" borderId="0" applyNumberFormat="0" applyFill="0" applyBorder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12" fillId="14" borderId="21" applyNumberFormat="0" applyFon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9" fillId="15" borderId="0" applyNumberFormat="0" applyBorder="0" applyAlignment="0" applyProtection="0"/>
    <xf numFmtId="0" fontId="39" fillId="0" borderId="0"/>
  </cellStyleXfs>
  <cellXfs count="145">
    <xf numFmtId="0" fontId="0" fillId="0" borderId="0" xfId="0"/>
    <xf numFmtId="4" fontId="3" fillId="16" borderId="0" xfId="0" applyNumberFormat="1" applyFont="1" applyFill="1"/>
    <xf numFmtId="0" fontId="0" fillId="16" borderId="0" xfId="0" applyFill="1" applyAlignment="1">
      <alignment horizontal="center"/>
    </xf>
    <xf numFmtId="0" fontId="0" fillId="16" borderId="0" xfId="0" applyFill="1"/>
    <xf numFmtId="4" fontId="8" fillId="16" borderId="0" xfId="0" applyNumberFormat="1" applyFont="1" applyFill="1"/>
    <xf numFmtId="0" fontId="8" fillId="16" borderId="0" xfId="0" applyFont="1" applyFill="1"/>
    <xf numFmtId="0" fontId="5" fillId="16" borderId="0" xfId="0" applyFont="1" applyFill="1" applyAlignment="1">
      <alignment horizontal="left" vertical="center" wrapText="1"/>
    </xf>
    <xf numFmtId="1" fontId="9" fillId="16" borderId="0" xfId="0" applyNumberFormat="1" applyFont="1" applyFill="1" applyAlignment="1">
      <alignment horizontal="center"/>
    </xf>
    <xf numFmtId="1" fontId="9" fillId="16" borderId="0" xfId="0" applyNumberFormat="1" applyFont="1" applyFill="1"/>
    <xf numFmtId="0" fontId="9" fillId="16" borderId="0" xfId="0" applyFont="1" applyFill="1"/>
    <xf numFmtId="0" fontId="8" fillId="16" borderId="0" xfId="0" applyFont="1" applyFill="1" applyAlignment="1">
      <alignment horizontal="center"/>
    </xf>
    <xf numFmtId="0" fontId="30" fillId="16" borderId="0" xfId="0" applyFont="1" applyFill="1" applyAlignment="1">
      <alignment horizontal="center" vertical="justify" wrapText="1"/>
    </xf>
    <xf numFmtId="0" fontId="31" fillId="16" borderId="0" xfId="0" applyFont="1" applyFill="1" applyAlignment="1">
      <alignment horizontal="center" vertical="center"/>
    </xf>
    <xf numFmtId="4" fontId="32" fillId="16" borderId="1" xfId="0" applyNumberFormat="1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left"/>
    </xf>
    <xf numFmtId="0" fontId="10" fillId="16" borderId="0" xfId="0" applyFont="1" applyFill="1"/>
    <xf numFmtId="0" fontId="8" fillId="16" borderId="0" xfId="0" applyFont="1" applyFill="1" applyAlignment="1">
      <alignment wrapText="1"/>
    </xf>
    <xf numFmtId="0" fontId="10" fillId="16" borderId="0" xfId="0" applyFont="1" applyFill="1" applyAlignment="1">
      <alignment wrapText="1"/>
    </xf>
    <xf numFmtId="0" fontId="10" fillId="16" borderId="0" xfId="0" applyFont="1" applyFill="1" applyAlignment="1">
      <alignment horizontal="left"/>
    </xf>
    <xf numFmtId="0" fontId="10" fillId="16" borderId="0" xfId="0" applyFont="1" applyFill="1" applyAlignment="1">
      <alignment horizontal="left" wrapText="1"/>
    </xf>
    <xf numFmtId="0" fontId="8" fillId="16" borderId="2" xfId="0" applyFont="1" applyFill="1" applyBorder="1"/>
    <xf numFmtId="0" fontId="8" fillId="16" borderId="0" xfId="0" applyFont="1" applyFill="1" applyAlignment="1">
      <alignment horizontal="left" vertical="center" wrapText="1"/>
    </xf>
    <xf numFmtId="0" fontId="6" fillId="16" borderId="0" xfId="0" applyFont="1" applyFill="1" applyAlignment="1">
      <alignment horizontal="center"/>
    </xf>
    <xf numFmtId="0" fontId="6" fillId="16" borderId="0" xfId="0" applyFont="1" applyFill="1"/>
    <xf numFmtId="0" fontId="6" fillId="16" borderId="0" xfId="0" applyFont="1" applyFill="1" applyAlignment="1">
      <alignment wrapText="1"/>
    </xf>
    <xf numFmtId="0" fontId="7" fillId="16" borderId="0" xfId="0" applyFont="1" applyFill="1" applyAlignment="1">
      <alignment wrapText="1"/>
    </xf>
    <xf numFmtId="164" fontId="7" fillId="16" borderId="0" xfId="0" applyNumberFormat="1" applyFont="1" applyFill="1" applyAlignment="1">
      <alignment wrapText="1"/>
    </xf>
    <xf numFmtId="0" fontId="7" fillId="16" borderId="0" xfId="0" applyFont="1" applyFill="1" applyAlignment="1">
      <alignment horizontal="left" wrapText="1"/>
    </xf>
    <xf numFmtId="0" fontId="3" fillId="16" borderId="0" xfId="0" applyFont="1" applyFill="1"/>
    <xf numFmtId="4" fontId="8" fillId="16" borderId="0" xfId="0" applyNumberFormat="1" applyFont="1" applyFill="1" applyAlignment="1">
      <alignment horizontal="center"/>
    </xf>
    <xf numFmtId="0" fontId="8" fillId="16" borderId="0" xfId="0" applyFont="1" applyFill="1" applyAlignment="1">
      <alignment horizontal="center" vertical="center" wrapText="1"/>
    </xf>
    <xf numFmtId="0" fontId="10" fillId="16" borderId="0" xfId="0" applyFont="1" applyFill="1" applyAlignment="1">
      <alignment horizontal="left" vertical="center" wrapText="1"/>
    </xf>
    <xf numFmtId="4" fontId="10" fillId="16" borderId="0" xfId="0" applyNumberFormat="1" applyFont="1" applyFill="1" applyAlignment="1">
      <alignment horizontal="center"/>
    </xf>
    <xf numFmtId="0" fontId="10" fillId="16" borderId="0" xfId="0" applyFont="1" applyFill="1" applyAlignment="1">
      <alignment horizontal="right" vertical="center"/>
    </xf>
    <xf numFmtId="4" fontId="10" fillId="16" borderId="0" xfId="0" applyNumberFormat="1" applyFont="1" applyFill="1"/>
    <xf numFmtId="4" fontId="8" fillId="16" borderId="0" xfId="0" applyNumberFormat="1" applyFont="1" applyFill="1" applyAlignment="1">
      <alignment horizontal="left" vertical="center" wrapText="1"/>
    </xf>
    <xf numFmtId="0" fontId="33" fillId="16" borderId="0" xfId="0" applyFont="1" applyFill="1" applyAlignment="1">
      <alignment horizontal="left" vertical="center" wrapText="1"/>
    </xf>
    <xf numFmtId="0" fontId="8" fillId="16" borderId="0" xfId="0" applyFont="1" applyFill="1" applyAlignment="1">
      <alignment horizontal="left" wrapText="1"/>
    </xf>
    <xf numFmtId="4" fontId="8" fillId="16" borderId="0" xfId="0" applyNumberFormat="1" applyFont="1" applyFill="1" applyAlignment="1">
      <alignment wrapText="1" readingOrder="1"/>
    </xf>
    <xf numFmtId="4" fontId="8" fillId="16" borderId="0" xfId="0" applyNumberFormat="1" applyFont="1" applyFill="1" applyAlignment="1">
      <alignment vertical="top" wrapText="1"/>
    </xf>
    <xf numFmtId="4" fontId="8" fillId="16" borderId="0" xfId="0" applyNumberFormat="1" applyFont="1" applyFill="1" applyAlignment="1">
      <alignment vertical="top"/>
    </xf>
    <xf numFmtId="4" fontId="31" fillId="16" borderId="0" xfId="0" applyNumberFormat="1" applyFont="1" applyFill="1" applyAlignment="1">
      <alignment vertical="top"/>
    </xf>
    <xf numFmtId="4" fontId="8" fillId="16" borderId="0" xfId="0" applyNumberFormat="1" applyFont="1" applyFill="1" applyAlignment="1">
      <alignment horizontal="left" vertical="center" wrapText="1" readingOrder="1"/>
    </xf>
    <xf numFmtId="0" fontId="11" fillId="16" borderId="0" xfId="0" applyFont="1" applyFill="1" applyAlignment="1">
      <alignment wrapText="1"/>
    </xf>
    <xf numFmtId="0" fontId="8" fillId="16" borderId="0" xfId="0" applyFont="1" applyFill="1" applyAlignment="1">
      <alignment vertical="center" wrapText="1"/>
    </xf>
    <xf numFmtId="0" fontId="32" fillId="16" borderId="5" xfId="0" applyFont="1" applyFill="1" applyBorder="1" applyAlignment="1">
      <alignment horizontal="center" vertical="center"/>
    </xf>
    <xf numFmtId="0" fontId="32" fillId="16" borderId="6" xfId="0" applyFont="1" applyFill="1" applyBorder="1" applyAlignment="1">
      <alignment horizontal="center" vertical="center" wrapText="1"/>
    </xf>
    <xf numFmtId="0" fontId="32" fillId="16" borderId="7" xfId="0" applyFont="1" applyFill="1" applyBorder="1" applyAlignment="1">
      <alignment horizontal="center" vertical="center" wrapText="1"/>
    </xf>
    <xf numFmtId="166" fontId="8" fillId="16" borderId="0" xfId="0" applyNumberFormat="1" applyFont="1" applyFill="1" applyAlignment="1">
      <alignment vertical="center"/>
    </xf>
    <xf numFmtId="0" fontId="35" fillId="17" borderId="3" xfId="0" applyFont="1" applyFill="1" applyBorder="1" applyAlignment="1">
      <alignment horizontal="center" vertical="top" wrapText="1"/>
    </xf>
    <xf numFmtId="0" fontId="35" fillId="17" borderId="9" xfId="0" applyFont="1" applyFill="1" applyBorder="1" applyAlignment="1">
      <alignment horizontal="center" vertical="top" wrapText="1"/>
    </xf>
    <xf numFmtId="166" fontId="30" fillId="16" borderId="0" xfId="0" applyNumberFormat="1" applyFont="1" applyFill="1" applyAlignment="1">
      <alignment horizontal="center" vertical="center" wrapText="1"/>
    </xf>
    <xf numFmtId="166" fontId="32" fillId="16" borderId="6" xfId="0" applyNumberFormat="1" applyFont="1" applyFill="1" applyBorder="1" applyAlignment="1">
      <alignment horizontal="center" vertical="center" wrapText="1"/>
    </xf>
    <xf numFmtId="166" fontId="7" fillId="16" borderId="0" xfId="0" applyNumberFormat="1" applyFont="1" applyFill="1" applyAlignment="1">
      <alignment vertical="center" wrapText="1"/>
    </xf>
    <xf numFmtId="166" fontId="0" fillId="16" borderId="0" xfId="0" applyNumberFormat="1" applyFill="1" applyAlignment="1">
      <alignment vertical="center"/>
    </xf>
    <xf numFmtId="4" fontId="10" fillId="16" borderId="0" xfId="0" applyNumberFormat="1" applyFont="1" applyFill="1" applyAlignment="1">
      <alignment vertical="center"/>
    </xf>
    <xf numFmtId="0" fontId="32" fillId="16" borderId="0" xfId="0" applyFont="1" applyFill="1" applyAlignment="1">
      <alignment horizontal="center" vertical="center"/>
    </xf>
    <xf numFmtId="0" fontId="32" fillId="16" borderId="0" xfId="0" applyFont="1" applyFill="1" applyAlignment="1">
      <alignment horizontal="center" vertical="center" wrapText="1"/>
    </xf>
    <xf numFmtId="166" fontId="32" fillId="16" borderId="0" xfId="0" applyNumberFormat="1" applyFont="1" applyFill="1" applyAlignment="1">
      <alignment horizontal="center" vertical="center" wrapText="1"/>
    </xf>
    <xf numFmtId="0" fontId="35" fillId="17" borderId="0" xfId="0" applyFont="1" applyFill="1" applyAlignment="1">
      <alignment horizontal="center" vertical="top" wrapText="1"/>
    </xf>
    <xf numFmtId="166" fontId="35" fillId="17" borderId="0" xfId="0" applyNumberFormat="1" applyFont="1" applyFill="1" applyAlignment="1">
      <alignment horizontal="center" vertical="top" wrapText="1"/>
    </xf>
    <xf numFmtId="14" fontId="35" fillId="17" borderId="0" xfId="0" applyNumberFormat="1" applyFont="1" applyFill="1" applyAlignment="1">
      <alignment horizontal="center" vertical="top" wrapText="1"/>
    </xf>
    <xf numFmtId="4" fontId="34" fillId="16" borderId="0" xfId="0" applyNumberFormat="1" applyFont="1" applyFill="1" applyAlignment="1">
      <alignment horizontal="center"/>
    </xf>
    <xf numFmtId="167" fontId="34" fillId="16" borderId="0" xfId="40" applyNumberFormat="1" applyFont="1" applyFill="1" applyBorder="1" applyAlignment="1">
      <alignment horizontal="center" vertical="center"/>
    </xf>
    <xf numFmtId="167" fontId="34" fillId="16" borderId="3" xfId="40" applyNumberFormat="1" applyFont="1" applyFill="1" applyBorder="1" applyAlignment="1">
      <alignment horizontal="center" vertical="center"/>
    </xf>
    <xf numFmtId="167" fontId="34" fillId="16" borderId="4" xfId="40" applyNumberFormat="1" applyFont="1" applyFill="1" applyBorder="1" applyAlignment="1">
      <alignment horizontal="center" vertical="center"/>
    </xf>
    <xf numFmtId="0" fontId="35" fillId="17" borderId="8" xfId="0" applyFont="1" applyFill="1" applyBorder="1" applyAlignment="1">
      <alignment horizontal="center" vertical="center" wrapText="1"/>
    </xf>
    <xf numFmtId="166" fontId="35" fillId="17" borderId="8" xfId="0" applyNumberFormat="1" applyFont="1" applyFill="1" applyBorder="1" applyAlignment="1">
      <alignment horizontal="center" vertical="center" wrapText="1"/>
    </xf>
    <xf numFmtId="14" fontId="35" fillId="17" borderId="8" xfId="0" applyNumberFormat="1" applyFont="1" applyFill="1" applyBorder="1" applyAlignment="1">
      <alignment horizontal="center" vertical="top" wrapText="1"/>
    </xf>
    <xf numFmtId="4" fontId="10" fillId="16" borderId="0" xfId="0" applyNumberFormat="1" applyFont="1" applyFill="1" applyAlignment="1">
      <alignment wrapText="1"/>
    </xf>
    <xf numFmtId="0" fontId="30" fillId="16" borderId="10" xfId="0" applyFont="1" applyFill="1" applyBorder="1" applyAlignment="1">
      <alignment horizontal="center" vertical="center"/>
    </xf>
    <xf numFmtId="1" fontId="8" fillId="16" borderId="11" xfId="0" applyNumberFormat="1" applyFont="1" applyFill="1" applyBorder="1" applyAlignment="1">
      <alignment horizontal="left" vertical="center" wrapText="1"/>
    </xf>
    <xf numFmtId="0" fontId="31" fillId="16" borderId="11" xfId="0" applyFont="1" applyFill="1" applyBorder="1" applyAlignment="1">
      <alignment horizontal="center"/>
    </xf>
    <xf numFmtId="166" fontId="30" fillId="16" borderId="11" xfId="0" applyNumberFormat="1" applyFont="1" applyFill="1" applyBorder="1" applyAlignment="1">
      <alignment horizontal="center" vertical="center"/>
    </xf>
    <xf numFmtId="165" fontId="31" fillId="16" borderId="11" xfId="39" applyFont="1" applyFill="1" applyBorder="1" applyAlignment="1">
      <alignment horizontal="center"/>
    </xf>
    <xf numFmtId="4" fontId="30" fillId="16" borderId="11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166" fontId="7" fillId="16" borderId="0" xfId="0" applyNumberFormat="1" applyFont="1" applyFill="1" applyAlignment="1">
      <alignment horizontal="center" vertical="center" wrapText="1"/>
    </xf>
    <xf numFmtId="4" fontId="7" fillId="16" borderId="0" xfId="0" applyNumberFormat="1" applyFont="1" applyFill="1" applyAlignment="1">
      <alignment horizontal="center" vertical="center" wrapText="1"/>
    </xf>
    <xf numFmtId="167" fontId="8" fillId="16" borderId="0" xfId="0" applyNumberFormat="1" applyFont="1" applyFill="1"/>
    <xf numFmtId="0" fontId="36" fillId="17" borderId="9" xfId="0" applyFont="1" applyFill="1" applyBorder="1" applyAlignment="1">
      <alignment horizontal="center" vertical="center" wrapText="1"/>
    </xf>
    <xf numFmtId="0" fontId="36" fillId="17" borderId="3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166" fontId="6" fillId="16" borderId="3" xfId="0" applyNumberFormat="1" applyFont="1" applyFill="1" applyBorder="1" applyAlignment="1">
      <alignment horizontal="center" vertical="center" wrapText="1"/>
    </xf>
    <xf numFmtId="4" fontId="37" fillId="16" borderId="3" xfId="0" applyNumberFormat="1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1" fontId="8" fillId="16" borderId="0" xfId="0" applyNumberFormat="1" applyFont="1" applyFill="1" applyAlignment="1">
      <alignment horizontal="left" vertical="center" wrapText="1"/>
    </xf>
    <xf numFmtId="0" fontId="31" fillId="16" borderId="0" xfId="0" applyFont="1" applyFill="1" applyAlignment="1">
      <alignment horizontal="center"/>
    </xf>
    <xf numFmtId="166" fontId="30" fillId="16" borderId="0" xfId="0" applyNumberFormat="1" applyFont="1" applyFill="1" applyAlignment="1">
      <alignment horizontal="center" vertical="center"/>
    </xf>
    <xf numFmtId="165" fontId="31" fillId="16" borderId="0" xfId="39" applyFont="1" applyFill="1" applyBorder="1" applyAlignment="1">
      <alignment horizontal="center"/>
    </xf>
    <xf numFmtId="4" fontId="30" fillId="16" borderId="0" xfId="0" applyNumberFormat="1" applyFont="1" applyFill="1" applyAlignment="1">
      <alignment horizontal="center" vertical="center"/>
    </xf>
    <xf numFmtId="166" fontId="7" fillId="16" borderId="11" xfId="0" applyNumberFormat="1" applyFont="1" applyFill="1" applyBorder="1" applyAlignment="1">
      <alignment horizontal="center" vertical="center" wrapText="1"/>
    </xf>
    <xf numFmtId="4" fontId="7" fillId="16" borderId="11" xfId="0" applyNumberFormat="1" applyFont="1" applyFill="1" applyBorder="1" applyAlignment="1">
      <alignment horizontal="center" vertical="center" wrapText="1"/>
    </xf>
    <xf numFmtId="4" fontId="7" fillId="16" borderId="12" xfId="0" applyNumberFormat="1" applyFont="1" applyFill="1" applyBorder="1" applyAlignment="1">
      <alignment horizontal="center" vertical="center" wrapText="1"/>
    </xf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horizontal="right" vertical="center" wrapText="1"/>
    </xf>
    <xf numFmtId="0" fontId="35" fillId="17" borderId="3" xfId="0" applyFont="1" applyFill="1" applyBorder="1" applyAlignment="1">
      <alignment horizontal="center" vertical="top"/>
    </xf>
    <xf numFmtId="0" fontId="35" fillId="17" borderId="8" xfId="0" applyFont="1" applyFill="1" applyBorder="1" applyAlignment="1">
      <alignment horizontal="center" vertical="center"/>
    </xf>
    <xf numFmtId="166" fontId="35" fillId="17" borderId="8" xfId="0" applyNumberFormat="1" applyFont="1" applyFill="1" applyBorder="1" applyAlignment="1">
      <alignment horizontal="center" vertical="center"/>
    </xf>
    <xf numFmtId="14" fontId="35" fillId="17" borderId="8" xfId="0" applyNumberFormat="1" applyFont="1" applyFill="1" applyBorder="1" applyAlignment="1">
      <alignment horizontal="center" vertical="top"/>
    </xf>
    <xf numFmtId="1" fontId="9" fillId="16" borderId="0" xfId="0" applyNumberFormat="1" applyFont="1" applyFill="1" applyAlignment="1">
      <alignment horizontal="left"/>
    </xf>
    <xf numFmtId="0" fontId="9" fillId="16" borderId="0" xfId="0" applyFont="1" applyFill="1" applyAlignment="1">
      <alignment horizontal="left"/>
    </xf>
    <xf numFmtId="0" fontId="30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30" fillId="16" borderId="0" xfId="0" applyFont="1" applyFill="1" applyAlignment="1">
      <alignment horizontal="center" vertical="justify"/>
    </xf>
    <xf numFmtId="0" fontId="7" fillId="16" borderId="0" xfId="0" applyFont="1" applyFill="1" applyAlignment="1">
      <alignment horizontal="center" wrapText="1"/>
    </xf>
    <xf numFmtId="4" fontId="0" fillId="16" borderId="0" xfId="0" applyNumberFormat="1" applyFill="1" applyAlignment="1">
      <alignment horizontal="center" vertical="center"/>
    </xf>
    <xf numFmtId="4" fontId="6" fillId="16" borderId="0" xfId="0" applyNumberFormat="1" applyFont="1" applyFill="1" applyAlignment="1">
      <alignment horizontal="center"/>
    </xf>
    <xf numFmtId="4" fontId="0" fillId="16" borderId="0" xfId="0" applyNumberFormat="1" applyFill="1" applyAlignment="1">
      <alignment horizontal="center"/>
    </xf>
    <xf numFmtId="0" fontId="8" fillId="16" borderId="13" xfId="0" applyFont="1" applyFill="1" applyBorder="1" applyAlignment="1">
      <alignment horizontal="left" vertical="center" wrapText="1"/>
    </xf>
    <xf numFmtId="4" fontId="34" fillId="16" borderId="8" xfId="0" applyNumberFormat="1" applyFont="1" applyFill="1" applyBorder="1" applyAlignment="1">
      <alignment horizontal="center" vertical="center"/>
    </xf>
    <xf numFmtId="0" fontId="34" fillId="17" borderId="8" xfId="0" applyFont="1" applyFill="1" applyBorder="1" applyAlignment="1">
      <alignment horizontal="center" vertical="center"/>
    </xf>
    <xf numFmtId="0" fontId="34" fillId="17" borderId="8" xfId="0" applyFont="1" applyFill="1" applyBorder="1" applyAlignment="1">
      <alignment horizontal="center" vertical="center" wrapText="1"/>
    </xf>
    <xf numFmtId="0" fontId="38" fillId="16" borderId="0" xfId="0" applyFont="1" applyFill="1" applyAlignment="1">
      <alignment vertical="center" wrapText="1"/>
    </xf>
    <xf numFmtId="0" fontId="31" fillId="16" borderId="0" xfId="0" applyFont="1" applyFill="1"/>
    <xf numFmtId="0" fontId="40" fillId="16" borderId="0" xfId="0" applyFont="1" applyFill="1"/>
    <xf numFmtId="14" fontId="10" fillId="16" borderId="0" xfId="0" applyNumberFormat="1" applyFont="1" applyFill="1" applyAlignment="1">
      <alignment horizontal="right"/>
    </xf>
    <xf numFmtId="4" fontId="6" fillId="16" borderId="3" xfId="0" applyNumberFormat="1" applyFont="1" applyFill="1" applyBorder="1" applyAlignment="1">
      <alignment horizontal="center" vertical="center"/>
    </xf>
    <xf numFmtId="4" fontId="6" fillId="16" borderId="4" xfId="0" applyNumberFormat="1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wrapText="1"/>
    </xf>
    <xf numFmtId="0" fontId="8" fillId="16" borderId="2" xfId="0" applyFont="1" applyFill="1" applyBorder="1" applyAlignment="1">
      <alignment horizontal="center"/>
    </xf>
    <xf numFmtId="0" fontId="8" fillId="16" borderId="0" xfId="0" applyFont="1" applyFill="1"/>
    <xf numFmtId="0" fontId="8" fillId="16" borderId="0" xfId="0" applyFont="1" applyFill="1" applyAlignment="1">
      <alignment horizontal="left" vertical="center" wrapText="1"/>
    </xf>
    <xf numFmtId="0" fontId="8" fillId="16" borderId="0" xfId="0" applyFont="1" applyFill="1" applyAlignment="1">
      <alignment horizontal="left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38" fillId="16" borderId="6" xfId="0" applyFont="1" applyFill="1" applyBorder="1" applyAlignment="1">
      <alignment horizontal="center" vertical="center" wrapText="1"/>
    </xf>
    <xf numFmtId="0" fontId="38" fillId="16" borderId="3" xfId="0" applyFont="1" applyFill="1" applyBorder="1" applyAlignment="1">
      <alignment horizontal="center" vertical="center" wrapText="1"/>
    </xf>
    <xf numFmtId="0" fontId="10" fillId="16" borderId="0" xfId="0" applyFont="1" applyFill="1" applyAlignment="1">
      <alignment horizontal="left" wrapText="1"/>
    </xf>
    <xf numFmtId="0" fontId="38" fillId="16" borderId="7" xfId="0" applyFont="1" applyFill="1" applyBorder="1" applyAlignment="1">
      <alignment horizontal="center" vertical="center" wrapText="1"/>
    </xf>
    <xf numFmtId="0" fontId="38" fillId="16" borderId="4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justify" vertical="top" wrapText="1"/>
    </xf>
    <xf numFmtId="4" fontId="7" fillId="16" borderId="6" xfId="0" applyNumberFormat="1" applyFont="1" applyFill="1" applyBorder="1" applyAlignment="1">
      <alignment horizontal="center" vertical="center" wrapText="1"/>
    </xf>
    <xf numFmtId="4" fontId="7" fillId="16" borderId="3" xfId="0" applyNumberFormat="1" applyFont="1" applyFill="1" applyBorder="1" applyAlignment="1">
      <alignment horizontal="center" vertical="center" wrapText="1"/>
    </xf>
    <xf numFmtId="0" fontId="10" fillId="16" borderId="0" xfId="0" applyFont="1" applyFill="1" applyAlignment="1">
      <alignment horizontal="center" vertical="center" wrapText="1"/>
    </xf>
    <xf numFmtId="0" fontId="38" fillId="16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vertical="justify" wrapText="1"/>
    </xf>
    <xf numFmtId="0" fontId="8" fillId="16" borderId="13" xfId="0" applyFont="1" applyFill="1" applyBorder="1" applyAlignment="1">
      <alignment horizontal="right" vertical="top" wrapText="1"/>
    </xf>
    <xf numFmtId="0" fontId="8" fillId="16" borderId="13" xfId="0" applyFont="1" applyFill="1" applyBorder="1" applyAlignment="1">
      <alignment horizontal="left" vertical="top" wrapText="1"/>
    </xf>
    <xf numFmtId="0" fontId="7" fillId="16" borderId="0" xfId="0" applyFont="1" applyFill="1" applyAlignment="1">
      <alignment horizontal="left" wrapText="1"/>
    </xf>
    <xf numFmtId="0" fontId="10" fillId="16" borderId="2" xfId="0" applyFont="1" applyFill="1" applyBorder="1" applyAlignment="1">
      <alignment horizontal="left" wrapText="1"/>
    </xf>
  </cellXfs>
  <cellStyles count="43">
    <cellStyle name="Normal" xfId="42" xr:uid="{2A4937AB-77D0-47C7-A8A3-B3905E8D1B5A}"/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10" xfId="18" xr:uid="{00000000-0005-0000-0000-000012000000}"/>
    <cellStyle name="Обычный 9" xfId="19" xr:uid="{00000000-0005-0000-0000-000013000000}"/>
    <cellStyle name="Плохой" xfId="20" builtinId="27" customBuiltin="1"/>
    <cellStyle name="Пояснение" xfId="21" builtinId="53" customBuiltin="1"/>
    <cellStyle name="Примечание 2" xfId="22" xr:uid="{00000000-0005-0000-0000-000016000000}"/>
    <cellStyle name="Примечание 2 2" xfId="23" xr:uid="{00000000-0005-0000-0000-000017000000}"/>
    <cellStyle name="Примечание 3" xfId="24" xr:uid="{00000000-0005-0000-0000-000018000000}"/>
    <cellStyle name="Примечание 3 2" xfId="25" xr:uid="{00000000-0005-0000-0000-000019000000}"/>
    <cellStyle name="Примечание 4" xfId="26" xr:uid="{00000000-0005-0000-0000-00001A000000}"/>
    <cellStyle name="Примечание 4 2" xfId="27" xr:uid="{00000000-0005-0000-0000-00001B000000}"/>
    <cellStyle name="Примечание 5" xfId="28" xr:uid="{00000000-0005-0000-0000-00001C000000}"/>
    <cellStyle name="Примечание 5 2" xfId="29" xr:uid="{00000000-0005-0000-0000-00001D000000}"/>
    <cellStyle name="Примечание 6" xfId="30" xr:uid="{00000000-0005-0000-0000-00001E000000}"/>
    <cellStyle name="Примечание 6 2" xfId="31" xr:uid="{00000000-0005-0000-0000-00001F000000}"/>
    <cellStyle name="Примечание 7" xfId="32" xr:uid="{00000000-0005-0000-0000-000020000000}"/>
    <cellStyle name="Примечание 7 2" xfId="33" xr:uid="{00000000-0005-0000-0000-000021000000}"/>
    <cellStyle name="Примечание 8" xfId="34" xr:uid="{00000000-0005-0000-0000-000022000000}"/>
    <cellStyle name="Примечание 8 2" xfId="35" xr:uid="{00000000-0005-0000-0000-000023000000}"/>
    <cellStyle name="Примечание 9" xfId="36" xr:uid="{00000000-0005-0000-0000-000024000000}"/>
    <cellStyle name="Связанная ячейка" xfId="37" builtinId="24" customBuiltin="1"/>
    <cellStyle name="Текст предупреждения" xfId="38" builtinId="11" customBuiltin="1"/>
    <cellStyle name="Финансовый" xfId="39" builtinId="3"/>
    <cellStyle name="Финансовый 2" xfId="40" xr:uid="{00000000-0005-0000-0000-000028000000}"/>
    <cellStyle name="Хороший" xfId="41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1"/>
  <sheetViews>
    <sheetView zoomScale="80" zoomScaleNormal="80" zoomScaleSheetLayoutView="70" workbookViewId="0">
      <selection activeCell="C21" sqref="C21"/>
    </sheetView>
  </sheetViews>
  <sheetFormatPr defaultColWidth="9.140625" defaultRowHeight="12.75" x14ac:dyDescent="0.2"/>
  <cols>
    <col min="1" max="1" width="24" style="30" customWidth="1"/>
    <col min="2" max="2" width="24.28515625" style="5" customWidth="1"/>
    <col min="3" max="3" width="29.7109375" style="5" customWidth="1"/>
    <col min="4" max="4" width="17.7109375" style="29" customWidth="1"/>
    <col min="5" max="5" width="31.140625" style="29" customWidth="1"/>
    <col min="6" max="6" width="27.140625" style="29" customWidth="1"/>
    <col min="7" max="7" width="20.140625" style="29" customWidth="1"/>
    <col min="8" max="8" width="25.5703125" style="4" customWidth="1"/>
    <col min="9" max="9" width="20.85546875" style="5" customWidth="1"/>
    <col min="10" max="10" width="20.5703125" style="4" customWidth="1"/>
    <col min="11" max="11" width="12.7109375" style="5" bestFit="1" customWidth="1"/>
    <col min="12" max="16384" width="9.140625" style="5"/>
  </cols>
  <sheetData>
    <row r="1" spans="1:20" ht="18" customHeight="1" x14ac:dyDescent="0.2">
      <c r="A1" s="138" t="s">
        <v>16</v>
      </c>
      <c r="B1" s="138"/>
      <c r="C1" s="138"/>
      <c r="D1" s="138"/>
      <c r="E1" s="138"/>
      <c r="F1" s="138"/>
      <c r="G1" s="138"/>
      <c r="H1" s="138"/>
    </row>
    <row r="2" spans="1:20" ht="13.5" customHeight="1" x14ac:dyDescent="0.2">
      <c r="A2" s="138" t="s">
        <v>23</v>
      </c>
      <c r="B2" s="138"/>
      <c r="C2" s="138"/>
      <c r="D2" s="138"/>
      <c r="E2" s="138"/>
      <c r="F2" s="138"/>
      <c r="G2" s="138"/>
      <c r="H2" s="138"/>
      <c r="J2" s="56"/>
      <c r="K2" s="57"/>
      <c r="L2" s="57"/>
      <c r="M2" s="57"/>
      <c r="N2" s="58"/>
      <c r="O2" s="57"/>
      <c r="P2" s="57"/>
      <c r="Q2" s="57"/>
      <c r="R2" s="57"/>
      <c r="S2" s="57"/>
      <c r="T2" s="57"/>
    </row>
    <row r="3" spans="1:20" ht="18" customHeight="1" x14ac:dyDescent="0.2">
      <c r="A3" s="138" t="s">
        <v>31</v>
      </c>
      <c r="B3" s="138"/>
      <c r="C3" s="138"/>
      <c r="D3" s="138"/>
      <c r="E3" s="138"/>
      <c r="F3" s="138"/>
      <c r="G3" s="138"/>
      <c r="H3" s="138"/>
      <c r="J3" s="59"/>
      <c r="K3" s="59"/>
      <c r="L3" s="59"/>
      <c r="M3" s="59"/>
      <c r="N3" s="60"/>
      <c r="O3" s="61"/>
      <c r="P3" s="59"/>
      <c r="Q3" s="62"/>
      <c r="R3" s="63"/>
      <c r="S3" s="63"/>
      <c r="T3" s="63"/>
    </row>
    <row r="4" spans="1:20" ht="13.5" customHeight="1" x14ac:dyDescent="0.2">
      <c r="A4" s="138" t="s">
        <v>32</v>
      </c>
      <c r="B4" s="138"/>
      <c r="C4" s="138"/>
      <c r="D4" s="138"/>
      <c r="E4" s="138"/>
      <c r="F4" s="138"/>
      <c r="G4" s="138"/>
      <c r="H4" s="138"/>
    </row>
    <row r="5" spans="1:20" ht="18.75" customHeight="1" x14ac:dyDescent="0.2">
      <c r="A5" s="138" t="s">
        <v>106</v>
      </c>
      <c r="B5" s="138"/>
      <c r="C5" s="138"/>
      <c r="D5" s="138"/>
      <c r="E5" s="138"/>
      <c r="F5" s="138"/>
      <c r="G5" s="138"/>
      <c r="H5" s="138"/>
    </row>
    <row r="6" spans="1:20" ht="23.25" customHeight="1" x14ac:dyDescent="0.2">
      <c r="A6" s="31" t="s">
        <v>10</v>
      </c>
      <c r="B6" s="15"/>
      <c r="C6" s="15"/>
      <c r="D6" s="32"/>
      <c r="E6" s="32"/>
      <c r="F6" s="32"/>
      <c r="G6" s="32"/>
      <c r="H6" s="116">
        <v>45688</v>
      </c>
    </row>
    <row r="7" spans="1:20" ht="20.25" customHeight="1" thickBot="1" x14ac:dyDescent="0.25">
      <c r="A7" s="135" t="s">
        <v>33</v>
      </c>
      <c r="B7" s="135"/>
      <c r="C7" s="135"/>
      <c r="D7" s="135"/>
      <c r="E7" s="135"/>
      <c r="F7" s="135"/>
      <c r="G7" s="135"/>
      <c r="H7" s="135"/>
    </row>
    <row r="8" spans="1:20" s="28" customFormat="1" ht="6.75" customHeight="1" x14ac:dyDescent="0.3">
      <c r="A8" s="126" t="s">
        <v>0</v>
      </c>
      <c r="B8" s="133" t="s">
        <v>19</v>
      </c>
      <c r="C8" s="133" t="s">
        <v>20</v>
      </c>
      <c r="D8" s="136" t="s">
        <v>7</v>
      </c>
      <c r="E8" s="128" t="s">
        <v>12</v>
      </c>
      <c r="F8" s="128" t="s">
        <v>22</v>
      </c>
      <c r="G8" s="128" t="s">
        <v>13</v>
      </c>
      <c r="H8" s="131" t="s">
        <v>17</v>
      </c>
      <c r="J8" s="1"/>
    </row>
    <row r="9" spans="1:20" s="28" customFormat="1" ht="75" customHeight="1" x14ac:dyDescent="0.3">
      <c r="A9" s="127"/>
      <c r="B9" s="134"/>
      <c r="C9" s="134"/>
      <c r="D9" s="137"/>
      <c r="E9" s="129"/>
      <c r="F9" s="129"/>
      <c r="G9" s="129"/>
      <c r="H9" s="132"/>
      <c r="J9" s="1"/>
    </row>
    <row r="10" spans="1:20" s="28" customFormat="1" ht="19.5" customHeight="1" x14ac:dyDescent="0.3">
      <c r="A10" s="80" t="s">
        <v>27</v>
      </c>
      <c r="B10" s="81" t="s">
        <v>37</v>
      </c>
      <c r="C10" s="82" t="s">
        <v>37</v>
      </c>
      <c r="D10" s="83">
        <v>1034.2909999999999</v>
      </c>
      <c r="E10" s="84">
        <v>456</v>
      </c>
      <c r="F10" s="117">
        <f t="shared" ref="F10" si="0">D10*E10</f>
        <v>471636.7</v>
      </c>
      <c r="G10" s="117">
        <f t="shared" ref="G10" si="1">F10*0.2</f>
        <v>94327.34</v>
      </c>
      <c r="H10" s="118">
        <f t="shared" ref="H10" si="2">F10+G10</f>
        <v>565964.04</v>
      </c>
      <c r="J10" s="1"/>
    </row>
    <row r="11" spans="1:20" s="28" customFormat="1" ht="19.5" customHeight="1" x14ac:dyDescent="0.3">
      <c r="A11" s="80" t="s">
        <v>27</v>
      </c>
      <c r="B11" s="81" t="s">
        <v>37</v>
      </c>
      <c r="C11" s="82" t="s">
        <v>39</v>
      </c>
      <c r="D11" s="83">
        <v>916.45799999999997</v>
      </c>
      <c r="E11" s="84">
        <v>469</v>
      </c>
      <c r="F11" s="117">
        <f t="shared" ref="F11" si="3">D11*E11</f>
        <v>429818.8</v>
      </c>
      <c r="G11" s="117">
        <f t="shared" ref="G11" si="4">F11*0.2</f>
        <v>85963.76</v>
      </c>
      <c r="H11" s="118">
        <f t="shared" ref="H11" si="5">F11+G11</f>
        <v>515782.56</v>
      </c>
      <c r="J11" s="1"/>
    </row>
    <row r="12" spans="1:20" s="28" customFormat="1" ht="19.5" customHeight="1" x14ac:dyDescent="0.3">
      <c r="A12" s="80" t="s">
        <v>27</v>
      </c>
      <c r="B12" s="81" t="s">
        <v>37</v>
      </c>
      <c r="C12" s="82" t="s">
        <v>40</v>
      </c>
      <c r="D12" s="83">
        <v>188.7</v>
      </c>
      <c r="E12" s="84">
        <v>6885.94</v>
      </c>
      <c r="F12" s="117">
        <f t="shared" ref="F12:F14" si="6">D12*E12</f>
        <v>1299376.8799999999</v>
      </c>
      <c r="G12" s="117">
        <f t="shared" ref="G12:G14" si="7">F12*0.2</f>
        <v>259875.38</v>
      </c>
      <c r="H12" s="118">
        <f t="shared" ref="H12:H14" si="8">F12+G12</f>
        <v>1559252.26</v>
      </c>
      <c r="J12" s="1"/>
    </row>
    <row r="13" spans="1:20" s="28" customFormat="1" ht="19.5" customHeight="1" x14ac:dyDescent="0.3">
      <c r="A13" s="80" t="s">
        <v>27</v>
      </c>
      <c r="B13" s="81" t="s">
        <v>37</v>
      </c>
      <c r="C13" s="82" t="s">
        <v>50</v>
      </c>
      <c r="D13" s="83">
        <v>64.891000000000005</v>
      </c>
      <c r="E13" s="84">
        <v>3191.49</v>
      </c>
      <c r="F13" s="117">
        <f t="shared" si="6"/>
        <v>207098.98</v>
      </c>
      <c r="G13" s="117">
        <f t="shared" si="7"/>
        <v>41419.800000000003</v>
      </c>
      <c r="H13" s="118">
        <f t="shared" si="8"/>
        <v>248518.78</v>
      </c>
      <c r="J13" s="1"/>
    </row>
    <row r="14" spans="1:20" s="28" customFormat="1" ht="19.5" customHeight="1" x14ac:dyDescent="0.3">
      <c r="A14" s="80" t="s">
        <v>27</v>
      </c>
      <c r="B14" s="81" t="s">
        <v>37</v>
      </c>
      <c r="C14" s="82" t="s">
        <v>61</v>
      </c>
      <c r="D14" s="83">
        <v>112.789</v>
      </c>
      <c r="E14" s="84">
        <v>4353.75</v>
      </c>
      <c r="F14" s="117">
        <f t="shared" si="6"/>
        <v>491055.11</v>
      </c>
      <c r="G14" s="117">
        <f t="shared" si="7"/>
        <v>98211.02</v>
      </c>
      <c r="H14" s="118">
        <f t="shared" si="8"/>
        <v>589266.13</v>
      </c>
      <c r="J14" s="1"/>
    </row>
    <row r="15" spans="1:20" s="28" customFormat="1" ht="19.5" customHeight="1" x14ac:dyDescent="0.3">
      <c r="A15" s="80" t="s">
        <v>27</v>
      </c>
      <c r="B15" s="81" t="s">
        <v>37</v>
      </c>
      <c r="C15" s="82" t="s">
        <v>62</v>
      </c>
      <c r="D15" s="83">
        <v>120.82</v>
      </c>
      <c r="E15" s="84">
        <v>5637.26</v>
      </c>
      <c r="F15" s="117">
        <f t="shared" ref="F15:F20" si="9">D15*E15</f>
        <v>681093.75</v>
      </c>
      <c r="G15" s="117">
        <f t="shared" ref="G15:G20" si="10">F15*0.2</f>
        <v>136218.75</v>
      </c>
      <c r="H15" s="118">
        <f t="shared" ref="H15:H20" si="11">F15+G15</f>
        <v>817312.5</v>
      </c>
      <c r="J15" s="1"/>
    </row>
    <row r="16" spans="1:20" s="28" customFormat="1" ht="19.5" customHeight="1" x14ac:dyDescent="0.3">
      <c r="A16" s="80" t="s">
        <v>27</v>
      </c>
      <c r="B16" s="81" t="s">
        <v>37</v>
      </c>
      <c r="C16" s="82" t="s">
        <v>65</v>
      </c>
      <c r="D16" s="83">
        <v>57.280999999999999</v>
      </c>
      <c r="E16" s="84">
        <v>4795.2</v>
      </c>
      <c r="F16" s="117">
        <f t="shared" si="9"/>
        <v>274673.84999999998</v>
      </c>
      <c r="G16" s="117">
        <f t="shared" si="10"/>
        <v>54934.77</v>
      </c>
      <c r="H16" s="118">
        <f t="shared" si="11"/>
        <v>329608.62</v>
      </c>
      <c r="J16" s="1"/>
    </row>
    <row r="17" spans="1:19" s="28" customFormat="1" ht="19.5" customHeight="1" x14ac:dyDescent="0.3">
      <c r="A17" s="80" t="s">
        <v>27</v>
      </c>
      <c r="B17" s="81" t="s">
        <v>37</v>
      </c>
      <c r="C17" s="82" t="s">
        <v>66</v>
      </c>
      <c r="D17" s="83">
        <v>307.51100000000002</v>
      </c>
      <c r="E17" s="84">
        <v>3632.94</v>
      </c>
      <c r="F17" s="117">
        <f t="shared" si="9"/>
        <v>1117169.01</v>
      </c>
      <c r="G17" s="117">
        <f t="shared" si="10"/>
        <v>223433.8</v>
      </c>
      <c r="H17" s="118">
        <f t="shared" si="11"/>
        <v>1340602.81</v>
      </c>
      <c r="J17" s="1"/>
    </row>
    <row r="18" spans="1:19" s="28" customFormat="1" ht="19.5" customHeight="1" x14ac:dyDescent="0.3">
      <c r="A18" s="80" t="s">
        <v>27</v>
      </c>
      <c r="B18" s="81" t="s">
        <v>37</v>
      </c>
      <c r="C18" s="82" t="s">
        <v>73</v>
      </c>
      <c r="D18" s="83">
        <v>121.812</v>
      </c>
      <c r="E18" s="84">
        <v>2355.23</v>
      </c>
      <c r="F18" s="117">
        <f t="shared" si="9"/>
        <v>286895.28000000003</v>
      </c>
      <c r="G18" s="117">
        <f t="shared" si="10"/>
        <v>57379.06</v>
      </c>
      <c r="H18" s="118">
        <f t="shared" si="11"/>
        <v>344274.34</v>
      </c>
      <c r="J18" s="1"/>
    </row>
    <row r="19" spans="1:19" s="28" customFormat="1" ht="19.5" customHeight="1" x14ac:dyDescent="0.3">
      <c r="A19" s="80" t="s">
        <v>27</v>
      </c>
      <c r="B19" s="81" t="s">
        <v>37</v>
      </c>
      <c r="C19" s="82" t="s">
        <v>75</v>
      </c>
      <c r="D19" s="83">
        <v>179.059</v>
      </c>
      <c r="E19" s="84">
        <v>3191.49</v>
      </c>
      <c r="F19" s="117">
        <f t="shared" si="9"/>
        <v>571465.01</v>
      </c>
      <c r="G19" s="117">
        <f t="shared" si="10"/>
        <v>114293</v>
      </c>
      <c r="H19" s="118">
        <f t="shared" si="11"/>
        <v>685758.01</v>
      </c>
      <c r="J19" s="1"/>
    </row>
    <row r="20" spans="1:19" s="28" customFormat="1" ht="19.5" customHeight="1" x14ac:dyDescent="0.3">
      <c r="A20" s="80" t="s">
        <v>27</v>
      </c>
      <c r="B20" s="81" t="s">
        <v>37</v>
      </c>
      <c r="C20" s="82" t="s">
        <v>77</v>
      </c>
      <c r="D20" s="83">
        <v>64.906000000000006</v>
      </c>
      <c r="E20" s="84">
        <v>2760.33</v>
      </c>
      <c r="F20" s="117">
        <f t="shared" si="9"/>
        <v>179161.98</v>
      </c>
      <c r="G20" s="117">
        <f t="shared" si="10"/>
        <v>35832.400000000001</v>
      </c>
      <c r="H20" s="118">
        <f t="shared" si="11"/>
        <v>214994.38</v>
      </c>
      <c r="J20" s="1"/>
    </row>
    <row r="21" spans="1:19" s="28" customFormat="1" ht="19.5" customHeight="1" x14ac:dyDescent="0.3">
      <c r="A21" s="80" t="s">
        <v>27</v>
      </c>
      <c r="B21" s="81" t="s">
        <v>37</v>
      </c>
      <c r="C21" s="82" t="s">
        <v>78</v>
      </c>
      <c r="D21" s="83">
        <v>64.906000000000006</v>
      </c>
      <c r="E21" s="84">
        <v>3191.49</v>
      </c>
      <c r="F21" s="117">
        <f t="shared" ref="F21:F29" si="12">D21*E21</f>
        <v>207146.85</v>
      </c>
      <c r="G21" s="117">
        <f t="shared" ref="G21:G29" si="13">F21*0.2</f>
        <v>41429.370000000003</v>
      </c>
      <c r="H21" s="118">
        <f t="shared" ref="H21:H29" si="14">F21+G21</f>
        <v>248576.22</v>
      </c>
      <c r="J21" s="1"/>
    </row>
    <row r="22" spans="1:19" s="28" customFormat="1" ht="19.5" customHeight="1" x14ac:dyDescent="0.3">
      <c r="A22" s="80" t="s">
        <v>27</v>
      </c>
      <c r="B22" s="81" t="s">
        <v>37</v>
      </c>
      <c r="C22" s="82" t="s">
        <v>83</v>
      </c>
      <c r="D22" s="83">
        <v>129.79599999999999</v>
      </c>
      <c r="E22" s="84">
        <v>3713.98</v>
      </c>
      <c r="F22" s="117">
        <f t="shared" si="12"/>
        <v>482059.75</v>
      </c>
      <c r="G22" s="117">
        <f t="shared" si="13"/>
        <v>96411.95</v>
      </c>
      <c r="H22" s="118">
        <f t="shared" si="14"/>
        <v>578471.69999999995</v>
      </c>
      <c r="J22" s="1"/>
    </row>
    <row r="23" spans="1:19" s="28" customFormat="1" ht="19.5" customHeight="1" x14ac:dyDescent="0.3">
      <c r="A23" s="80" t="s">
        <v>27</v>
      </c>
      <c r="B23" s="81" t="s">
        <v>37</v>
      </c>
      <c r="C23" s="82" t="s">
        <v>86</v>
      </c>
      <c r="D23" s="83">
        <v>64.891000000000005</v>
      </c>
      <c r="E23" s="84">
        <v>1898.66</v>
      </c>
      <c r="F23" s="117">
        <f t="shared" si="12"/>
        <v>123205.95</v>
      </c>
      <c r="G23" s="117">
        <f t="shared" si="13"/>
        <v>24641.19</v>
      </c>
      <c r="H23" s="118">
        <f t="shared" si="14"/>
        <v>147847.14000000001</v>
      </c>
      <c r="J23" s="1"/>
    </row>
    <row r="24" spans="1:19" s="28" customFormat="1" ht="19.5" customHeight="1" x14ac:dyDescent="0.3">
      <c r="A24" s="80" t="s">
        <v>27</v>
      </c>
      <c r="B24" s="81" t="s">
        <v>37</v>
      </c>
      <c r="C24" s="82" t="s">
        <v>87</v>
      </c>
      <c r="D24" s="83">
        <v>121.23</v>
      </c>
      <c r="E24" s="84">
        <v>2003.95</v>
      </c>
      <c r="F24" s="117">
        <f t="shared" si="12"/>
        <v>242938.86</v>
      </c>
      <c r="G24" s="117">
        <f t="shared" si="13"/>
        <v>48587.77</v>
      </c>
      <c r="H24" s="118">
        <f t="shared" si="14"/>
        <v>291526.63</v>
      </c>
      <c r="J24" s="1"/>
    </row>
    <row r="25" spans="1:19" s="28" customFormat="1" ht="19.5" customHeight="1" x14ac:dyDescent="0.3">
      <c r="A25" s="80" t="s">
        <v>27</v>
      </c>
      <c r="B25" s="81" t="s">
        <v>37</v>
      </c>
      <c r="C25" s="82" t="s">
        <v>95</v>
      </c>
      <c r="D25" s="83">
        <v>58.898000000000003</v>
      </c>
      <c r="E25" s="84">
        <v>456</v>
      </c>
      <c r="F25" s="117">
        <f t="shared" si="12"/>
        <v>26857.49</v>
      </c>
      <c r="G25" s="117">
        <f t="shared" si="13"/>
        <v>5371.5</v>
      </c>
      <c r="H25" s="118">
        <f t="shared" si="14"/>
        <v>32228.99</v>
      </c>
      <c r="J25" s="1"/>
    </row>
    <row r="26" spans="1:19" s="28" customFormat="1" ht="19.5" customHeight="1" x14ac:dyDescent="0.3">
      <c r="A26" s="80" t="s">
        <v>27</v>
      </c>
      <c r="B26" s="81" t="s">
        <v>37</v>
      </c>
      <c r="C26" s="82" t="s">
        <v>97</v>
      </c>
      <c r="D26" s="83">
        <v>186.71899999999999</v>
      </c>
      <c r="E26" s="84">
        <v>2080.9899999999998</v>
      </c>
      <c r="F26" s="117">
        <f t="shared" si="12"/>
        <v>388560.37</v>
      </c>
      <c r="G26" s="117">
        <f t="shared" si="13"/>
        <v>77712.070000000007</v>
      </c>
      <c r="H26" s="118">
        <f t="shared" si="14"/>
        <v>466272.44</v>
      </c>
      <c r="J26" s="1"/>
    </row>
    <row r="27" spans="1:19" s="28" customFormat="1" ht="19.5" customHeight="1" x14ac:dyDescent="0.3">
      <c r="A27" s="80" t="s">
        <v>27</v>
      </c>
      <c r="B27" s="81" t="s">
        <v>37</v>
      </c>
      <c r="C27" s="82" t="s">
        <v>100</v>
      </c>
      <c r="D27" s="83">
        <v>57.258000000000003</v>
      </c>
      <c r="E27" s="84">
        <v>1819.26</v>
      </c>
      <c r="F27" s="117">
        <f t="shared" si="12"/>
        <v>104167.19</v>
      </c>
      <c r="G27" s="117">
        <f t="shared" si="13"/>
        <v>20833.439999999999</v>
      </c>
      <c r="H27" s="118">
        <f t="shared" si="14"/>
        <v>125000.63</v>
      </c>
      <c r="J27" s="1"/>
    </row>
    <row r="28" spans="1:19" s="28" customFormat="1" ht="19.5" customHeight="1" x14ac:dyDescent="0.3">
      <c r="A28" s="80" t="s">
        <v>38</v>
      </c>
      <c r="B28" s="81" t="s">
        <v>37</v>
      </c>
      <c r="C28" s="82" t="s">
        <v>37</v>
      </c>
      <c r="D28" s="83">
        <v>493.52</v>
      </c>
      <c r="E28" s="84">
        <v>488</v>
      </c>
      <c r="F28" s="117">
        <f t="shared" si="12"/>
        <v>240837.76000000001</v>
      </c>
      <c r="G28" s="117">
        <f t="shared" si="13"/>
        <v>48167.55</v>
      </c>
      <c r="H28" s="118">
        <f t="shared" si="14"/>
        <v>289005.31</v>
      </c>
      <c r="J28" s="1"/>
    </row>
    <row r="29" spans="1:19" s="28" customFormat="1" ht="19.5" customHeight="1" thickBot="1" x14ac:dyDescent="0.35">
      <c r="A29" s="80" t="s">
        <v>38</v>
      </c>
      <c r="B29" s="81" t="s">
        <v>37</v>
      </c>
      <c r="C29" s="82" t="s">
        <v>39</v>
      </c>
      <c r="D29" s="83">
        <v>1625.704</v>
      </c>
      <c r="E29" s="84">
        <v>503</v>
      </c>
      <c r="F29" s="117">
        <f t="shared" si="12"/>
        <v>817729.11</v>
      </c>
      <c r="G29" s="117">
        <f t="shared" si="13"/>
        <v>163545.82</v>
      </c>
      <c r="H29" s="118">
        <f t="shared" si="14"/>
        <v>981274.93</v>
      </c>
      <c r="J29" s="1"/>
    </row>
    <row r="30" spans="1:19" s="28" customFormat="1" ht="19.5" thickBot="1" x14ac:dyDescent="0.35">
      <c r="A30" s="119" t="s">
        <v>24</v>
      </c>
      <c r="B30" s="120"/>
      <c r="C30" s="120"/>
      <c r="D30" s="91">
        <f>SUM(D10:D29)</f>
        <v>5971.44</v>
      </c>
      <c r="E30" s="92"/>
      <c r="F30" s="93">
        <f t="shared" ref="F30:G30" si="15">SUM(F10:F29)</f>
        <v>8642948.6799999997</v>
      </c>
      <c r="G30" s="93">
        <f t="shared" si="15"/>
        <v>1728589.74</v>
      </c>
      <c r="H30" s="93">
        <f>SUM(H10:H29)</f>
        <v>10371538.42</v>
      </c>
      <c r="J30" s="1"/>
    </row>
    <row r="31" spans="1:19" s="28" customFormat="1" ht="18.75" x14ac:dyDescent="0.3">
      <c r="A31" s="76"/>
      <c r="B31" s="76"/>
      <c r="C31" s="76"/>
      <c r="D31" s="77"/>
      <c r="E31" s="78"/>
      <c r="F31" s="78"/>
      <c r="G31" s="78"/>
      <c r="H31" s="78"/>
      <c r="J31" s="1"/>
    </row>
    <row r="32" spans="1:19" ht="21" customHeight="1" x14ac:dyDescent="0.2">
      <c r="A32" s="33" t="s">
        <v>9</v>
      </c>
      <c r="B32" s="55">
        <f>H30</f>
        <v>10371538.42</v>
      </c>
      <c r="C32" s="55"/>
      <c r="D32" s="55" t="s">
        <v>107</v>
      </c>
      <c r="E32" s="34"/>
      <c r="F32" s="34"/>
      <c r="G32" s="34"/>
      <c r="H32" s="34"/>
      <c r="S32" s="5" t="s">
        <v>14</v>
      </c>
    </row>
    <row r="33" spans="1:8" ht="20.25" customHeight="1" x14ac:dyDescent="0.2">
      <c r="A33" s="33" t="s">
        <v>18</v>
      </c>
      <c r="B33" s="55">
        <f>G30</f>
        <v>1728589.74</v>
      </c>
      <c r="C33" s="55"/>
      <c r="D33" s="55" t="s">
        <v>108</v>
      </c>
      <c r="E33" s="34"/>
      <c r="F33" s="34"/>
      <c r="G33" s="34"/>
      <c r="H33" s="34"/>
    </row>
    <row r="34" spans="1:8" ht="20.25" customHeight="1" x14ac:dyDescent="0.2">
      <c r="A34" s="123" t="s">
        <v>1</v>
      </c>
      <c r="B34" s="123"/>
      <c r="C34" s="123"/>
      <c r="D34" s="123"/>
      <c r="E34" s="123"/>
      <c r="F34" s="18"/>
      <c r="G34" s="18"/>
      <c r="H34" s="18"/>
    </row>
    <row r="35" spans="1:8" ht="17.25" customHeight="1" x14ac:dyDescent="0.2">
      <c r="A35" s="123" t="s">
        <v>11</v>
      </c>
      <c r="B35" s="123"/>
      <c r="C35" s="123"/>
      <c r="D35" s="123"/>
      <c r="E35" s="123"/>
      <c r="F35" s="15"/>
      <c r="G35" s="15"/>
      <c r="H35" s="15"/>
    </row>
    <row r="36" spans="1:8" ht="16.5" customHeight="1" x14ac:dyDescent="0.2">
      <c r="A36" s="123" t="s">
        <v>34</v>
      </c>
      <c r="B36" s="123"/>
      <c r="C36" s="123"/>
      <c r="D36" s="123"/>
      <c r="E36" s="123"/>
      <c r="F36" s="15"/>
      <c r="G36" s="15"/>
      <c r="H36" s="15"/>
    </row>
    <row r="37" spans="1:8" ht="27.75" customHeight="1" x14ac:dyDescent="0.2">
      <c r="A37" s="17" t="s">
        <v>3</v>
      </c>
      <c r="B37" s="16"/>
      <c r="C37" s="16"/>
      <c r="D37" s="4"/>
      <c r="E37" s="17" t="s">
        <v>4</v>
      </c>
      <c r="F37" s="69"/>
      <c r="G37" s="17"/>
      <c r="H37" s="17"/>
    </row>
    <row r="38" spans="1:8" ht="27.75" customHeight="1" x14ac:dyDescent="0.2">
      <c r="A38" s="19" t="s">
        <v>15</v>
      </c>
      <c r="B38" s="19"/>
      <c r="C38" s="19"/>
      <c r="D38" s="4"/>
      <c r="E38" s="130" t="s">
        <v>35</v>
      </c>
      <c r="F38" s="130"/>
      <c r="G38" s="19"/>
      <c r="H38" s="5"/>
    </row>
    <row r="39" spans="1:8" ht="40.5" customHeight="1" x14ac:dyDescent="0.2">
      <c r="A39" s="121"/>
      <c r="B39" s="121"/>
      <c r="C39" s="121"/>
      <c r="D39" s="43"/>
      <c r="E39" s="122"/>
      <c r="F39" s="122"/>
      <c r="G39" s="122"/>
      <c r="H39" s="5"/>
    </row>
    <row r="40" spans="1:8" ht="39.75" customHeight="1" x14ac:dyDescent="0.2">
      <c r="A40" s="124" t="s">
        <v>28</v>
      </c>
      <c r="B40" s="124"/>
      <c r="C40" s="124"/>
      <c r="D40" s="35"/>
      <c r="E40" s="125" t="s">
        <v>29</v>
      </c>
      <c r="F40" s="125"/>
      <c r="G40" s="95" t="s">
        <v>36</v>
      </c>
      <c r="H40" s="44"/>
    </row>
    <row r="41" spans="1:8" ht="11.25" customHeight="1" x14ac:dyDescent="0.2">
      <c r="A41" s="124"/>
      <c r="B41" s="124"/>
      <c r="C41" s="21"/>
      <c r="D41" s="35"/>
      <c r="E41" s="124"/>
      <c r="F41" s="124"/>
      <c r="G41" s="21"/>
      <c r="H41" s="36"/>
    </row>
    <row r="42" spans="1:8" ht="42" customHeight="1" x14ac:dyDescent="0.2">
      <c r="A42" s="124"/>
      <c r="B42" s="124"/>
      <c r="C42" s="21"/>
      <c r="D42" s="35"/>
      <c r="E42" s="5"/>
      <c r="F42" s="125"/>
      <c r="G42" s="125"/>
      <c r="H42" s="125"/>
    </row>
    <row r="43" spans="1:8" ht="42" customHeight="1" x14ac:dyDescent="0.2">
      <c r="A43" s="21"/>
      <c r="B43" s="14"/>
      <c r="C43" s="14"/>
      <c r="E43" s="4"/>
      <c r="F43" s="4"/>
      <c r="G43" s="4"/>
    </row>
    <row r="44" spans="1:8" ht="42" customHeight="1" x14ac:dyDescent="0.2">
      <c r="A44" s="125"/>
      <c r="B44" s="125"/>
      <c r="C44" s="37"/>
      <c r="D44" s="38"/>
      <c r="E44" s="39"/>
      <c r="H44" s="16"/>
    </row>
    <row r="45" spans="1:8" ht="42" customHeight="1" x14ac:dyDescent="0.2">
      <c r="A45" s="40"/>
      <c r="B45" s="41"/>
      <c r="C45" s="41"/>
      <c r="D45" s="42"/>
      <c r="E45" s="39"/>
      <c r="F45" s="21"/>
      <c r="G45" s="21"/>
      <c r="H45" s="37"/>
    </row>
    <row r="46" spans="1:8" ht="42" customHeight="1" x14ac:dyDescent="0.2"/>
    <row r="47" spans="1:8" ht="42" customHeight="1" x14ac:dyDescent="0.2"/>
    <row r="48" spans="1:8" ht="42" customHeight="1" x14ac:dyDescent="0.2"/>
    <row r="49" spans="4:4" ht="42" customHeight="1" x14ac:dyDescent="0.2"/>
    <row r="50" spans="4:4" ht="42" customHeight="1" x14ac:dyDescent="0.2"/>
    <row r="51" spans="4:4" ht="42" customHeight="1" x14ac:dyDescent="0.2"/>
    <row r="52" spans="4:4" ht="42" customHeight="1" x14ac:dyDescent="0.2"/>
    <row r="53" spans="4:4" ht="42" customHeight="1" x14ac:dyDescent="0.2">
      <c r="D53" s="38"/>
    </row>
    <row r="54" spans="4:4" ht="42" customHeight="1" x14ac:dyDescent="0.2">
      <c r="D54" s="42"/>
    </row>
    <row r="55" spans="4:4" ht="42" customHeight="1" x14ac:dyDescent="0.2"/>
    <row r="56" spans="4:4" ht="42" customHeight="1" x14ac:dyDescent="0.2"/>
    <row r="57" spans="4:4" ht="42" customHeight="1" x14ac:dyDescent="0.2"/>
    <row r="58" spans="4:4" ht="42" customHeight="1" x14ac:dyDescent="0.2"/>
    <row r="59" spans="4:4" ht="42" customHeight="1" x14ac:dyDescent="0.2"/>
    <row r="60" spans="4:4" ht="42" customHeight="1" x14ac:dyDescent="0.2"/>
    <row r="61" spans="4:4" ht="42" customHeight="1" x14ac:dyDescent="0.2"/>
    <row r="62" spans="4:4" ht="42" customHeight="1" x14ac:dyDescent="0.2"/>
    <row r="63" spans="4:4" ht="42" customHeight="1" x14ac:dyDescent="0.2"/>
    <row r="64" spans="4:4" ht="42" customHeight="1" x14ac:dyDescent="0.2"/>
    <row r="65" ht="42" customHeight="1" x14ac:dyDescent="0.2"/>
    <row r="66" ht="42" customHeight="1" x14ac:dyDescent="0.2"/>
    <row r="67" ht="42" customHeight="1" x14ac:dyDescent="0.2"/>
    <row r="68" ht="42" customHeight="1" x14ac:dyDescent="0.2"/>
    <row r="69" ht="42" customHeight="1" x14ac:dyDescent="0.2"/>
    <row r="70" ht="42" customHeight="1" x14ac:dyDescent="0.2"/>
    <row r="71" ht="42" customHeight="1" x14ac:dyDescent="0.2"/>
    <row r="72" ht="42" customHeight="1" x14ac:dyDescent="0.2"/>
    <row r="73" ht="42" customHeight="1" x14ac:dyDescent="0.2"/>
    <row r="74" ht="42" customHeight="1" x14ac:dyDescent="0.2"/>
    <row r="75" ht="42" customHeight="1" x14ac:dyDescent="0.2"/>
    <row r="76" ht="42" customHeight="1" x14ac:dyDescent="0.2"/>
    <row r="77" ht="42" customHeight="1" x14ac:dyDescent="0.2"/>
    <row r="78" ht="42" customHeight="1" x14ac:dyDescent="0.2"/>
    <row r="79" ht="42" customHeight="1" x14ac:dyDescent="0.2"/>
    <row r="80" ht="42" customHeight="1" x14ac:dyDescent="0.2"/>
    <row r="81" ht="42" customHeight="1" x14ac:dyDescent="0.2"/>
    <row r="82" ht="42" customHeight="1" x14ac:dyDescent="0.2"/>
    <row r="83" ht="42" customHeight="1" x14ac:dyDescent="0.2"/>
    <row r="84" ht="42" customHeight="1" x14ac:dyDescent="0.2"/>
    <row r="85" ht="42" customHeight="1" x14ac:dyDescent="0.2"/>
    <row r="86" ht="42" customHeight="1" x14ac:dyDescent="0.2"/>
    <row r="87" ht="42" customHeight="1" x14ac:dyDescent="0.2"/>
    <row r="88" ht="42" customHeight="1" x14ac:dyDescent="0.2"/>
    <row r="89" ht="42" customHeight="1" x14ac:dyDescent="0.2"/>
    <row r="90" ht="42" customHeight="1" x14ac:dyDescent="0.2"/>
    <row r="91" ht="42" customHeight="1" x14ac:dyDescent="0.2"/>
    <row r="92" ht="42" customHeight="1" x14ac:dyDescent="0.2"/>
    <row r="93" ht="42" customHeight="1" x14ac:dyDescent="0.2"/>
    <row r="94" ht="42" customHeight="1" x14ac:dyDescent="0.2"/>
    <row r="95" ht="42" customHeight="1" x14ac:dyDescent="0.2"/>
    <row r="96" ht="42" customHeight="1" x14ac:dyDescent="0.2"/>
    <row r="97" ht="42" customHeight="1" x14ac:dyDescent="0.2"/>
    <row r="98" ht="42" customHeight="1" x14ac:dyDescent="0.2"/>
    <row r="99" ht="42" customHeight="1" x14ac:dyDescent="0.2"/>
    <row r="100" ht="42" customHeight="1" x14ac:dyDescent="0.2"/>
    <row r="101" ht="42" customHeight="1" x14ac:dyDescent="0.2"/>
    <row r="102" ht="42" customHeight="1" x14ac:dyDescent="0.2"/>
    <row r="103" ht="42" customHeight="1" x14ac:dyDescent="0.2"/>
    <row r="104" ht="42" customHeight="1" x14ac:dyDescent="0.2"/>
    <row r="105" ht="42" customHeight="1" x14ac:dyDescent="0.2"/>
    <row r="106" ht="42" customHeight="1" x14ac:dyDescent="0.2"/>
    <row r="107" ht="42" customHeight="1" x14ac:dyDescent="0.2"/>
    <row r="108" ht="42" customHeight="1" x14ac:dyDescent="0.2"/>
    <row r="109" ht="42" customHeight="1" x14ac:dyDescent="0.2"/>
    <row r="110" ht="42" customHeight="1" x14ac:dyDescent="0.2"/>
    <row r="111" ht="42" customHeight="1" x14ac:dyDescent="0.2"/>
    <row r="112" ht="42" customHeight="1" x14ac:dyDescent="0.2"/>
    <row r="113" ht="42" customHeight="1" x14ac:dyDescent="0.2"/>
    <row r="114" ht="42" customHeight="1" x14ac:dyDescent="0.2"/>
    <row r="115" ht="42" customHeight="1" x14ac:dyDescent="0.2"/>
    <row r="116" ht="42" customHeight="1" x14ac:dyDescent="0.2"/>
    <row r="117" ht="42" customHeight="1" x14ac:dyDescent="0.2"/>
    <row r="118" ht="42" customHeight="1" x14ac:dyDescent="0.2"/>
    <row r="119" ht="42" customHeight="1" x14ac:dyDescent="0.2"/>
    <row r="120" ht="42" customHeight="1" x14ac:dyDescent="0.2"/>
    <row r="121" ht="42" customHeight="1" x14ac:dyDescent="0.2"/>
    <row r="122" ht="42" customHeight="1" x14ac:dyDescent="0.2"/>
    <row r="123" ht="42" customHeight="1" x14ac:dyDescent="0.2"/>
    <row r="124" ht="42" customHeight="1" x14ac:dyDescent="0.2"/>
    <row r="125" ht="42" customHeight="1" x14ac:dyDescent="0.2"/>
    <row r="126" ht="42" customHeight="1" x14ac:dyDescent="0.2"/>
    <row r="127" ht="42" customHeight="1" x14ac:dyDescent="0.2"/>
    <row r="128" ht="42" customHeight="1" x14ac:dyDescent="0.2"/>
    <row r="129" ht="42" customHeight="1" x14ac:dyDescent="0.2"/>
    <row r="130" ht="42" customHeight="1" x14ac:dyDescent="0.2"/>
    <row r="131" ht="42" customHeight="1" x14ac:dyDescent="0.2"/>
    <row r="132" ht="42" customHeight="1" x14ac:dyDescent="0.2"/>
    <row r="133" ht="42" customHeight="1" x14ac:dyDescent="0.2"/>
    <row r="134" ht="42" customHeight="1" x14ac:dyDescent="0.2"/>
    <row r="135" ht="42" customHeight="1" x14ac:dyDescent="0.2"/>
    <row r="136" ht="42" customHeight="1" x14ac:dyDescent="0.2"/>
    <row r="137" ht="42" customHeight="1" x14ac:dyDescent="0.2"/>
    <row r="138" ht="42" customHeight="1" x14ac:dyDescent="0.2"/>
    <row r="139" ht="42" customHeight="1" x14ac:dyDescent="0.2"/>
    <row r="140" ht="42" customHeight="1" x14ac:dyDescent="0.2"/>
    <row r="141" ht="42" customHeight="1" x14ac:dyDescent="0.2"/>
    <row r="142" ht="42" customHeight="1" x14ac:dyDescent="0.2"/>
    <row r="143" ht="42" customHeight="1" x14ac:dyDescent="0.2"/>
    <row r="144" ht="42" customHeight="1" x14ac:dyDescent="0.2"/>
    <row r="145" ht="42" customHeight="1" x14ac:dyDescent="0.2"/>
    <row r="146" ht="42" customHeight="1" x14ac:dyDescent="0.2"/>
    <row r="147" ht="42" customHeight="1" x14ac:dyDescent="0.2"/>
    <row r="148" ht="42" customHeight="1" x14ac:dyDescent="0.2"/>
    <row r="149" ht="42" customHeight="1" x14ac:dyDescent="0.2"/>
    <row r="150" ht="42" customHeight="1" x14ac:dyDescent="0.2"/>
    <row r="151" ht="42" customHeight="1" x14ac:dyDescent="0.2"/>
    <row r="152" ht="42" customHeight="1" x14ac:dyDescent="0.2"/>
    <row r="153" ht="42" customHeight="1" x14ac:dyDescent="0.2"/>
    <row r="154" ht="42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  <row r="167" ht="39" customHeight="1" x14ac:dyDescent="0.2"/>
    <row r="168" ht="39" customHeight="1" x14ac:dyDescent="0.2"/>
    <row r="169" ht="39" customHeight="1" x14ac:dyDescent="0.2"/>
    <row r="170" ht="39" customHeight="1" x14ac:dyDescent="0.2"/>
    <row r="171" ht="39" customHeight="1" x14ac:dyDescent="0.2"/>
    <row r="172" ht="39" customHeight="1" x14ac:dyDescent="0.2"/>
    <row r="173" ht="39" customHeight="1" x14ac:dyDescent="0.2"/>
    <row r="174" ht="39" customHeight="1" x14ac:dyDescent="0.2"/>
    <row r="175" ht="39" customHeight="1" x14ac:dyDescent="0.2"/>
    <row r="176" ht="39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  <row r="237" ht="39" customHeight="1" x14ac:dyDescent="0.2"/>
    <row r="238" ht="39" customHeight="1" x14ac:dyDescent="0.2"/>
    <row r="239" ht="39" customHeight="1" x14ac:dyDescent="0.2"/>
    <row r="240" ht="39" customHeight="1" x14ac:dyDescent="0.2"/>
    <row r="241" ht="39" customHeight="1" x14ac:dyDescent="0.2"/>
    <row r="242" ht="39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  <row r="293" ht="39" customHeight="1" x14ac:dyDescent="0.2"/>
    <row r="294" ht="39" customHeight="1" x14ac:dyDescent="0.2"/>
    <row r="295" ht="39" customHeight="1" x14ac:dyDescent="0.2"/>
    <row r="296" ht="39" customHeight="1" x14ac:dyDescent="0.2"/>
    <row r="297" ht="44.25" customHeight="1" x14ac:dyDescent="0.2"/>
    <row r="298" ht="42.75" customHeight="1" x14ac:dyDescent="0.2"/>
    <row r="299" ht="39" customHeight="1" x14ac:dyDescent="0.2"/>
    <row r="300" ht="39" customHeight="1" x14ac:dyDescent="0.2"/>
    <row r="301" ht="39" customHeight="1" x14ac:dyDescent="0.2"/>
    <row r="302" ht="39" customHeight="1" x14ac:dyDescent="0.2"/>
    <row r="303" ht="39" customHeight="1" x14ac:dyDescent="0.2"/>
    <row r="304" ht="39" customHeight="1" x14ac:dyDescent="0.2"/>
    <row r="305" ht="39" customHeight="1" x14ac:dyDescent="0.2"/>
    <row r="306" ht="39" customHeight="1" x14ac:dyDescent="0.2"/>
    <row r="307" ht="39" customHeight="1" x14ac:dyDescent="0.2"/>
    <row r="308" ht="40.5" customHeight="1" x14ac:dyDescent="0.2"/>
    <row r="309" ht="39" customHeight="1" x14ac:dyDescent="0.2"/>
    <row r="310" ht="39" customHeight="1" x14ac:dyDescent="0.2"/>
    <row r="311" ht="39" customHeight="1" x14ac:dyDescent="0.2"/>
    <row r="312" ht="39" customHeight="1" x14ac:dyDescent="0.2"/>
    <row r="313" ht="39" customHeight="1" x14ac:dyDescent="0.2"/>
    <row r="314" ht="39" customHeight="1" x14ac:dyDescent="0.2"/>
    <row r="315" ht="39" customHeight="1" x14ac:dyDescent="0.2"/>
    <row r="316" ht="39" customHeight="1" x14ac:dyDescent="0.2"/>
    <row r="317" ht="39" customHeight="1" x14ac:dyDescent="0.2"/>
    <row r="318" ht="39" customHeight="1" x14ac:dyDescent="0.2"/>
    <row r="319" ht="39" customHeight="1" x14ac:dyDescent="0.2"/>
    <row r="320" ht="39" customHeight="1" x14ac:dyDescent="0.2"/>
    <row r="321" ht="39" customHeight="1" x14ac:dyDescent="0.2"/>
    <row r="322" ht="39" customHeight="1" x14ac:dyDescent="0.2"/>
    <row r="323" ht="39" customHeight="1" x14ac:dyDescent="0.2"/>
    <row r="324" ht="39" customHeight="1" x14ac:dyDescent="0.2"/>
    <row r="325" ht="39" customHeight="1" x14ac:dyDescent="0.2"/>
    <row r="326" ht="39" customHeight="1" x14ac:dyDescent="0.2"/>
    <row r="327" ht="39" customHeight="1" x14ac:dyDescent="0.2"/>
    <row r="328" ht="39" customHeight="1" x14ac:dyDescent="0.2"/>
    <row r="329" ht="39" customHeight="1" x14ac:dyDescent="0.2"/>
    <row r="330" ht="39" customHeight="1" x14ac:dyDescent="0.2"/>
    <row r="331" ht="39" customHeight="1" x14ac:dyDescent="0.2"/>
    <row r="332" ht="39" customHeight="1" x14ac:dyDescent="0.2"/>
    <row r="333" ht="39" customHeight="1" x14ac:dyDescent="0.2"/>
    <row r="334" ht="39" customHeight="1" x14ac:dyDescent="0.2"/>
    <row r="335" ht="39" customHeight="1" x14ac:dyDescent="0.2"/>
    <row r="336" ht="39" customHeight="1" x14ac:dyDescent="0.2"/>
    <row r="337" ht="39" customHeight="1" x14ac:dyDescent="0.2"/>
    <row r="338" ht="39" customHeight="1" x14ac:dyDescent="0.2"/>
    <row r="339" ht="39" customHeight="1" x14ac:dyDescent="0.2"/>
    <row r="340" ht="39" customHeight="1" x14ac:dyDescent="0.2"/>
    <row r="341" ht="39" customHeight="1" x14ac:dyDescent="0.2"/>
    <row r="342" ht="39" customHeight="1" x14ac:dyDescent="0.2"/>
    <row r="343" ht="39" customHeight="1" x14ac:dyDescent="0.2"/>
    <row r="344" ht="39" customHeight="1" x14ac:dyDescent="0.2"/>
    <row r="345" ht="39" customHeight="1" x14ac:dyDescent="0.2"/>
    <row r="346" ht="39" customHeight="1" x14ac:dyDescent="0.2"/>
    <row r="347" ht="39" customHeight="1" x14ac:dyDescent="0.2"/>
    <row r="348" ht="39" customHeight="1" x14ac:dyDescent="0.2"/>
    <row r="349" ht="39" customHeight="1" x14ac:dyDescent="0.2"/>
    <row r="350" ht="39" customHeight="1" x14ac:dyDescent="0.2"/>
    <row r="351" ht="39" customHeight="1" x14ac:dyDescent="0.2"/>
    <row r="352" ht="39" customHeight="1" x14ac:dyDescent="0.2"/>
    <row r="353" ht="39" customHeight="1" x14ac:dyDescent="0.2"/>
    <row r="354" ht="39" customHeight="1" x14ac:dyDescent="0.2"/>
    <row r="355" ht="39" customHeight="1" x14ac:dyDescent="0.2"/>
    <row r="356" ht="39" customHeight="1" x14ac:dyDescent="0.2"/>
    <row r="357" ht="39" customHeight="1" x14ac:dyDescent="0.2"/>
    <row r="358" ht="39" customHeight="1" x14ac:dyDescent="0.2"/>
    <row r="359" ht="39" customHeight="1" x14ac:dyDescent="0.2"/>
    <row r="360" ht="39" customHeight="1" x14ac:dyDescent="0.2"/>
    <row r="361" ht="39" customHeight="1" x14ac:dyDescent="0.2"/>
    <row r="362" ht="39" customHeight="1" x14ac:dyDescent="0.2"/>
    <row r="363" ht="39" customHeight="1" x14ac:dyDescent="0.2"/>
    <row r="364" ht="39" customHeight="1" x14ac:dyDescent="0.2"/>
    <row r="365" ht="39" customHeight="1" x14ac:dyDescent="0.2"/>
    <row r="366" ht="39" customHeight="1" x14ac:dyDescent="0.2"/>
    <row r="367" ht="39" customHeight="1" x14ac:dyDescent="0.2"/>
    <row r="368" ht="39" customHeight="1" x14ac:dyDescent="0.2"/>
    <row r="369" ht="39" customHeight="1" x14ac:dyDescent="0.2"/>
    <row r="370" ht="39" customHeight="1" x14ac:dyDescent="0.2"/>
    <row r="371" ht="39" customHeight="1" x14ac:dyDescent="0.2"/>
    <row r="372" ht="39" customHeight="1" x14ac:dyDescent="0.2"/>
    <row r="373" ht="39" customHeight="1" x14ac:dyDescent="0.2"/>
    <row r="374" ht="39" customHeight="1" x14ac:dyDescent="0.2"/>
    <row r="375" ht="39" customHeight="1" x14ac:dyDescent="0.2"/>
    <row r="376" ht="39" customHeight="1" x14ac:dyDescent="0.2"/>
    <row r="377" ht="39" customHeight="1" x14ac:dyDescent="0.2"/>
    <row r="378" ht="39" customHeight="1" x14ac:dyDescent="0.2"/>
    <row r="379" ht="39" customHeight="1" x14ac:dyDescent="0.2"/>
    <row r="380" ht="39" customHeight="1" x14ac:dyDescent="0.2"/>
    <row r="381" ht="39" customHeight="1" x14ac:dyDescent="0.2"/>
    <row r="382" ht="39" customHeight="1" x14ac:dyDescent="0.2"/>
    <row r="383" ht="39" customHeight="1" x14ac:dyDescent="0.2"/>
    <row r="384" ht="39" customHeight="1" x14ac:dyDescent="0.2"/>
    <row r="385" ht="39" customHeight="1" x14ac:dyDescent="0.2"/>
    <row r="386" ht="39" customHeight="1" x14ac:dyDescent="0.2"/>
    <row r="387" ht="39" customHeight="1" x14ac:dyDescent="0.2"/>
    <row r="388" ht="39" customHeight="1" x14ac:dyDescent="0.2"/>
    <row r="389" ht="39" customHeight="1" x14ac:dyDescent="0.2"/>
    <row r="390" ht="39" customHeight="1" x14ac:dyDescent="0.2"/>
    <row r="391" ht="39" customHeight="1" x14ac:dyDescent="0.2"/>
    <row r="392" ht="39" customHeight="1" x14ac:dyDescent="0.2"/>
    <row r="393" ht="39" customHeight="1" x14ac:dyDescent="0.2"/>
    <row r="394" ht="39" customHeight="1" x14ac:dyDescent="0.2"/>
    <row r="395" ht="39" customHeight="1" x14ac:dyDescent="0.2"/>
    <row r="396" ht="39" customHeight="1" x14ac:dyDescent="0.2"/>
    <row r="397" ht="39" customHeight="1" x14ac:dyDescent="0.2"/>
    <row r="398" ht="39" customHeight="1" x14ac:dyDescent="0.2"/>
    <row r="399" ht="39" customHeight="1" x14ac:dyDescent="0.2"/>
    <row r="400" ht="39" customHeight="1" x14ac:dyDescent="0.2"/>
    <row r="401" ht="39" customHeight="1" x14ac:dyDescent="0.2"/>
    <row r="402" ht="39" customHeight="1" x14ac:dyDescent="0.2"/>
    <row r="403" ht="42.75" customHeight="1" x14ac:dyDescent="0.2"/>
    <row r="404" ht="39" customHeight="1" x14ac:dyDescent="0.2"/>
    <row r="405" ht="39" customHeight="1" x14ac:dyDescent="0.2"/>
    <row r="406" ht="39" customHeight="1" x14ac:dyDescent="0.2"/>
    <row r="407" ht="39" customHeight="1" x14ac:dyDescent="0.2"/>
    <row r="408" ht="39" customHeight="1" x14ac:dyDescent="0.2"/>
    <row r="409" ht="39" customHeight="1" x14ac:dyDescent="0.2"/>
    <row r="410" ht="39" customHeight="1" x14ac:dyDescent="0.2"/>
    <row r="411" ht="39" customHeight="1" x14ac:dyDescent="0.2"/>
    <row r="412" ht="39" customHeight="1" x14ac:dyDescent="0.2"/>
    <row r="413" ht="39" customHeight="1" x14ac:dyDescent="0.2"/>
    <row r="414" ht="39" customHeight="1" x14ac:dyDescent="0.2"/>
    <row r="415" ht="39" customHeight="1" x14ac:dyDescent="0.2"/>
    <row r="416" ht="39" customHeight="1" x14ac:dyDescent="0.2"/>
    <row r="417" ht="39" customHeight="1" x14ac:dyDescent="0.2"/>
    <row r="418" ht="39" customHeight="1" x14ac:dyDescent="0.2"/>
    <row r="419" ht="39" customHeight="1" x14ac:dyDescent="0.2"/>
    <row r="420" ht="39" customHeight="1" x14ac:dyDescent="0.2"/>
    <row r="421" ht="39" customHeight="1" x14ac:dyDescent="0.2"/>
    <row r="422" ht="39" customHeight="1" x14ac:dyDescent="0.2"/>
    <row r="423" ht="39" customHeight="1" x14ac:dyDescent="0.2"/>
    <row r="424" ht="39" customHeight="1" x14ac:dyDescent="0.2"/>
    <row r="425" ht="39" customHeight="1" x14ac:dyDescent="0.2"/>
    <row r="426" ht="39" customHeight="1" x14ac:dyDescent="0.2"/>
    <row r="427" ht="39" customHeight="1" x14ac:dyDescent="0.2"/>
    <row r="428" ht="39" customHeight="1" x14ac:dyDescent="0.2"/>
    <row r="429" ht="39" customHeight="1" x14ac:dyDescent="0.2"/>
    <row r="430" ht="39" customHeight="1" x14ac:dyDescent="0.2"/>
    <row r="431" ht="39" customHeight="1" x14ac:dyDescent="0.2"/>
    <row r="432" ht="39" customHeight="1" x14ac:dyDescent="0.2"/>
    <row r="433" ht="39" customHeight="1" x14ac:dyDescent="0.2"/>
    <row r="434" ht="39" customHeight="1" x14ac:dyDescent="0.2"/>
    <row r="435" ht="39" customHeight="1" x14ac:dyDescent="0.2"/>
    <row r="436" ht="39" customHeight="1" x14ac:dyDescent="0.2"/>
    <row r="437" ht="39" customHeight="1" x14ac:dyDescent="0.2"/>
    <row r="438" ht="39" customHeight="1" x14ac:dyDescent="0.2"/>
    <row r="439" ht="39" customHeight="1" x14ac:dyDescent="0.2"/>
    <row r="440" ht="39" customHeight="1" x14ac:dyDescent="0.2"/>
    <row r="441" ht="39" customHeight="1" x14ac:dyDescent="0.2"/>
    <row r="442" ht="39" customHeight="1" x14ac:dyDescent="0.2"/>
    <row r="443" ht="39" customHeight="1" x14ac:dyDescent="0.2"/>
    <row r="444" ht="39" customHeight="1" x14ac:dyDescent="0.2"/>
    <row r="445" ht="39" customHeight="1" x14ac:dyDescent="0.2"/>
    <row r="446" ht="39" customHeight="1" x14ac:dyDescent="0.2"/>
    <row r="447" ht="39" customHeight="1" x14ac:dyDescent="0.2"/>
    <row r="448" ht="39" customHeight="1" x14ac:dyDescent="0.2"/>
    <row r="449" ht="39" customHeight="1" x14ac:dyDescent="0.2"/>
    <row r="450" ht="39" customHeight="1" x14ac:dyDescent="0.2"/>
    <row r="451" ht="39" customHeight="1" x14ac:dyDescent="0.2"/>
    <row r="452" ht="39" customHeight="1" x14ac:dyDescent="0.2"/>
    <row r="453" ht="39" customHeight="1" x14ac:dyDescent="0.2"/>
    <row r="454" ht="39" customHeight="1" x14ac:dyDescent="0.2"/>
    <row r="455" ht="39" customHeight="1" x14ac:dyDescent="0.2"/>
    <row r="456" ht="39" customHeight="1" x14ac:dyDescent="0.2"/>
    <row r="457" ht="39" customHeight="1" x14ac:dyDescent="0.2"/>
    <row r="458" ht="39" customHeight="1" x14ac:dyDescent="0.2"/>
    <row r="459" ht="39" customHeight="1" x14ac:dyDescent="0.2"/>
    <row r="460" ht="39" customHeight="1" x14ac:dyDescent="0.2"/>
    <row r="461" ht="39" customHeight="1" x14ac:dyDescent="0.2"/>
    <row r="462" ht="39" customHeight="1" x14ac:dyDescent="0.2"/>
    <row r="463" ht="39" customHeight="1" x14ac:dyDescent="0.2"/>
    <row r="464" ht="39" customHeight="1" x14ac:dyDescent="0.2"/>
    <row r="465" ht="39" customHeight="1" x14ac:dyDescent="0.2"/>
    <row r="466" ht="39" customHeight="1" x14ac:dyDescent="0.2"/>
    <row r="467" ht="39" customHeight="1" x14ac:dyDescent="0.2"/>
    <row r="468" ht="39" customHeight="1" x14ac:dyDescent="0.2"/>
    <row r="469" ht="39" customHeight="1" x14ac:dyDescent="0.2"/>
    <row r="470" ht="39" customHeight="1" x14ac:dyDescent="0.2"/>
    <row r="471" ht="39" customHeight="1" x14ac:dyDescent="0.2"/>
    <row r="472" ht="39" customHeight="1" x14ac:dyDescent="0.2"/>
    <row r="473" ht="39" customHeight="1" x14ac:dyDescent="0.2"/>
    <row r="474" ht="39" customHeight="1" x14ac:dyDescent="0.2"/>
    <row r="475" ht="37.5" customHeight="1" x14ac:dyDescent="0.2"/>
    <row r="476" ht="39" customHeight="1" x14ac:dyDescent="0.2"/>
    <row r="477" ht="42" customHeight="1" x14ac:dyDescent="0.2"/>
    <row r="478" ht="42" customHeight="1" x14ac:dyDescent="0.2"/>
    <row r="479" ht="42" customHeight="1" x14ac:dyDescent="0.2"/>
    <row r="480" ht="42" customHeight="1" x14ac:dyDescent="0.2"/>
    <row r="481" ht="42" customHeight="1" x14ac:dyDescent="0.2"/>
    <row r="482" ht="42" customHeight="1" x14ac:dyDescent="0.2"/>
    <row r="483" ht="42" customHeight="1" x14ac:dyDescent="0.2"/>
    <row r="484" ht="42" customHeight="1" x14ac:dyDescent="0.2"/>
    <row r="485" ht="42" customHeight="1" x14ac:dyDescent="0.2"/>
    <row r="486" ht="42" customHeight="1" x14ac:dyDescent="0.2"/>
    <row r="487" ht="42" customHeight="1" x14ac:dyDescent="0.2"/>
    <row r="488" ht="42" customHeight="1" x14ac:dyDescent="0.2"/>
    <row r="489" ht="42" customHeight="1" x14ac:dyDescent="0.2"/>
    <row r="490" ht="42" customHeight="1" x14ac:dyDescent="0.2"/>
    <row r="491" ht="42" customHeight="1" x14ac:dyDescent="0.2"/>
    <row r="492" ht="42" customHeight="1" x14ac:dyDescent="0.2"/>
    <row r="493" ht="42" customHeight="1" x14ac:dyDescent="0.2"/>
    <row r="494" ht="42" customHeight="1" x14ac:dyDescent="0.2"/>
    <row r="495" ht="42" customHeight="1" x14ac:dyDescent="0.2"/>
    <row r="496" ht="42" customHeight="1" x14ac:dyDescent="0.2"/>
    <row r="497" ht="42" customHeight="1" x14ac:dyDescent="0.2"/>
    <row r="498" ht="42" customHeight="1" x14ac:dyDescent="0.2"/>
    <row r="499" ht="42" customHeight="1" x14ac:dyDescent="0.2"/>
    <row r="500" ht="42" customHeight="1" x14ac:dyDescent="0.2"/>
    <row r="501" ht="42" customHeight="1" x14ac:dyDescent="0.2"/>
    <row r="502" ht="42" customHeight="1" x14ac:dyDescent="0.2"/>
    <row r="503" ht="42" customHeight="1" x14ac:dyDescent="0.2"/>
    <row r="504" ht="42" customHeight="1" x14ac:dyDescent="0.2"/>
    <row r="505" ht="42" customHeight="1" x14ac:dyDescent="0.2"/>
    <row r="506" ht="42" customHeight="1" x14ac:dyDescent="0.2"/>
    <row r="507" ht="42" customHeight="1" x14ac:dyDescent="0.2"/>
    <row r="508" ht="42" customHeight="1" x14ac:dyDescent="0.2"/>
    <row r="509" ht="42" customHeight="1" x14ac:dyDescent="0.2"/>
    <row r="510" ht="42" customHeight="1" x14ac:dyDescent="0.2"/>
    <row r="511" ht="42" customHeight="1" x14ac:dyDescent="0.2"/>
    <row r="512" ht="42" customHeight="1" x14ac:dyDescent="0.2"/>
    <row r="513" ht="42" customHeight="1" x14ac:dyDescent="0.2"/>
    <row r="514" ht="42" customHeight="1" x14ac:dyDescent="0.2"/>
    <row r="515" ht="42" customHeight="1" x14ac:dyDescent="0.2"/>
    <row r="516" ht="42" customHeight="1" x14ac:dyDescent="0.2"/>
    <row r="517" ht="42" customHeight="1" x14ac:dyDescent="0.2"/>
    <row r="518" ht="42" customHeight="1" x14ac:dyDescent="0.2"/>
    <row r="519" ht="42" customHeight="1" x14ac:dyDescent="0.2"/>
    <row r="520" ht="42" customHeight="1" x14ac:dyDescent="0.2"/>
    <row r="521" ht="42" customHeight="1" x14ac:dyDescent="0.2"/>
    <row r="522" ht="42" customHeight="1" x14ac:dyDescent="0.2"/>
    <row r="523" ht="42" customHeight="1" x14ac:dyDescent="0.2"/>
    <row r="524" ht="42" customHeight="1" x14ac:dyDescent="0.2"/>
    <row r="525" ht="42" customHeight="1" x14ac:dyDescent="0.2"/>
    <row r="526" ht="42" customHeight="1" x14ac:dyDescent="0.2"/>
    <row r="527" ht="42" customHeight="1" x14ac:dyDescent="0.2"/>
    <row r="528" ht="42" customHeight="1" x14ac:dyDescent="0.2"/>
    <row r="529" ht="42" customHeight="1" x14ac:dyDescent="0.2"/>
    <row r="530" ht="42" customHeight="1" x14ac:dyDescent="0.2"/>
    <row r="531" ht="42" customHeight="1" x14ac:dyDescent="0.2"/>
    <row r="532" ht="42" customHeight="1" x14ac:dyDescent="0.2"/>
    <row r="533" ht="42" customHeight="1" x14ac:dyDescent="0.2"/>
    <row r="534" ht="42" customHeight="1" x14ac:dyDescent="0.2"/>
    <row r="535" ht="42" customHeight="1" x14ac:dyDescent="0.2"/>
    <row r="536" ht="42" customHeight="1" x14ac:dyDescent="0.2"/>
    <row r="537" ht="42" customHeight="1" x14ac:dyDescent="0.2"/>
    <row r="538" ht="42" customHeight="1" x14ac:dyDescent="0.2"/>
    <row r="539" ht="42" customHeight="1" x14ac:dyDescent="0.2"/>
    <row r="540" ht="42" customHeight="1" x14ac:dyDescent="0.2"/>
    <row r="541" ht="42" customHeight="1" x14ac:dyDescent="0.2"/>
    <row r="542" ht="42" customHeight="1" x14ac:dyDescent="0.2"/>
    <row r="543" ht="42" customHeight="1" x14ac:dyDescent="0.2"/>
    <row r="544" ht="42" customHeight="1" x14ac:dyDescent="0.2"/>
    <row r="545" ht="42" customHeight="1" x14ac:dyDescent="0.2"/>
    <row r="546" ht="42" customHeight="1" x14ac:dyDescent="0.2"/>
    <row r="547" ht="42" customHeight="1" x14ac:dyDescent="0.2"/>
    <row r="548" ht="42" customHeight="1" x14ac:dyDescent="0.2"/>
    <row r="549" ht="42" customHeight="1" x14ac:dyDescent="0.2"/>
    <row r="550" ht="42" customHeight="1" x14ac:dyDescent="0.2"/>
    <row r="551" ht="42" customHeight="1" x14ac:dyDescent="0.2"/>
    <row r="552" ht="42" customHeight="1" x14ac:dyDescent="0.2"/>
    <row r="553" ht="38.1" customHeight="1" x14ac:dyDescent="0.2"/>
    <row r="554" ht="38.1" customHeight="1" x14ac:dyDescent="0.2"/>
    <row r="555" ht="38.1" customHeight="1" x14ac:dyDescent="0.2"/>
    <row r="556" ht="38.1" customHeight="1" x14ac:dyDescent="0.2"/>
    <row r="557" ht="38.1" customHeight="1" x14ac:dyDescent="0.2"/>
    <row r="558" ht="39.950000000000003" customHeight="1" x14ac:dyDescent="0.2"/>
    <row r="559" ht="35.1" customHeight="1" x14ac:dyDescent="0.2"/>
    <row r="560" ht="35.1" customHeight="1" x14ac:dyDescent="0.2"/>
    <row r="561" ht="35.1" customHeight="1" x14ac:dyDescent="0.2"/>
    <row r="562" ht="35.1" customHeight="1" x14ac:dyDescent="0.2"/>
    <row r="563" ht="35.1" customHeight="1" x14ac:dyDescent="0.2"/>
    <row r="564" ht="35.1" customHeight="1" x14ac:dyDescent="0.2"/>
    <row r="565" ht="43.5" customHeight="1" x14ac:dyDescent="0.2"/>
    <row r="566" ht="35.1" customHeight="1" x14ac:dyDescent="0.2"/>
    <row r="567" ht="35.1" customHeight="1" x14ac:dyDescent="0.2"/>
    <row r="568" ht="35.1" customHeight="1" x14ac:dyDescent="0.2"/>
    <row r="569" ht="35.1" customHeight="1" x14ac:dyDescent="0.2"/>
    <row r="570" ht="35.1" customHeight="1" x14ac:dyDescent="0.2"/>
    <row r="571" ht="35.1" customHeight="1" x14ac:dyDescent="0.2"/>
    <row r="572" ht="39.950000000000003" customHeight="1" x14ac:dyDescent="0.2"/>
    <row r="573" ht="39.950000000000003" customHeight="1" x14ac:dyDescent="0.2"/>
    <row r="574" ht="39.950000000000003" customHeight="1" x14ac:dyDescent="0.2"/>
    <row r="575" ht="39.950000000000003" customHeight="1" x14ac:dyDescent="0.2"/>
    <row r="576" ht="39.950000000000003" customHeight="1" x14ac:dyDescent="0.2"/>
    <row r="577" ht="39.950000000000003" customHeight="1" x14ac:dyDescent="0.2"/>
    <row r="578" ht="39.950000000000003" customHeight="1" x14ac:dyDescent="0.2"/>
    <row r="579" ht="39.950000000000003" customHeight="1" x14ac:dyDescent="0.2"/>
    <row r="580" ht="39.950000000000003" customHeight="1" x14ac:dyDescent="0.2"/>
    <row r="581" ht="39.950000000000003" customHeight="1" x14ac:dyDescent="0.2"/>
    <row r="582" ht="39.950000000000003" customHeight="1" x14ac:dyDescent="0.2"/>
    <row r="583" ht="39.950000000000003" customHeight="1" x14ac:dyDescent="0.2"/>
    <row r="584" ht="39.950000000000003" customHeight="1" x14ac:dyDescent="0.2"/>
    <row r="585" ht="39.950000000000003" customHeight="1" x14ac:dyDescent="0.2"/>
    <row r="586" ht="39.950000000000003" customHeight="1" x14ac:dyDescent="0.2"/>
    <row r="587" ht="39.950000000000003" customHeight="1" x14ac:dyDescent="0.2"/>
    <row r="588" ht="42.75" customHeight="1" x14ac:dyDescent="0.2"/>
    <row r="589" ht="38.25" customHeight="1" x14ac:dyDescent="0.2"/>
    <row r="590" ht="39.950000000000003" customHeight="1" x14ac:dyDescent="0.2"/>
    <row r="591" ht="39.950000000000003" customHeight="1" x14ac:dyDescent="0.2"/>
    <row r="592" ht="39.950000000000003" customHeight="1" x14ac:dyDescent="0.2"/>
    <row r="593" ht="39.950000000000003" customHeight="1" x14ac:dyDescent="0.2"/>
    <row r="594" ht="39.950000000000003" customHeight="1" x14ac:dyDescent="0.2"/>
    <row r="595" ht="39.950000000000003" customHeight="1" x14ac:dyDescent="0.2"/>
    <row r="596" ht="39.950000000000003" customHeight="1" x14ac:dyDescent="0.2"/>
    <row r="597" ht="39.950000000000003" customHeight="1" x14ac:dyDescent="0.2"/>
    <row r="598" ht="39.950000000000003" customHeight="1" x14ac:dyDescent="0.2"/>
    <row r="599" ht="39.950000000000003" customHeight="1" x14ac:dyDescent="0.2"/>
    <row r="600" ht="39.950000000000003" customHeight="1" x14ac:dyDescent="0.2"/>
    <row r="601" ht="39.950000000000003" customHeight="1" x14ac:dyDescent="0.2"/>
    <row r="602" ht="39.950000000000003" customHeight="1" x14ac:dyDescent="0.2"/>
    <row r="603" ht="39.950000000000003" customHeight="1" x14ac:dyDescent="0.2"/>
    <row r="604" ht="39.950000000000003" customHeight="1" x14ac:dyDescent="0.2"/>
    <row r="605" ht="39.950000000000003" customHeight="1" x14ac:dyDescent="0.2"/>
    <row r="606" ht="39.950000000000003" customHeight="1" x14ac:dyDescent="0.2"/>
    <row r="607" ht="39.950000000000003" customHeight="1" x14ac:dyDescent="0.2"/>
    <row r="608" ht="39.950000000000003" customHeight="1" x14ac:dyDescent="0.2"/>
    <row r="609" ht="39.950000000000003" customHeight="1" x14ac:dyDescent="0.2"/>
    <row r="610" ht="39.950000000000003" customHeight="1" x14ac:dyDescent="0.2"/>
    <row r="611" ht="39.950000000000003" customHeight="1" x14ac:dyDescent="0.2"/>
    <row r="612" ht="39.950000000000003" customHeight="1" x14ac:dyDescent="0.2"/>
    <row r="613" ht="39.950000000000003" customHeight="1" x14ac:dyDescent="0.2"/>
    <row r="614" ht="39.950000000000003" customHeight="1" x14ac:dyDescent="0.2"/>
    <row r="615" ht="39.950000000000003" customHeight="1" x14ac:dyDescent="0.2"/>
    <row r="616" ht="39.950000000000003" customHeight="1" x14ac:dyDescent="0.2"/>
    <row r="617" ht="39.950000000000003" customHeight="1" x14ac:dyDescent="0.2"/>
    <row r="618" ht="39.950000000000003" customHeight="1" x14ac:dyDescent="0.2"/>
    <row r="619" ht="39.950000000000003" customHeight="1" x14ac:dyDescent="0.2"/>
    <row r="620" ht="39.950000000000003" customHeight="1" x14ac:dyDescent="0.2"/>
    <row r="621" ht="39.950000000000003" customHeight="1" x14ac:dyDescent="0.2"/>
    <row r="622" ht="39.950000000000003" customHeight="1" x14ac:dyDescent="0.2"/>
    <row r="623" ht="36" customHeight="1" x14ac:dyDescent="0.2"/>
    <row r="652" ht="20.25" customHeight="1" x14ac:dyDescent="0.2"/>
    <row r="654" ht="20.25" customHeight="1" x14ac:dyDescent="0.2"/>
    <row r="655" ht="20.25" customHeight="1" x14ac:dyDescent="0.2"/>
    <row r="663" ht="20.25" customHeight="1" x14ac:dyDescent="0.2"/>
    <row r="690" ht="20.25" customHeight="1" x14ac:dyDescent="0.2"/>
    <row r="698" ht="20.25" customHeight="1" x14ac:dyDescent="0.2"/>
    <row r="703" ht="20.25" customHeight="1" x14ac:dyDescent="0.2"/>
    <row r="725" ht="20.25" customHeight="1" x14ac:dyDescent="0.2"/>
    <row r="751" ht="20.25" customHeight="1" x14ac:dyDescent="0.2"/>
  </sheetData>
  <autoFilter ref="A9:I30" xr:uid="{00000000-0009-0000-0000-000000000000}"/>
  <mergeCells count="28">
    <mergeCell ref="A7:H7"/>
    <mergeCell ref="D8:D9"/>
    <mergeCell ref="A1:H1"/>
    <mergeCell ref="A2:H2"/>
    <mergeCell ref="A3:H3"/>
    <mergeCell ref="A4:H4"/>
    <mergeCell ref="A5:H5"/>
    <mergeCell ref="F42:H42"/>
    <mergeCell ref="A40:C40"/>
    <mergeCell ref="A44:B44"/>
    <mergeCell ref="A8:A9"/>
    <mergeCell ref="E8:E9"/>
    <mergeCell ref="A34:E34"/>
    <mergeCell ref="A41:B41"/>
    <mergeCell ref="E38:F38"/>
    <mergeCell ref="E40:F40"/>
    <mergeCell ref="A42:B42"/>
    <mergeCell ref="H8:H9"/>
    <mergeCell ref="F8:F9"/>
    <mergeCell ref="A35:E35"/>
    <mergeCell ref="G8:G9"/>
    <mergeCell ref="B8:B9"/>
    <mergeCell ref="C8:C9"/>
    <mergeCell ref="A30:C30"/>
    <mergeCell ref="A39:C39"/>
    <mergeCell ref="E39:G39"/>
    <mergeCell ref="A36:E36"/>
    <mergeCell ref="E41:F41"/>
  </mergeCells>
  <printOptions horizontalCentered="1"/>
  <pageMargins left="0.35433070866141736" right="0.35433070866141736" top="0.39370078740157483" bottom="0.35433070866141736" header="0.35433070866141736" footer="0.15748031496062992"/>
  <pageSetup paperSize="9" scale="70" fitToHeight="7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1"/>
  <sheetViews>
    <sheetView tabSelected="1" zoomScale="85" zoomScaleNormal="85" zoomScaleSheetLayoutView="100" workbookViewId="0">
      <selection activeCell="I106" sqref="I106:J106"/>
    </sheetView>
  </sheetViews>
  <sheetFormatPr defaultColWidth="9.140625" defaultRowHeight="12.75" x14ac:dyDescent="0.2"/>
  <cols>
    <col min="1" max="1" width="17.7109375" style="2" customWidth="1"/>
    <col min="2" max="2" width="16" style="3" bestFit="1" customWidth="1"/>
    <col min="3" max="3" width="26.42578125" style="2" customWidth="1"/>
    <col min="4" max="4" width="15.28515625" style="3" customWidth="1"/>
    <col min="5" max="5" width="14" style="54" customWidth="1"/>
    <col min="6" max="6" width="14.28515625" style="3" customWidth="1"/>
    <col min="7" max="7" width="14.85546875" style="115" customWidth="1"/>
    <col min="8" max="8" width="20" style="2" customWidth="1"/>
    <col min="9" max="9" width="18.85546875" style="3" customWidth="1"/>
    <col min="10" max="10" width="17.28515625" style="3" customWidth="1"/>
    <col min="11" max="11" width="19.7109375" style="2" customWidth="1"/>
    <col min="12" max="12" width="23.5703125" style="3" hidden="1" customWidth="1"/>
    <col min="13" max="14" width="0" style="3" hidden="1" customWidth="1"/>
    <col min="15" max="16384" width="9.140625" style="3"/>
  </cols>
  <sheetData>
    <row r="1" spans="1:17" s="23" customFormat="1" ht="15" customHeight="1" x14ac:dyDescent="0.25">
      <c r="A1" s="139" t="s">
        <v>104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7" s="23" customFormat="1" ht="14.25" customHeight="1" x14ac:dyDescent="0.25">
      <c r="A2" s="140" t="s">
        <v>105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7" s="5" customFormat="1" ht="6.75" customHeight="1" thickBot="1" x14ac:dyDescent="0.25">
      <c r="A3" s="102"/>
      <c r="B3" s="11"/>
      <c r="C3" s="104"/>
      <c r="D3" s="11"/>
      <c r="E3" s="51"/>
      <c r="F3" s="11"/>
      <c r="G3" s="11"/>
      <c r="H3" s="11"/>
      <c r="I3" s="12"/>
      <c r="J3" s="12"/>
      <c r="K3" s="10"/>
    </row>
    <row r="4" spans="1:17" s="9" customFormat="1" ht="84.75" customHeight="1" x14ac:dyDescent="0.2">
      <c r="A4" s="45" t="s">
        <v>0</v>
      </c>
      <c r="B4" s="46" t="s">
        <v>19</v>
      </c>
      <c r="C4" s="46" t="s">
        <v>20</v>
      </c>
      <c r="D4" s="46" t="s">
        <v>6</v>
      </c>
      <c r="E4" s="52" t="s">
        <v>7</v>
      </c>
      <c r="F4" s="46" t="s">
        <v>21</v>
      </c>
      <c r="G4" s="46" t="s">
        <v>5</v>
      </c>
      <c r="H4" s="46" t="s">
        <v>12</v>
      </c>
      <c r="I4" s="46" t="s">
        <v>22</v>
      </c>
      <c r="J4" s="46" t="s">
        <v>13</v>
      </c>
      <c r="K4" s="47" t="s">
        <v>17</v>
      </c>
      <c r="L4" s="13" t="s">
        <v>2</v>
      </c>
    </row>
    <row r="5" spans="1:17" s="9" customFormat="1" ht="12" x14ac:dyDescent="0.2">
      <c r="A5" s="50" t="s">
        <v>38</v>
      </c>
      <c r="B5" s="49" t="s">
        <v>37</v>
      </c>
      <c r="C5" s="96" t="s">
        <v>39</v>
      </c>
      <c r="D5" s="97" t="s">
        <v>41</v>
      </c>
      <c r="E5" s="98">
        <v>50.890999999999998</v>
      </c>
      <c r="F5" s="99">
        <v>45658.863194444399</v>
      </c>
      <c r="G5" s="111">
        <v>70706957</v>
      </c>
      <c r="H5" s="110">
        <v>503</v>
      </c>
      <c r="I5" s="64">
        <f>ROUND(E5*H5,2)</f>
        <v>25598.17</v>
      </c>
      <c r="J5" s="64">
        <f t="shared" ref="J5" si="0">ROUND(I5*0.2,2)</f>
        <v>5119.63</v>
      </c>
      <c r="K5" s="65">
        <f t="shared" ref="K5" si="1">I5+J5</f>
        <v>30717.8</v>
      </c>
      <c r="L5" s="100"/>
      <c r="M5" s="100"/>
      <c r="N5" s="100"/>
      <c r="P5" s="101"/>
      <c r="Q5" s="101"/>
    </row>
    <row r="6" spans="1:17" s="9" customFormat="1" ht="12" x14ac:dyDescent="0.2">
      <c r="A6" s="50" t="s">
        <v>27</v>
      </c>
      <c r="B6" s="49" t="s">
        <v>37</v>
      </c>
      <c r="C6" s="96" t="s">
        <v>40</v>
      </c>
      <c r="D6" s="66" t="s">
        <v>42</v>
      </c>
      <c r="E6" s="67">
        <v>58.914000000000001</v>
      </c>
      <c r="F6" s="68">
        <v>45658.896527777797</v>
      </c>
      <c r="G6" s="112">
        <v>74874769</v>
      </c>
      <c r="H6" s="110">
        <v>6885.94</v>
      </c>
      <c r="I6" s="64">
        <f t="shared" ref="I6:I7" si="2">ROUND(E6*H6,2)</f>
        <v>405678.27</v>
      </c>
      <c r="J6" s="64">
        <f t="shared" ref="J6:J7" si="3">ROUND(I6*0.2,2)</f>
        <v>81135.649999999994</v>
      </c>
      <c r="K6" s="65">
        <f t="shared" ref="K6:K7" si="4">I6+J6</f>
        <v>486813.92</v>
      </c>
      <c r="L6" s="7"/>
      <c r="M6" s="8"/>
      <c r="N6" s="8"/>
    </row>
    <row r="7" spans="1:17" s="9" customFormat="1" ht="12" x14ac:dyDescent="0.2">
      <c r="A7" s="50" t="s">
        <v>27</v>
      </c>
      <c r="B7" s="49" t="s">
        <v>37</v>
      </c>
      <c r="C7" s="96" t="s">
        <v>40</v>
      </c>
      <c r="D7" s="66" t="s">
        <v>42</v>
      </c>
      <c r="E7" s="67">
        <v>64.891000000000005</v>
      </c>
      <c r="F7" s="68">
        <v>45658.896527777797</v>
      </c>
      <c r="G7" s="112">
        <v>75025429</v>
      </c>
      <c r="H7" s="110">
        <v>6885.94</v>
      </c>
      <c r="I7" s="64">
        <f t="shared" si="2"/>
        <v>446835.53</v>
      </c>
      <c r="J7" s="64">
        <f t="shared" si="3"/>
        <v>89367.11</v>
      </c>
      <c r="K7" s="65">
        <f t="shared" si="4"/>
        <v>536202.64</v>
      </c>
      <c r="L7" s="7"/>
      <c r="M7" s="8"/>
      <c r="N7" s="8"/>
    </row>
    <row r="8" spans="1:17" s="9" customFormat="1" ht="12" x14ac:dyDescent="0.2">
      <c r="A8" s="50" t="s">
        <v>27</v>
      </c>
      <c r="B8" s="49" t="s">
        <v>37</v>
      </c>
      <c r="C8" s="96" t="s">
        <v>40</v>
      </c>
      <c r="D8" s="97" t="s">
        <v>43</v>
      </c>
      <c r="E8" s="98">
        <v>64.894999999999996</v>
      </c>
      <c r="F8" s="99">
        <v>45658.8972222222</v>
      </c>
      <c r="G8" s="111">
        <v>50462928</v>
      </c>
      <c r="H8" s="110">
        <v>6885.94</v>
      </c>
      <c r="I8" s="64">
        <f t="shared" ref="I8:I10" si="5">ROUND(E8*H8,2)</f>
        <v>446863.08</v>
      </c>
      <c r="J8" s="64">
        <f t="shared" ref="J8:J10" si="6">ROUND(I8*0.2,2)</f>
        <v>89372.62</v>
      </c>
      <c r="K8" s="65">
        <f t="shared" ref="K8:K10" si="7">I8+J8</f>
        <v>536235.69999999995</v>
      </c>
      <c r="L8" s="100"/>
      <c r="M8" s="100"/>
      <c r="N8" s="100"/>
      <c r="P8" s="101"/>
      <c r="Q8" s="101"/>
    </row>
    <row r="9" spans="1:17" s="9" customFormat="1" ht="12" x14ac:dyDescent="0.2">
      <c r="A9" s="50" t="s">
        <v>27</v>
      </c>
      <c r="B9" s="49" t="s">
        <v>37</v>
      </c>
      <c r="C9" s="96" t="s">
        <v>39</v>
      </c>
      <c r="D9" s="97" t="s">
        <v>44</v>
      </c>
      <c r="E9" s="98">
        <v>64.897999999999996</v>
      </c>
      <c r="F9" s="99">
        <v>45658.897916666698</v>
      </c>
      <c r="G9" s="111">
        <v>53850525</v>
      </c>
      <c r="H9" s="110">
        <v>469</v>
      </c>
      <c r="I9" s="64">
        <f t="shared" si="5"/>
        <v>30437.16</v>
      </c>
      <c r="J9" s="64">
        <f t="shared" si="6"/>
        <v>6087.43</v>
      </c>
      <c r="K9" s="65">
        <f t="shared" si="7"/>
        <v>36524.589999999997</v>
      </c>
      <c r="L9" s="100"/>
      <c r="M9" s="100"/>
      <c r="N9" s="100"/>
      <c r="P9" s="101"/>
      <c r="Q9" s="101"/>
    </row>
    <row r="10" spans="1:17" s="9" customFormat="1" ht="12" x14ac:dyDescent="0.2">
      <c r="A10" s="50" t="s">
        <v>27</v>
      </c>
      <c r="B10" s="49" t="s">
        <v>37</v>
      </c>
      <c r="C10" s="49" t="s">
        <v>39</v>
      </c>
      <c r="D10" s="66" t="s">
        <v>44</v>
      </c>
      <c r="E10" s="67">
        <v>56.902000000000001</v>
      </c>
      <c r="F10" s="68">
        <v>45658.897916666698</v>
      </c>
      <c r="G10" s="112">
        <v>58704941</v>
      </c>
      <c r="H10" s="110">
        <v>469</v>
      </c>
      <c r="I10" s="64">
        <f t="shared" si="5"/>
        <v>26687.040000000001</v>
      </c>
      <c r="J10" s="64">
        <f t="shared" si="6"/>
        <v>5337.41</v>
      </c>
      <c r="K10" s="65">
        <f t="shared" si="7"/>
        <v>32024.45</v>
      </c>
      <c r="L10" s="7"/>
      <c r="M10" s="8"/>
      <c r="N10" s="8"/>
    </row>
    <row r="11" spans="1:17" s="9" customFormat="1" ht="12" x14ac:dyDescent="0.2">
      <c r="A11" s="50" t="s">
        <v>38</v>
      </c>
      <c r="B11" s="49" t="s">
        <v>37</v>
      </c>
      <c r="C11" s="96" t="s">
        <v>39</v>
      </c>
      <c r="D11" s="97" t="s">
        <v>45</v>
      </c>
      <c r="E11" s="98">
        <v>60.890999999999998</v>
      </c>
      <c r="F11" s="99">
        <v>45659.871527777803</v>
      </c>
      <c r="G11" s="111">
        <v>51149870</v>
      </c>
      <c r="H11" s="110">
        <v>503</v>
      </c>
      <c r="I11" s="64">
        <f t="shared" ref="I11:I45" si="8">ROUND(E11*H11,2)</f>
        <v>30628.17</v>
      </c>
      <c r="J11" s="64">
        <f t="shared" ref="J11:J45" si="9">ROUND(I11*0.2,2)</f>
        <v>6125.63</v>
      </c>
      <c r="K11" s="65">
        <f t="shared" ref="K11:K45" si="10">I11+J11</f>
        <v>36753.800000000003</v>
      </c>
      <c r="L11" s="100"/>
      <c r="M11" s="100"/>
      <c r="N11" s="100"/>
      <c r="P11" s="101"/>
      <c r="Q11" s="101"/>
    </row>
    <row r="12" spans="1:17" s="9" customFormat="1" ht="12" x14ac:dyDescent="0.2">
      <c r="A12" s="50" t="s">
        <v>38</v>
      </c>
      <c r="B12" s="49" t="s">
        <v>37</v>
      </c>
      <c r="C12" s="96" t="s">
        <v>39</v>
      </c>
      <c r="D12" s="97" t="s">
        <v>45</v>
      </c>
      <c r="E12" s="98">
        <v>60.887</v>
      </c>
      <c r="F12" s="99">
        <v>45659.871527777803</v>
      </c>
      <c r="G12" s="111">
        <v>74912908</v>
      </c>
      <c r="H12" s="110">
        <v>503</v>
      </c>
      <c r="I12" s="64">
        <f t="shared" si="8"/>
        <v>30626.16</v>
      </c>
      <c r="J12" s="64">
        <f t="shared" si="9"/>
        <v>6125.23</v>
      </c>
      <c r="K12" s="65">
        <f t="shared" si="10"/>
        <v>36751.39</v>
      </c>
      <c r="L12" s="100"/>
      <c r="M12" s="100"/>
      <c r="N12" s="100"/>
      <c r="P12" s="101"/>
      <c r="Q12" s="101"/>
    </row>
    <row r="13" spans="1:17" s="9" customFormat="1" ht="12" x14ac:dyDescent="0.2">
      <c r="A13" s="50" t="s">
        <v>38</v>
      </c>
      <c r="B13" s="49" t="s">
        <v>37</v>
      </c>
      <c r="C13" s="96" t="s">
        <v>39</v>
      </c>
      <c r="D13" s="97" t="s">
        <v>45</v>
      </c>
      <c r="E13" s="98">
        <v>60.905999999999999</v>
      </c>
      <c r="F13" s="99">
        <v>45659.871527777803</v>
      </c>
      <c r="G13" s="111">
        <v>76415793</v>
      </c>
      <c r="H13" s="110">
        <v>503</v>
      </c>
      <c r="I13" s="64">
        <f t="shared" si="8"/>
        <v>30635.72</v>
      </c>
      <c r="J13" s="64">
        <f t="shared" si="9"/>
        <v>6127.14</v>
      </c>
      <c r="K13" s="65">
        <f t="shared" si="10"/>
        <v>36762.86</v>
      </c>
      <c r="L13" s="100"/>
      <c r="M13" s="100"/>
      <c r="N13" s="100"/>
      <c r="P13" s="101"/>
      <c r="Q13" s="101"/>
    </row>
    <row r="14" spans="1:17" s="9" customFormat="1" ht="12" x14ac:dyDescent="0.2">
      <c r="A14" s="50" t="s">
        <v>38</v>
      </c>
      <c r="B14" s="49" t="s">
        <v>37</v>
      </c>
      <c r="C14" s="96" t="s">
        <v>39</v>
      </c>
      <c r="D14" s="97" t="s">
        <v>46</v>
      </c>
      <c r="E14" s="98">
        <v>52.895000000000003</v>
      </c>
      <c r="F14" s="99">
        <v>45660.479166666701</v>
      </c>
      <c r="G14" s="111">
        <v>51442713</v>
      </c>
      <c r="H14" s="110">
        <v>503</v>
      </c>
      <c r="I14" s="64">
        <f t="shared" si="8"/>
        <v>26606.19</v>
      </c>
      <c r="J14" s="64">
        <f t="shared" si="9"/>
        <v>5321.24</v>
      </c>
      <c r="K14" s="65">
        <f t="shared" si="10"/>
        <v>31927.43</v>
      </c>
      <c r="L14" s="100"/>
      <c r="M14" s="100"/>
      <c r="N14" s="100"/>
      <c r="P14" s="101"/>
      <c r="Q14" s="101"/>
    </row>
    <row r="15" spans="1:17" s="9" customFormat="1" ht="12" x14ac:dyDescent="0.2">
      <c r="A15" s="50" t="s">
        <v>38</v>
      </c>
      <c r="B15" s="49" t="s">
        <v>37</v>
      </c>
      <c r="C15" s="96" t="s">
        <v>39</v>
      </c>
      <c r="D15" s="97" t="s">
        <v>46</v>
      </c>
      <c r="E15" s="98">
        <v>50.808999999999997</v>
      </c>
      <c r="F15" s="99">
        <v>45660.479166666701</v>
      </c>
      <c r="G15" s="111">
        <v>51575611</v>
      </c>
      <c r="H15" s="110">
        <v>503</v>
      </c>
      <c r="I15" s="64">
        <f t="shared" si="8"/>
        <v>25556.93</v>
      </c>
      <c r="J15" s="64">
        <f t="shared" si="9"/>
        <v>5111.3900000000003</v>
      </c>
      <c r="K15" s="65">
        <f t="shared" si="10"/>
        <v>30668.32</v>
      </c>
      <c r="L15" s="100"/>
      <c r="M15" s="100"/>
      <c r="N15" s="100"/>
      <c r="P15" s="101"/>
      <c r="Q15" s="101"/>
    </row>
    <row r="16" spans="1:17" s="9" customFormat="1" ht="12" x14ac:dyDescent="0.2">
      <c r="A16" s="50" t="s">
        <v>38</v>
      </c>
      <c r="B16" s="49" t="s">
        <v>37</v>
      </c>
      <c r="C16" s="96" t="s">
        <v>39</v>
      </c>
      <c r="D16" s="97" t="s">
        <v>46</v>
      </c>
      <c r="E16" s="98">
        <v>51.472999999999999</v>
      </c>
      <c r="F16" s="99">
        <v>45660.479166666701</v>
      </c>
      <c r="G16" s="111">
        <v>57146573</v>
      </c>
      <c r="H16" s="110">
        <v>503</v>
      </c>
      <c r="I16" s="64">
        <f t="shared" si="8"/>
        <v>25890.92</v>
      </c>
      <c r="J16" s="64">
        <f t="shared" si="9"/>
        <v>5178.18</v>
      </c>
      <c r="K16" s="65">
        <f t="shared" si="10"/>
        <v>31069.1</v>
      </c>
      <c r="L16" s="100"/>
      <c r="M16" s="100"/>
      <c r="N16" s="100"/>
      <c r="P16" s="101"/>
      <c r="Q16" s="101"/>
    </row>
    <row r="17" spans="1:17" s="9" customFormat="1" ht="12" x14ac:dyDescent="0.2">
      <c r="A17" s="50" t="s">
        <v>38</v>
      </c>
      <c r="B17" s="49" t="s">
        <v>37</v>
      </c>
      <c r="C17" s="96" t="s">
        <v>39</v>
      </c>
      <c r="D17" s="97" t="s">
        <v>46</v>
      </c>
      <c r="E17" s="98">
        <v>51.585999999999999</v>
      </c>
      <c r="F17" s="99">
        <v>45660.479166666701</v>
      </c>
      <c r="G17" s="111">
        <v>58704545</v>
      </c>
      <c r="H17" s="110">
        <v>503</v>
      </c>
      <c r="I17" s="64">
        <f t="shared" si="8"/>
        <v>25947.759999999998</v>
      </c>
      <c r="J17" s="64">
        <f t="shared" si="9"/>
        <v>5189.55</v>
      </c>
      <c r="K17" s="65">
        <f t="shared" si="10"/>
        <v>31137.31</v>
      </c>
      <c r="L17" s="100"/>
      <c r="M17" s="100"/>
      <c r="N17" s="100"/>
      <c r="P17" s="101"/>
      <c r="Q17" s="101"/>
    </row>
    <row r="18" spans="1:17" s="9" customFormat="1" ht="12" x14ac:dyDescent="0.2">
      <c r="A18" s="50" t="s">
        <v>38</v>
      </c>
      <c r="B18" s="49" t="s">
        <v>37</v>
      </c>
      <c r="C18" s="96" t="s">
        <v>39</v>
      </c>
      <c r="D18" s="97" t="s">
        <v>46</v>
      </c>
      <c r="E18" s="98">
        <v>50.780999999999999</v>
      </c>
      <c r="F18" s="99">
        <v>45660.479166666701</v>
      </c>
      <c r="G18" s="111">
        <v>70502240</v>
      </c>
      <c r="H18" s="110">
        <v>503</v>
      </c>
      <c r="I18" s="64">
        <f t="shared" si="8"/>
        <v>25542.84</v>
      </c>
      <c r="J18" s="64">
        <f t="shared" si="9"/>
        <v>5108.57</v>
      </c>
      <c r="K18" s="65">
        <f t="shared" si="10"/>
        <v>30651.41</v>
      </c>
      <c r="L18" s="100"/>
      <c r="M18" s="100"/>
      <c r="N18" s="100"/>
      <c r="P18" s="101"/>
      <c r="Q18" s="101"/>
    </row>
    <row r="19" spans="1:17" s="9" customFormat="1" ht="12" x14ac:dyDescent="0.2">
      <c r="A19" s="50" t="s">
        <v>38</v>
      </c>
      <c r="B19" s="49" t="s">
        <v>37</v>
      </c>
      <c r="C19" s="96" t="s">
        <v>39</v>
      </c>
      <c r="D19" s="97" t="s">
        <v>46</v>
      </c>
      <c r="E19" s="98">
        <v>51.905999999999999</v>
      </c>
      <c r="F19" s="99">
        <v>45660.479166666701</v>
      </c>
      <c r="G19" s="111">
        <v>70518360</v>
      </c>
      <c r="H19" s="110">
        <v>503</v>
      </c>
      <c r="I19" s="64">
        <f t="shared" si="8"/>
        <v>26108.720000000001</v>
      </c>
      <c r="J19" s="64">
        <f t="shared" si="9"/>
        <v>5221.74</v>
      </c>
      <c r="K19" s="65">
        <f t="shared" si="10"/>
        <v>31330.46</v>
      </c>
      <c r="L19" s="100"/>
      <c r="M19" s="100"/>
      <c r="N19" s="100"/>
      <c r="P19" s="101"/>
      <c r="Q19" s="101"/>
    </row>
    <row r="20" spans="1:17" s="9" customFormat="1" ht="12" x14ac:dyDescent="0.2">
      <c r="A20" s="50" t="s">
        <v>38</v>
      </c>
      <c r="B20" s="49" t="s">
        <v>37</v>
      </c>
      <c r="C20" s="96" t="s">
        <v>39</v>
      </c>
      <c r="D20" s="97" t="s">
        <v>46</v>
      </c>
      <c r="E20" s="98">
        <v>60.898000000000003</v>
      </c>
      <c r="F20" s="99">
        <v>45660.479166666701</v>
      </c>
      <c r="G20" s="111">
        <v>73922114</v>
      </c>
      <c r="H20" s="110">
        <v>503</v>
      </c>
      <c r="I20" s="64">
        <f t="shared" si="8"/>
        <v>30631.69</v>
      </c>
      <c r="J20" s="64">
        <f t="shared" si="9"/>
        <v>6126.34</v>
      </c>
      <c r="K20" s="65">
        <f t="shared" si="10"/>
        <v>36758.03</v>
      </c>
      <c r="L20" s="100"/>
      <c r="M20" s="100"/>
      <c r="N20" s="100"/>
      <c r="P20" s="101"/>
      <c r="Q20" s="101"/>
    </row>
    <row r="21" spans="1:17" s="9" customFormat="1" ht="12" x14ac:dyDescent="0.2">
      <c r="A21" s="50" t="s">
        <v>38</v>
      </c>
      <c r="B21" s="49" t="s">
        <v>37</v>
      </c>
      <c r="C21" s="96" t="s">
        <v>39</v>
      </c>
      <c r="D21" s="97" t="s">
        <v>46</v>
      </c>
      <c r="E21" s="98">
        <v>60.898000000000003</v>
      </c>
      <c r="F21" s="99">
        <v>45660.479166666701</v>
      </c>
      <c r="G21" s="111">
        <v>73932345</v>
      </c>
      <c r="H21" s="110">
        <v>503</v>
      </c>
      <c r="I21" s="64">
        <f t="shared" si="8"/>
        <v>30631.69</v>
      </c>
      <c r="J21" s="64">
        <f t="shared" si="9"/>
        <v>6126.34</v>
      </c>
      <c r="K21" s="65">
        <f t="shared" si="10"/>
        <v>36758.03</v>
      </c>
      <c r="L21" s="100"/>
      <c r="M21" s="100"/>
      <c r="N21" s="100"/>
      <c r="P21" s="101"/>
      <c r="Q21" s="101"/>
    </row>
    <row r="22" spans="1:17" s="9" customFormat="1" ht="12" x14ac:dyDescent="0.2">
      <c r="A22" s="50" t="s">
        <v>38</v>
      </c>
      <c r="B22" s="49" t="s">
        <v>37</v>
      </c>
      <c r="C22" s="96" t="s">
        <v>39</v>
      </c>
      <c r="D22" s="97" t="s">
        <v>46</v>
      </c>
      <c r="E22" s="98">
        <v>60.914000000000001</v>
      </c>
      <c r="F22" s="99">
        <v>45660.479166666701</v>
      </c>
      <c r="G22" s="111">
        <v>75164889</v>
      </c>
      <c r="H22" s="110">
        <v>503</v>
      </c>
      <c r="I22" s="64">
        <f t="shared" si="8"/>
        <v>30639.74</v>
      </c>
      <c r="J22" s="64">
        <f t="shared" si="9"/>
        <v>6127.95</v>
      </c>
      <c r="K22" s="65">
        <f t="shared" si="10"/>
        <v>36767.69</v>
      </c>
      <c r="L22" s="100"/>
      <c r="M22" s="100"/>
      <c r="N22" s="100"/>
      <c r="P22" s="101"/>
      <c r="Q22" s="101"/>
    </row>
    <row r="23" spans="1:17" s="9" customFormat="1" ht="12" x14ac:dyDescent="0.2">
      <c r="A23" s="50" t="s">
        <v>38</v>
      </c>
      <c r="B23" s="49" t="s">
        <v>37</v>
      </c>
      <c r="C23" s="96" t="s">
        <v>39</v>
      </c>
      <c r="D23" s="97" t="s">
        <v>47</v>
      </c>
      <c r="E23" s="98">
        <v>53.780999999999999</v>
      </c>
      <c r="F23" s="99">
        <v>45661.031944444403</v>
      </c>
      <c r="G23" s="111">
        <v>50361211</v>
      </c>
      <c r="H23" s="110">
        <v>503</v>
      </c>
      <c r="I23" s="64">
        <f t="shared" si="8"/>
        <v>27051.84</v>
      </c>
      <c r="J23" s="64">
        <f t="shared" si="9"/>
        <v>5410.37</v>
      </c>
      <c r="K23" s="65">
        <f t="shared" si="10"/>
        <v>32462.21</v>
      </c>
      <c r="L23" s="100"/>
      <c r="M23" s="100"/>
      <c r="N23" s="100"/>
      <c r="P23" s="101"/>
      <c r="Q23" s="101"/>
    </row>
    <row r="24" spans="1:17" s="9" customFormat="1" ht="12" x14ac:dyDescent="0.2">
      <c r="A24" s="50" t="s">
        <v>38</v>
      </c>
      <c r="B24" s="49" t="s">
        <v>37</v>
      </c>
      <c r="C24" s="96" t="s">
        <v>39</v>
      </c>
      <c r="D24" s="97" t="s">
        <v>47</v>
      </c>
      <c r="E24" s="98">
        <v>51.563000000000002</v>
      </c>
      <c r="F24" s="99">
        <v>45661.031944444403</v>
      </c>
      <c r="G24" s="111">
        <v>53873972</v>
      </c>
      <c r="H24" s="110">
        <v>503</v>
      </c>
      <c r="I24" s="64">
        <f t="shared" si="8"/>
        <v>25936.19</v>
      </c>
      <c r="J24" s="64">
        <f t="shared" si="9"/>
        <v>5187.24</v>
      </c>
      <c r="K24" s="65">
        <f t="shared" si="10"/>
        <v>31123.43</v>
      </c>
      <c r="L24" s="100"/>
      <c r="M24" s="100"/>
      <c r="N24" s="100"/>
      <c r="P24" s="101"/>
      <c r="Q24" s="101"/>
    </row>
    <row r="25" spans="1:17" s="9" customFormat="1" ht="12" x14ac:dyDescent="0.2">
      <c r="A25" s="50" t="s">
        <v>38</v>
      </c>
      <c r="B25" s="49" t="s">
        <v>37</v>
      </c>
      <c r="C25" s="96" t="s">
        <v>39</v>
      </c>
      <c r="D25" s="97" t="s">
        <v>47</v>
      </c>
      <c r="E25" s="98">
        <v>60.898000000000003</v>
      </c>
      <c r="F25" s="99">
        <v>45661.031944444403</v>
      </c>
      <c r="G25" s="111">
        <v>57426421</v>
      </c>
      <c r="H25" s="110">
        <v>503</v>
      </c>
      <c r="I25" s="64">
        <f t="shared" si="8"/>
        <v>30631.69</v>
      </c>
      <c r="J25" s="64">
        <f t="shared" si="9"/>
        <v>6126.34</v>
      </c>
      <c r="K25" s="65">
        <f t="shared" si="10"/>
        <v>36758.03</v>
      </c>
      <c r="L25" s="100"/>
      <c r="M25" s="100"/>
      <c r="N25" s="100"/>
      <c r="P25" s="101"/>
      <c r="Q25" s="101"/>
    </row>
    <row r="26" spans="1:17" s="9" customFormat="1" ht="12" x14ac:dyDescent="0.2">
      <c r="A26" s="50" t="s">
        <v>38</v>
      </c>
      <c r="B26" s="49" t="s">
        <v>37</v>
      </c>
      <c r="C26" s="96" t="s">
        <v>39</v>
      </c>
      <c r="D26" s="97" t="s">
        <v>47</v>
      </c>
      <c r="E26" s="98">
        <v>51.5</v>
      </c>
      <c r="F26" s="99">
        <v>45661.031944444403</v>
      </c>
      <c r="G26" s="111">
        <v>58705781</v>
      </c>
      <c r="H26" s="110">
        <v>503</v>
      </c>
      <c r="I26" s="64">
        <f t="shared" si="8"/>
        <v>25904.5</v>
      </c>
      <c r="J26" s="64">
        <f t="shared" si="9"/>
        <v>5180.8999999999996</v>
      </c>
      <c r="K26" s="65">
        <f t="shared" si="10"/>
        <v>31085.4</v>
      </c>
      <c r="L26" s="100"/>
      <c r="M26" s="100"/>
      <c r="N26" s="100"/>
      <c r="P26" s="101"/>
      <c r="Q26" s="101"/>
    </row>
    <row r="27" spans="1:17" s="9" customFormat="1" ht="12" x14ac:dyDescent="0.2">
      <c r="A27" s="50" t="s">
        <v>38</v>
      </c>
      <c r="B27" s="49" t="s">
        <v>37</v>
      </c>
      <c r="C27" s="96" t="s">
        <v>39</v>
      </c>
      <c r="D27" s="97" t="s">
        <v>47</v>
      </c>
      <c r="E27" s="98">
        <v>60.890999999999998</v>
      </c>
      <c r="F27" s="99">
        <v>45661.031944444403</v>
      </c>
      <c r="G27" s="111">
        <v>74958828</v>
      </c>
      <c r="H27" s="110">
        <v>503</v>
      </c>
      <c r="I27" s="64">
        <f t="shared" si="8"/>
        <v>30628.17</v>
      </c>
      <c r="J27" s="64">
        <f t="shared" si="9"/>
        <v>6125.63</v>
      </c>
      <c r="K27" s="65">
        <f t="shared" si="10"/>
        <v>36753.800000000003</v>
      </c>
      <c r="L27" s="100"/>
      <c r="M27" s="100"/>
      <c r="N27" s="100"/>
      <c r="P27" s="101"/>
      <c r="Q27" s="101"/>
    </row>
    <row r="28" spans="1:17" s="9" customFormat="1" ht="12" x14ac:dyDescent="0.2">
      <c r="A28" s="50" t="s">
        <v>38</v>
      </c>
      <c r="B28" s="49" t="s">
        <v>37</v>
      </c>
      <c r="C28" s="96" t="s">
        <v>39</v>
      </c>
      <c r="D28" s="97" t="s">
        <v>47</v>
      </c>
      <c r="E28" s="98">
        <v>60.734000000000002</v>
      </c>
      <c r="F28" s="99">
        <v>45661.031944444403</v>
      </c>
      <c r="G28" s="111">
        <v>75077578</v>
      </c>
      <c r="H28" s="110">
        <v>503</v>
      </c>
      <c r="I28" s="64">
        <f t="shared" si="8"/>
        <v>30549.200000000001</v>
      </c>
      <c r="J28" s="64">
        <f t="shared" si="9"/>
        <v>6109.84</v>
      </c>
      <c r="K28" s="65">
        <f t="shared" si="10"/>
        <v>36659.040000000001</v>
      </c>
      <c r="L28" s="100"/>
      <c r="M28" s="100"/>
      <c r="N28" s="100"/>
      <c r="P28" s="101"/>
      <c r="Q28" s="101"/>
    </row>
    <row r="29" spans="1:17" s="9" customFormat="1" ht="12" x14ac:dyDescent="0.2">
      <c r="A29" s="50" t="s">
        <v>27</v>
      </c>
      <c r="B29" s="49" t="s">
        <v>37</v>
      </c>
      <c r="C29" s="96" t="s">
        <v>39</v>
      </c>
      <c r="D29" s="97" t="s">
        <v>48</v>
      </c>
      <c r="E29" s="98">
        <v>64.897999999999996</v>
      </c>
      <c r="F29" s="99">
        <v>45661.417361111096</v>
      </c>
      <c r="G29" s="111">
        <v>53946380</v>
      </c>
      <c r="H29" s="110">
        <v>469</v>
      </c>
      <c r="I29" s="64">
        <f t="shared" si="8"/>
        <v>30437.16</v>
      </c>
      <c r="J29" s="64">
        <f t="shared" si="9"/>
        <v>6087.43</v>
      </c>
      <c r="K29" s="65">
        <f t="shared" si="10"/>
        <v>36524.589999999997</v>
      </c>
      <c r="L29" s="100"/>
      <c r="M29" s="100"/>
      <c r="N29" s="100"/>
      <c r="P29" s="101"/>
      <c r="Q29" s="101"/>
    </row>
    <row r="30" spans="1:17" s="9" customFormat="1" ht="12" x14ac:dyDescent="0.2">
      <c r="A30" s="50" t="s">
        <v>27</v>
      </c>
      <c r="B30" s="49" t="s">
        <v>37</v>
      </c>
      <c r="C30" s="96" t="s">
        <v>39</v>
      </c>
      <c r="D30" s="97" t="s">
        <v>48</v>
      </c>
      <c r="E30" s="98">
        <v>64.906000000000006</v>
      </c>
      <c r="F30" s="99">
        <v>45661.417361111096</v>
      </c>
      <c r="G30" s="111">
        <v>74912981</v>
      </c>
      <c r="H30" s="110">
        <v>469</v>
      </c>
      <c r="I30" s="64">
        <f t="shared" si="8"/>
        <v>30440.91</v>
      </c>
      <c r="J30" s="64">
        <f t="shared" si="9"/>
        <v>6088.18</v>
      </c>
      <c r="K30" s="65">
        <f t="shared" si="10"/>
        <v>36529.089999999997</v>
      </c>
      <c r="L30" s="100"/>
      <c r="M30" s="100"/>
      <c r="N30" s="100"/>
      <c r="P30" s="101"/>
      <c r="Q30" s="101"/>
    </row>
    <row r="31" spans="1:17" s="9" customFormat="1" ht="12" x14ac:dyDescent="0.2">
      <c r="A31" s="50" t="s">
        <v>27</v>
      </c>
      <c r="B31" s="49" t="s">
        <v>37</v>
      </c>
      <c r="C31" s="96" t="s">
        <v>39</v>
      </c>
      <c r="D31" s="97" t="s">
        <v>48</v>
      </c>
      <c r="E31" s="98">
        <v>64.891000000000005</v>
      </c>
      <c r="F31" s="99">
        <v>45661.417361111096</v>
      </c>
      <c r="G31" s="111">
        <v>75029520</v>
      </c>
      <c r="H31" s="110">
        <v>469</v>
      </c>
      <c r="I31" s="64">
        <f t="shared" si="8"/>
        <v>30433.88</v>
      </c>
      <c r="J31" s="64">
        <f t="shared" si="9"/>
        <v>6086.78</v>
      </c>
      <c r="K31" s="65">
        <f t="shared" si="10"/>
        <v>36520.660000000003</v>
      </c>
      <c r="L31" s="100"/>
      <c r="M31" s="100"/>
      <c r="N31" s="100"/>
      <c r="P31" s="101"/>
      <c r="Q31" s="101"/>
    </row>
    <row r="32" spans="1:17" s="9" customFormat="1" ht="12" x14ac:dyDescent="0.2">
      <c r="A32" s="50" t="s">
        <v>27</v>
      </c>
      <c r="B32" s="49" t="s">
        <v>37</v>
      </c>
      <c r="C32" s="96" t="s">
        <v>39</v>
      </c>
      <c r="D32" s="97" t="s">
        <v>49</v>
      </c>
      <c r="E32" s="98">
        <v>58.905999999999999</v>
      </c>
      <c r="F32" s="99">
        <v>45662.193749999999</v>
      </c>
      <c r="G32" s="111">
        <v>74875717</v>
      </c>
      <c r="H32" s="110">
        <v>469</v>
      </c>
      <c r="I32" s="64">
        <f t="shared" si="8"/>
        <v>27626.91</v>
      </c>
      <c r="J32" s="64">
        <f t="shared" si="9"/>
        <v>5525.38</v>
      </c>
      <c r="K32" s="65">
        <f t="shared" si="10"/>
        <v>33152.29</v>
      </c>
      <c r="L32" s="100"/>
      <c r="M32" s="100"/>
      <c r="N32" s="100"/>
      <c r="P32" s="101"/>
      <c r="Q32" s="101"/>
    </row>
    <row r="33" spans="1:17" s="9" customFormat="1" ht="12" x14ac:dyDescent="0.2">
      <c r="A33" s="50" t="s">
        <v>38</v>
      </c>
      <c r="B33" s="49" t="s">
        <v>37</v>
      </c>
      <c r="C33" s="96" t="s">
        <v>37</v>
      </c>
      <c r="D33" s="97" t="s">
        <v>51</v>
      </c>
      <c r="E33" s="98">
        <v>51.393000000000001</v>
      </c>
      <c r="F33" s="99">
        <v>45662.399305555598</v>
      </c>
      <c r="G33" s="111">
        <v>51403251</v>
      </c>
      <c r="H33" s="110">
        <v>488</v>
      </c>
      <c r="I33" s="64">
        <f t="shared" si="8"/>
        <v>25079.78</v>
      </c>
      <c r="J33" s="64">
        <f t="shared" si="9"/>
        <v>5015.96</v>
      </c>
      <c r="K33" s="65">
        <f t="shared" si="10"/>
        <v>30095.74</v>
      </c>
      <c r="L33" s="100"/>
      <c r="M33" s="100"/>
      <c r="N33" s="100"/>
      <c r="P33" s="101"/>
      <c r="Q33" s="101"/>
    </row>
    <row r="34" spans="1:17" s="9" customFormat="1" ht="12" x14ac:dyDescent="0.2">
      <c r="A34" s="50" t="s">
        <v>38</v>
      </c>
      <c r="B34" s="49" t="s">
        <v>37</v>
      </c>
      <c r="C34" s="96" t="s">
        <v>37</v>
      </c>
      <c r="D34" s="97" t="s">
        <v>52</v>
      </c>
      <c r="E34" s="98">
        <v>51.344000000000001</v>
      </c>
      <c r="F34" s="99">
        <v>45662.399305555598</v>
      </c>
      <c r="G34" s="111">
        <v>70710058</v>
      </c>
      <c r="H34" s="110">
        <v>488</v>
      </c>
      <c r="I34" s="64">
        <f t="shared" si="8"/>
        <v>25055.87</v>
      </c>
      <c r="J34" s="64">
        <f t="shared" si="9"/>
        <v>5011.17</v>
      </c>
      <c r="K34" s="65">
        <f t="shared" si="10"/>
        <v>30067.040000000001</v>
      </c>
      <c r="L34" s="100"/>
      <c r="M34" s="100"/>
      <c r="N34" s="100"/>
      <c r="P34" s="101"/>
      <c r="Q34" s="101"/>
    </row>
    <row r="35" spans="1:17" s="9" customFormat="1" ht="12" x14ac:dyDescent="0.2">
      <c r="A35" s="50" t="s">
        <v>38</v>
      </c>
      <c r="B35" s="49" t="s">
        <v>37</v>
      </c>
      <c r="C35" s="96" t="s">
        <v>37</v>
      </c>
      <c r="D35" s="97" t="s">
        <v>52</v>
      </c>
      <c r="E35" s="98">
        <v>51.375</v>
      </c>
      <c r="F35" s="99">
        <v>45662.399305555598</v>
      </c>
      <c r="G35" s="111">
        <v>70710421</v>
      </c>
      <c r="H35" s="110">
        <v>488</v>
      </c>
      <c r="I35" s="64">
        <f t="shared" si="8"/>
        <v>25071</v>
      </c>
      <c r="J35" s="64">
        <f t="shared" si="9"/>
        <v>5014.2</v>
      </c>
      <c r="K35" s="65">
        <f t="shared" si="10"/>
        <v>30085.200000000001</v>
      </c>
      <c r="L35" s="100"/>
      <c r="M35" s="100"/>
      <c r="N35" s="100"/>
      <c r="P35" s="101"/>
      <c r="Q35" s="101"/>
    </row>
    <row r="36" spans="1:17" s="9" customFormat="1" ht="12" x14ac:dyDescent="0.2">
      <c r="A36" s="50" t="s">
        <v>38</v>
      </c>
      <c r="B36" s="49" t="s">
        <v>37</v>
      </c>
      <c r="C36" s="96" t="s">
        <v>37</v>
      </c>
      <c r="D36" s="97" t="s">
        <v>51</v>
      </c>
      <c r="E36" s="98">
        <v>60.387</v>
      </c>
      <c r="F36" s="99">
        <v>45662.399305555598</v>
      </c>
      <c r="G36" s="111">
        <v>75079186</v>
      </c>
      <c r="H36" s="110">
        <v>488</v>
      </c>
      <c r="I36" s="64">
        <f t="shared" si="8"/>
        <v>29468.86</v>
      </c>
      <c r="J36" s="64">
        <f t="shared" si="9"/>
        <v>5893.77</v>
      </c>
      <c r="K36" s="65">
        <f t="shared" si="10"/>
        <v>35362.629999999997</v>
      </c>
      <c r="L36" s="100"/>
      <c r="M36" s="100"/>
      <c r="N36" s="100"/>
      <c r="P36" s="101"/>
      <c r="Q36" s="101"/>
    </row>
    <row r="37" spans="1:17" s="9" customFormat="1" ht="12" x14ac:dyDescent="0.2">
      <c r="A37" s="50" t="s">
        <v>38</v>
      </c>
      <c r="B37" s="49" t="s">
        <v>37</v>
      </c>
      <c r="C37" s="96" t="s">
        <v>37</v>
      </c>
      <c r="D37" s="97" t="s">
        <v>53</v>
      </c>
      <c r="E37" s="98">
        <v>53.546999999999997</v>
      </c>
      <c r="F37" s="99">
        <v>45663.477083333302</v>
      </c>
      <c r="G37" s="111">
        <v>51722486</v>
      </c>
      <c r="H37" s="110">
        <v>488</v>
      </c>
      <c r="I37" s="64">
        <f t="shared" si="8"/>
        <v>26130.94</v>
      </c>
      <c r="J37" s="64">
        <f t="shared" si="9"/>
        <v>5226.1899999999996</v>
      </c>
      <c r="K37" s="65">
        <f t="shared" si="10"/>
        <v>31357.13</v>
      </c>
      <c r="L37" s="100"/>
      <c r="M37" s="100"/>
      <c r="N37" s="100"/>
      <c r="P37" s="101"/>
      <c r="Q37" s="101"/>
    </row>
    <row r="38" spans="1:17" s="9" customFormat="1" ht="12" x14ac:dyDescent="0.2">
      <c r="A38" s="50" t="s">
        <v>38</v>
      </c>
      <c r="B38" s="49" t="s">
        <v>37</v>
      </c>
      <c r="C38" s="96" t="s">
        <v>37</v>
      </c>
      <c r="D38" s="97" t="s">
        <v>54</v>
      </c>
      <c r="E38" s="98">
        <v>50.895000000000003</v>
      </c>
      <c r="F38" s="99">
        <v>45663.4777777778</v>
      </c>
      <c r="G38" s="111">
        <v>51587814</v>
      </c>
      <c r="H38" s="110">
        <v>488</v>
      </c>
      <c r="I38" s="64">
        <f t="shared" si="8"/>
        <v>24836.76</v>
      </c>
      <c r="J38" s="64">
        <f t="shared" si="9"/>
        <v>4967.3500000000004</v>
      </c>
      <c r="K38" s="65">
        <f t="shared" si="10"/>
        <v>29804.11</v>
      </c>
      <c r="L38" s="100"/>
      <c r="M38" s="100"/>
      <c r="N38" s="100"/>
      <c r="P38" s="101"/>
      <c r="Q38" s="101"/>
    </row>
    <row r="39" spans="1:17" s="9" customFormat="1" ht="12" x14ac:dyDescent="0.2">
      <c r="A39" s="50" t="s">
        <v>38</v>
      </c>
      <c r="B39" s="49" t="s">
        <v>37</v>
      </c>
      <c r="C39" s="96" t="s">
        <v>37</v>
      </c>
      <c r="D39" s="97" t="s">
        <v>55</v>
      </c>
      <c r="E39" s="98">
        <v>60.890999999999998</v>
      </c>
      <c r="F39" s="99">
        <v>45663.478472222203</v>
      </c>
      <c r="G39" s="111">
        <v>54680491</v>
      </c>
      <c r="H39" s="110">
        <v>488</v>
      </c>
      <c r="I39" s="64">
        <f t="shared" si="8"/>
        <v>29714.81</v>
      </c>
      <c r="J39" s="64">
        <f t="shared" si="9"/>
        <v>5942.96</v>
      </c>
      <c r="K39" s="65">
        <f t="shared" si="10"/>
        <v>35657.769999999997</v>
      </c>
      <c r="L39" s="100"/>
      <c r="M39" s="100"/>
      <c r="N39" s="100"/>
      <c r="P39" s="101"/>
      <c r="Q39" s="101"/>
    </row>
    <row r="40" spans="1:17" s="9" customFormat="1" ht="12" x14ac:dyDescent="0.2">
      <c r="A40" s="50" t="s">
        <v>38</v>
      </c>
      <c r="B40" s="49" t="s">
        <v>37</v>
      </c>
      <c r="C40" s="96" t="s">
        <v>37</v>
      </c>
      <c r="D40" s="97" t="s">
        <v>56</v>
      </c>
      <c r="E40" s="98">
        <v>60.875</v>
      </c>
      <c r="F40" s="99">
        <v>45663.478472222203</v>
      </c>
      <c r="G40" s="111">
        <v>57935207</v>
      </c>
      <c r="H40" s="110">
        <v>488</v>
      </c>
      <c r="I40" s="64">
        <f t="shared" si="8"/>
        <v>29707</v>
      </c>
      <c r="J40" s="64">
        <f t="shared" si="9"/>
        <v>5941.4</v>
      </c>
      <c r="K40" s="65">
        <f t="shared" si="10"/>
        <v>35648.400000000001</v>
      </c>
      <c r="L40" s="100"/>
      <c r="M40" s="100"/>
      <c r="N40" s="100"/>
      <c r="P40" s="101"/>
      <c r="Q40" s="101"/>
    </row>
    <row r="41" spans="1:17" s="9" customFormat="1" ht="12" x14ac:dyDescent="0.2">
      <c r="A41" s="50" t="s">
        <v>38</v>
      </c>
      <c r="B41" s="49" t="s">
        <v>37</v>
      </c>
      <c r="C41" s="96" t="s">
        <v>37</v>
      </c>
      <c r="D41" s="97" t="s">
        <v>57</v>
      </c>
      <c r="E41" s="98">
        <v>52.813000000000002</v>
      </c>
      <c r="F41" s="99">
        <v>45663.479166666701</v>
      </c>
      <c r="G41" s="111">
        <v>74874868</v>
      </c>
      <c r="H41" s="110">
        <v>488</v>
      </c>
      <c r="I41" s="64">
        <f t="shared" si="8"/>
        <v>25772.74</v>
      </c>
      <c r="J41" s="64">
        <f t="shared" si="9"/>
        <v>5154.55</v>
      </c>
      <c r="K41" s="65">
        <f t="shared" si="10"/>
        <v>30927.29</v>
      </c>
      <c r="L41" s="100"/>
      <c r="M41" s="100"/>
      <c r="N41" s="100"/>
      <c r="P41" s="101"/>
      <c r="Q41" s="101"/>
    </row>
    <row r="42" spans="1:17" s="9" customFormat="1" ht="12" x14ac:dyDescent="0.2">
      <c r="A42" s="50" t="s">
        <v>27</v>
      </c>
      <c r="B42" s="49" t="s">
        <v>37</v>
      </c>
      <c r="C42" s="96" t="s">
        <v>50</v>
      </c>
      <c r="D42" s="97" t="s">
        <v>58</v>
      </c>
      <c r="E42" s="98">
        <v>64.891000000000005</v>
      </c>
      <c r="F42" s="99">
        <v>45664.216666666704</v>
      </c>
      <c r="G42" s="111">
        <v>54675533</v>
      </c>
      <c r="H42" s="110">
        <v>3191.49</v>
      </c>
      <c r="I42" s="64">
        <f t="shared" si="8"/>
        <v>207098.98</v>
      </c>
      <c r="J42" s="64">
        <f t="shared" si="9"/>
        <v>41419.800000000003</v>
      </c>
      <c r="K42" s="65">
        <f t="shared" si="10"/>
        <v>248518.78</v>
      </c>
      <c r="L42" s="100"/>
      <c r="M42" s="100"/>
      <c r="N42" s="100"/>
      <c r="P42" s="101"/>
      <c r="Q42" s="101"/>
    </row>
    <row r="43" spans="1:17" s="9" customFormat="1" ht="12" x14ac:dyDescent="0.2">
      <c r="A43" s="50" t="s">
        <v>38</v>
      </c>
      <c r="B43" s="49" t="s">
        <v>37</v>
      </c>
      <c r="C43" s="96" t="s">
        <v>39</v>
      </c>
      <c r="D43" s="97" t="s">
        <v>59</v>
      </c>
      <c r="E43" s="98">
        <v>59.890999999999998</v>
      </c>
      <c r="F43" s="99">
        <v>45665.020138888904</v>
      </c>
      <c r="G43" s="111">
        <v>51825206</v>
      </c>
      <c r="H43" s="110">
        <v>503</v>
      </c>
      <c r="I43" s="64">
        <f t="shared" si="8"/>
        <v>30125.17</v>
      </c>
      <c r="J43" s="64">
        <f t="shared" si="9"/>
        <v>6025.03</v>
      </c>
      <c r="K43" s="65">
        <f t="shared" si="10"/>
        <v>36150.199999999997</v>
      </c>
      <c r="L43" s="100"/>
      <c r="M43" s="100"/>
      <c r="N43" s="100"/>
      <c r="P43" s="101"/>
      <c r="Q43" s="101"/>
    </row>
    <row r="44" spans="1:17" s="9" customFormat="1" ht="12" x14ac:dyDescent="0.2">
      <c r="A44" s="50" t="s">
        <v>38</v>
      </c>
      <c r="B44" s="49" t="s">
        <v>37</v>
      </c>
      <c r="C44" s="96" t="s">
        <v>39</v>
      </c>
      <c r="D44" s="97" t="s">
        <v>59</v>
      </c>
      <c r="E44" s="98">
        <v>59.905999999999999</v>
      </c>
      <c r="F44" s="99">
        <v>45665.020138888904</v>
      </c>
      <c r="G44" s="111">
        <v>74996968</v>
      </c>
      <c r="H44" s="110">
        <v>503</v>
      </c>
      <c r="I44" s="64">
        <f t="shared" si="8"/>
        <v>30132.720000000001</v>
      </c>
      <c r="J44" s="64">
        <f t="shared" si="9"/>
        <v>6026.54</v>
      </c>
      <c r="K44" s="65">
        <f t="shared" si="10"/>
        <v>36159.26</v>
      </c>
      <c r="L44" s="100"/>
      <c r="M44" s="100"/>
      <c r="N44" s="100"/>
      <c r="P44" s="101"/>
      <c r="Q44" s="101"/>
    </row>
    <row r="45" spans="1:17" s="9" customFormat="1" ht="12" x14ac:dyDescent="0.2">
      <c r="A45" s="50" t="s">
        <v>38</v>
      </c>
      <c r="B45" s="49" t="s">
        <v>37</v>
      </c>
      <c r="C45" s="96" t="s">
        <v>39</v>
      </c>
      <c r="D45" s="97" t="s">
        <v>59</v>
      </c>
      <c r="E45" s="98">
        <v>59.898000000000003</v>
      </c>
      <c r="F45" s="99">
        <v>45665.020138888904</v>
      </c>
      <c r="G45" s="111">
        <v>75079202</v>
      </c>
      <c r="H45" s="110">
        <v>503</v>
      </c>
      <c r="I45" s="64">
        <f t="shared" si="8"/>
        <v>30128.69</v>
      </c>
      <c r="J45" s="64">
        <f t="shared" si="9"/>
        <v>6025.74</v>
      </c>
      <c r="K45" s="65">
        <f t="shared" si="10"/>
        <v>36154.43</v>
      </c>
      <c r="L45" s="100"/>
      <c r="M45" s="100"/>
      <c r="N45" s="100"/>
      <c r="P45" s="101"/>
      <c r="Q45" s="101"/>
    </row>
    <row r="46" spans="1:17" s="9" customFormat="1" ht="12" x14ac:dyDescent="0.2">
      <c r="A46" s="50" t="s">
        <v>38</v>
      </c>
      <c r="B46" s="49" t="s">
        <v>37</v>
      </c>
      <c r="C46" s="96" t="s">
        <v>39</v>
      </c>
      <c r="D46" s="97" t="s">
        <v>60</v>
      </c>
      <c r="E46" s="98">
        <v>60.890999999999998</v>
      </c>
      <c r="F46" s="99">
        <v>45665.59375</v>
      </c>
      <c r="G46" s="111">
        <v>50482173</v>
      </c>
      <c r="H46" s="110">
        <v>503</v>
      </c>
      <c r="I46" s="64">
        <f t="shared" ref="I46:I49" si="11">ROUND(E46*H46,2)</f>
        <v>30628.17</v>
      </c>
      <c r="J46" s="64">
        <f t="shared" ref="J46:J49" si="12">ROUND(I46*0.2,2)</f>
        <v>6125.63</v>
      </c>
      <c r="K46" s="65">
        <f t="shared" ref="K46:K49" si="13">I46+J46</f>
        <v>36753.800000000003</v>
      </c>
      <c r="L46" s="100"/>
      <c r="M46" s="100"/>
      <c r="N46" s="100"/>
      <c r="P46" s="101"/>
      <c r="Q46" s="101"/>
    </row>
    <row r="47" spans="1:17" s="9" customFormat="1" ht="12" x14ac:dyDescent="0.2">
      <c r="A47" s="50" t="s">
        <v>38</v>
      </c>
      <c r="B47" s="49" t="s">
        <v>37</v>
      </c>
      <c r="C47" s="96" t="s">
        <v>39</v>
      </c>
      <c r="D47" s="97" t="s">
        <v>60</v>
      </c>
      <c r="E47" s="98">
        <v>51.344000000000001</v>
      </c>
      <c r="F47" s="99">
        <v>45665.59375</v>
      </c>
      <c r="G47" s="111">
        <v>51436145</v>
      </c>
      <c r="H47" s="110">
        <v>503</v>
      </c>
      <c r="I47" s="64">
        <f t="shared" si="11"/>
        <v>25826.03</v>
      </c>
      <c r="J47" s="64">
        <f t="shared" si="12"/>
        <v>5165.21</v>
      </c>
      <c r="K47" s="65">
        <f t="shared" si="13"/>
        <v>30991.24</v>
      </c>
      <c r="L47" s="100"/>
      <c r="M47" s="100"/>
      <c r="N47" s="100"/>
      <c r="P47" s="101"/>
      <c r="Q47" s="101"/>
    </row>
    <row r="48" spans="1:17" s="9" customFormat="1" ht="12" x14ac:dyDescent="0.2">
      <c r="A48" s="50" t="s">
        <v>38</v>
      </c>
      <c r="B48" s="49" t="s">
        <v>37</v>
      </c>
      <c r="C48" s="96" t="s">
        <v>39</v>
      </c>
      <c r="D48" s="97" t="s">
        <v>60</v>
      </c>
      <c r="E48" s="98">
        <v>51.296999999999997</v>
      </c>
      <c r="F48" s="99">
        <v>45665.59375</v>
      </c>
      <c r="G48" s="111">
        <v>51656866</v>
      </c>
      <c r="H48" s="110">
        <v>503</v>
      </c>
      <c r="I48" s="64">
        <f t="shared" si="11"/>
        <v>25802.39</v>
      </c>
      <c r="J48" s="64">
        <f t="shared" si="12"/>
        <v>5160.4799999999996</v>
      </c>
      <c r="K48" s="65">
        <f t="shared" si="13"/>
        <v>30962.87</v>
      </c>
      <c r="L48" s="100"/>
      <c r="M48" s="100"/>
      <c r="N48" s="100"/>
      <c r="P48" s="101"/>
      <c r="Q48" s="101"/>
    </row>
    <row r="49" spans="1:17" s="9" customFormat="1" ht="12" x14ac:dyDescent="0.2">
      <c r="A49" s="50" t="s">
        <v>38</v>
      </c>
      <c r="B49" s="49" t="s">
        <v>37</v>
      </c>
      <c r="C49" s="96" t="s">
        <v>39</v>
      </c>
      <c r="D49" s="97" t="s">
        <v>60</v>
      </c>
      <c r="E49" s="98">
        <v>51.734000000000002</v>
      </c>
      <c r="F49" s="99">
        <v>45665.59375</v>
      </c>
      <c r="G49" s="111">
        <v>58648049</v>
      </c>
      <c r="H49" s="110">
        <v>503</v>
      </c>
      <c r="I49" s="64">
        <f t="shared" si="11"/>
        <v>26022.2</v>
      </c>
      <c r="J49" s="64">
        <f t="shared" si="12"/>
        <v>5204.4399999999996</v>
      </c>
      <c r="K49" s="65">
        <f t="shared" si="13"/>
        <v>31226.639999999999</v>
      </c>
      <c r="L49" s="100"/>
      <c r="M49" s="100"/>
      <c r="N49" s="100"/>
      <c r="P49" s="101"/>
      <c r="Q49" s="101"/>
    </row>
    <row r="50" spans="1:17" s="9" customFormat="1" ht="12" x14ac:dyDescent="0.2">
      <c r="A50" s="50" t="s">
        <v>27</v>
      </c>
      <c r="B50" s="49" t="s">
        <v>37</v>
      </c>
      <c r="C50" s="96" t="s">
        <v>61</v>
      </c>
      <c r="D50" s="97" t="s">
        <v>63</v>
      </c>
      <c r="E50" s="98">
        <v>55.890999999999998</v>
      </c>
      <c r="F50" s="99">
        <v>45666.206250000003</v>
      </c>
      <c r="G50" s="111">
        <v>51575611</v>
      </c>
      <c r="H50" s="110">
        <v>4353.75</v>
      </c>
      <c r="I50" s="64">
        <f t="shared" ref="I50:I58" si="14">ROUND(E50*H50,2)</f>
        <v>243335.44</v>
      </c>
      <c r="J50" s="64">
        <f t="shared" ref="J50:J58" si="15">ROUND(I50*0.2,2)</f>
        <v>48667.09</v>
      </c>
      <c r="K50" s="65">
        <f t="shared" ref="K50:K58" si="16">I50+J50</f>
        <v>292002.53000000003</v>
      </c>
      <c r="L50" s="100"/>
      <c r="M50" s="100"/>
      <c r="N50" s="100"/>
      <c r="P50" s="101"/>
      <c r="Q50" s="101"/>
    </row>
    <row r="51" spans="1:17" s="9" customFormat="1" ht="12" x14ac:dyDescent="0.2">
      <c r="A51" s="50" t="s">
        <v>27</v>
      </c>
      <c r="B51" s="49" t="s">
        <v>37</v>
      </c>
      <c r="C51" s="96" t="s">
        <v>61</v>
      </c>
      <c r="D51" s="97" t="s">
        <v>63</v>
      </c>
      <c r="E51" s="98">
        <v>56.898000000000003</v>
      </c>
      <c r="F51" s="99">
        <v>45666.206250000003</v>
      </c>
      <c r="G51" s="111">
        <v>57146573</v>
      </c>
      <c r="H51" s="110">
        <v>4353.75</v>
      </c>
      <c r="I51" s="64">
        <f t="shared" si="14"/>
        <v>247719.67</v>
      </c>
      <c r="J51" s="64">
        <f t="shared" si="15"/>
        <v>49543.93</v>
      </c>
      <c r="K51" s="65">
        <f t="shared" si="16"/>
        <v>297263.59999999998</v>
      </c>
      <c r="L51" s="100"/>
      <c r="M51" s="100"/>
      <c r="N51" s="100"/>
      <c r="P51" s="101"/>
      <c r="Q51" s="101"/>
    </row>
    <row r="52" spans="1:17" s="9" customFormat="1" ht="12" x14ac:dyDescent="0.2">
      <c r="A52" s="50" t="s">
        <v>27</v>
      </c>
      <c r="B52" s="49" t="s">
        <v>37</v>
      </c>
      <c r="C52" s="96" t="s">
        <v>62</v>
      </c>
      <c r="D52" s="97" t="s">
        <v>64</v>
      </c>
      <c r="E52" s="98">
        <v>64.914000000000001</v>
      </c>
      <c r="F52" s="99">
        <v>45666.208333333299</v>
      </c>
      <c r="G52" s="111">
        <v>53850525</v>
      </c>
      <c r="H52" s="110">
        <v>5637.26</v>
      </c>
      <c r="I52" s="64">
        <f t="shared" si="14"/>
        <v>365937.1</v>
      </c>
      <c r="J52" s="64">
        <f t="shared" si="15"/>
        <v>73187.42</v>
      </c>
      <c r="K52" s="65">
        <f t="shared" si="16"/>
        <v>439124.52</v>
      </c>
      <c r="L52" s="100"/>
      <c r="M52" s="100"/>
      <c r="N52" s="100"/>
      <c r="P52" s="101"/>
      <c r="Q52" s="101"/>
    </row>
    <row r="53" spans="1:17" s="9" customFormat="1" ht="12" x14ac:dyDescent="0.2">
      <c r="A53" s="50" t="s">
        <v>27</v>
      </c>
      <c r="B53" s="49" t="s">
        <v>37</v>
      </c>
      <c r="C53" s="96" t="s">
        <v>62</v>
      </c>
      <c r="D53" s="97" t="s">
        <v>64</v>
      </c>
      <c r="E53" s="98">
        <v>55.905999999999999</v>
      </c>
      <c r="F53" s="99">
        <v>45666.208333333299</v>
      </c>
      <c r="G53" s="111">
        <v>70706957</v>
      </c>
      <c r="H53" s="110">
        <v>5637.26</v>
      </c>
      <c r="I53" s="64">
        <f>ROUND(E53*H53,2)-0.01</f>
        <v>315156.65000000002</v>
      </c>
      <c r="J53" s="64">
        <f t="shared" si="15"/>
        <v>63031.33</v>
      </c>
      <c r="K53" s="65">
        <f t="shared" si="16"/>
        <v>378187.98</v>
      </c>
      <c r="L53" s="100"/>
      <c r="M53" s="100"/>
      <c r="N53" s="100"/>
      <c r="P53" s="101"/>
      <c r="Q53" s="101"/>
    </row>
    <row r="54" spans="1:17" s="9" customFormat="1" ht="12" x14ac:dyDescent="0.2">
      <c r="A54" s="50" t="s">
        <v>27</v>
      </c>
      <c r="B54" s="49" t="s">
        <v>37</v>
      </c>
      <c r="C54" s="96" t="s">
        <v>65</v>
      </c>
      <c r="D54" s="97" t="s">
        <v>67</v>
      </c>
      <c r="E54" s="98">
        <v>57.280999999999999</v>
      </c>
      <c r="F54" s="99">
        <v>45666.822222222203</v>
      </c>
      <c r="G54" s="111">
        <v>70503834</v>
      </c>
      <c r="H54" s="110">
        <v>4795.2</v>
      </c>
      <c r="I54" s="64">
        <f t="shared" si="14"/>
        <v>274673.84999999998</v>
      </c>
      <c r="J54" s="64">
        <f t="shared" si="15"/>
        <v>54934.77</v>
      </c>
      <c r="K54" s="65">
        <f t="shared" si="16"/>
        <v>329608.62</v>
      </c>
      <c r="L54" s="100"/>
      <c r="M54" s="100"/>
      <c r="N54" s="100"/>
      <c r="P54" s="101"/>
      <c r="Q54" s="101"/>
    </row>
    <row r="55" spans="1:17" s="9" customFormat="1" ht="12" x14ac:dyDescent="0.2">
      <c r="A55" s="50" t="s">
        <v>27</v>
      </c>
      <c r="B55" s="49" t="s">
        <v>37</v>
      </c>
      <c r="C55" s="96" t="s">
        <v>66</v>
      </c>
      <c r="D55" s="97" t="s">
        <v>68</v>
      </c>
      <c r="E55" s="98">
        <v>63.905999999999999</v>
      </c>
      <c r="F55" s="99">
        <v>45666.822916666701</v>
      </c>
      <c r="G55" s="111">
        <v>51742617</v>
      </c>
      <c r="H55" s="110">
        <v>3632.94</v>
      </c>
      <c r="I55" s="64">
        <f t="shared" si="14"/>
        <v>232166.66</v>
      </c>
      <c r="J55" s="64">
        <f t="shared" si="15"/>
        <v>46433.33</v>
      </c>
      <c r="K55" s="65">
        <f t="shared" si="16"/>
        <v>278599.99</v>
      </c>
      <c r="L55" s="100"/>
      <c r="M55" s="100"/>
      <c r="N55" s="100"/>
      <c r="P55" s="101"/>
      <c r="Q55" s="101"/>
    </row>
    <row r="56" spans="1:17" s="9" customFormat="1" ht="12" x14ac:dyDescent="0.2">
      <c r="A56" s="50" t="s">
        <v>27</v>
      </c>
      <c r="B56" s="49" t="s">
        <v>37</v>
      </c>
      <c r="C56" s="96" t="s">
        <v>66</v>
      </c>
      <c r="D56" s="97" t="s">
        <v>68</v>
      </c>
      <c r="E56" s="98">
        <v>56.902000000000001</v>
      </c>
      <c r="F56" s="99">
        <v>45666.822916666701</v>
      </c>
      <c r="G56" s="111">
        <v>58704941</v>
      </c>
      <c r="H56" s="110">
        <v>3632.94</v>
      </c>
      <c r="I56" s="64">
        <f t="shared" si="14"/>
        <v>206721.55</v>
      </c>
      <c r="J56" s="64">
        <f t="shared" si="15"/>
        <v>41344.31</v>
      </c>
      <c r="K56" s="65">
        <f t="shared" si="16"/>
        <v>248065.86</v>
      </c>
      <c r="L56" s="100"/>
      <c r="M56" s="100"/>
      <c r="N56" s="100"/>
      <c r="P56" s="101"/>
      <c r="Q56" s="101"/>
    </row>
    <row r="57" spans="1:17" s="9" customFormat="1" ht="12" x14ac:dyDescent="0.2">
      <c r="A57" s="50" t="s">
        <v>27</v>
      </c>
      <c r="B57" s="49" t="s">
        <v>37</v>
      </c>
      <c r="C57" s="96" t="s">
        <v>66</v>
      </c>
      <c r="D57" s="97" t="s">
        <v>68</v>
      </c>
      <c r="E57" s="98">
        <v>64.914000000000001</v>
      </c>
      <c r="F57" s="99">
        <v>45666.822916666701</v>
      </c>
      <c r="G57" s="111">
        <v>74951161</v>
      </c>
      <c r="H57" s="110">
        <v>3632.94</v>
      </c>
      <c r="I57" s="64">
        <f t="shared" si="14"/>
        <v>235828.67</v>
      </c>
      <c r="J57" s="64">
        <f t="shared" si="15"/>
        <v>47165.73</v>
      </c>
      <c r="K57" s="65">
        <f t="shared" si="16"/>
        <v>282994.40000000002</v>
      </c>
      <c r="L57" s="100"/>
      <c r="M57" s="100"/>
      <c r="N57" s="100"/>
      <c r="P57" s="101"/>
      <c r="Q57" s="101"/>
    </row>
    <row r="58" spans="1:17" s="9" customFormat="1" ht="12" x14ac:dyDescent="0.2">
      <c r="A58" s="50" t="s">
        <v>27</v>
      </c>
      <c r="B58" s="49" t="s">
        <v>37</v>
      </c>
      <c r="C58" s="96" t="s">
        <v>66</v>
      </c>
      <c r="D58" s="97" t="s">
        <v>68</v>
      </c>
      <c r="E58" s="98">
        <v>64.891000000000005</v>
      </c>
      <c r="F58" s="99">
        <v>45666.822916666701</v>
      </c>
      <c r="G58" s="111">
        <v>75078972</v>
      </c>
      <c r="H58" s="110">
        <v>3632.94</v>
      </c>
      <c r="I58" s="64">
        <f t="shared" si="14"/>
        <v>235745.11</v>
      </c>
      <c r="J58" s="64">
        <f t="shared" si="15"/>
        <v>47149.02</v>
      </c>
      <c r="K58" s="65">
        <f t="shared" si="16"/>
        <v>282894.13</v>
      </c>
      <c r="L58" s="100"/>
      <c r="M58" s="100"/>
      <c r="N58" s="100"/>
      <c r="P58" s="101"/>
      <c r="Q58" s="101"/>
    </row>
    <row r="59" spans="1:17" s="9" customFormat="1" ht="12" x14ac:dyDescent="0.2">
      <c r="A59" s="50" t="s">
        <v>27</v>
      </c>
      <c r="B59" s="49" t="s">
        <v>37</v>
      </c>
      <c r="C59" s="96" t="s">
        <v>37</v>
      </c>
      <c r="D59" s="97" t="s">
        <v>69</v>
      </c>
      <c r="E59" s="98">
        <v>56.898000000000003</v>
      </c>
      <c r="F59" s="99">
        <v>45667.502083333296</v>
      </c>
      <c r="G59" s="111">
        <v>58705781</v>
      </c>
      <c r="H59" s="110">
        <v>456</v>
      </c>
      <c r="I59" s="64">
        <f>ROUND(E59*H59,2)</f>
        <v>25945.49</v>
      </c>
      <c r="J59" s="64">
        <f t="shared" ref="J59:J73" si="17">ROUND(I59*0.2,2)</f>
        <v>5189.1000000000004</v>
      </c>
      <c r="K59" s="65">
        <f t="shared" ref="K59:K73" si="18">I59+J59</f>
        <v>31134.59</v>
      </c>
      <c r="L59" s="100"/>
      <c r="M59" s="100"/>
      <c r="N59" s="100"/>
      <c r="P59" s="101"/>
      <c r="Q59" s="101"/>
    </row>
    <row r="60" spans="1:17" s="9" customFormat="1" ht="12" x14ac:dyDescent="0.2">
      <c r="A60" s="50" t="s">
        <v>27</v>
      </c>
      <c r="B60" s="49" t="s">
        <v>37</v>
      </c>
      <c r="C60" s="96" t="s">
        <v>37</v>
      </c>
      <c r="D60" s="97" t="s">
        <v>69</v>
      </c>
      <c r="E60" s="98">
        <v>64.906000000000006</v>
      </c>
      <c r="F60" s="99">
        <v>45667.502083333296</v>
      </c>
      <c r="G60" s="111">
        <v>74912908</v>
      </c>
      <c r="H60" s="110">
        <v>456</v>
      </c>
      <c r="I60" s="64">
        <f t="shared" ref="I60:I62" si="19">ROUND(E60*H60,2)</f>
        <v>29597.14</v>
      </c>
      <c r="J60" s="64">
        <f t="shared" si="17"/>
        <v>5919.43</v>
      </c>
      <c r="K60" s="65">
        <f t="shared" si="18"/>
        <v>35516.57</v>
      </c>
      <c r="L60" s="100"/>
      <c r="M60" s="100"/>
      <c r="N60" s="100"/>
      <c r="P60" s="101"/>
      <c r="Q60" s="101"/>
    </row>
    <row r="61" spans="1:17" s="9" customFormat="1" ht="12" x14ac:dyDescent="0.2">
      <c r="A61" s="50" t="s">
        <v>27</v>
      </c>
      <c r="B61" s="49" t="s">
        <v>37</v>
      </c>
      <c r="C61" s="96" t="s">
        <v>37</v>
      </c>
      <c r="D61" s="97" t="s">
        <v>70</v>
      </c>
      <c r="E61" s="98">
        <v>56.898000000000003</v>
      </c>
      <c r="F61" s="99">
        <v>45667.502777777801</v>
      </c>
      <c r="G61" s="111">
        <v>58704545</v>
      </c>
      <c r="H61" s="110">
        <v>456</v>
      </c>
      <c r="I61" s="64">
        <f t="shared" si="19"/>
        <v>25945.49</v>
      </c>
      <c r="J61" s="64">
        <f t="shared" si="17"/>
        <v>5189.1000000000004</v>
      </c>
      <c r="K61" s="65">
        <f t="shared" si="18"/>
        <v>31134.59</v>
      </c>
      <c r="L61" s="100"/>
      <c r="M61" s="100"/>
      <c r="N61" s="100"/>
      <c r="P61" s="101"/>
      <c r="Q61" s="101"/>
    </row>
    <row r="62" spans="1:17" s="9" customFormat="1" ht="12" x14ac:dyDescent="0.2">
      <c r="A62" s="50" t="s">
        <v>27</v>
      </c>
      <c r="B62" s="49" t="s">
        <v>37</v>
      </c>
      <c r="C62" s="96" t="s">
        <v>37</v>
      </c>
      <c r="D62" s="97" t="s">
        <v>71</v>
      </c>
      <c r="E62" s="98">
        <v>64.897999999999996</v>
      </c>
      <c r="F62" s="99">
        <v>45667.503472222197</v>
      </c>
      <c r="G62" s="111">
        <v>76415793</v>
      </c>
      <c r="H62" s="110">
        <v>456</v>
      </c>
      <c r="I62" s="64">
        <f t="shared" si="19"/>
        <v>29593.49</v>
      </c>
      <c r="J62" s="64">
        <f t="shared" si="17"/>
        <v>5918.7</v>
      </c>
      <c r="K62" s="65">
        <f t="shared" si="18"/>
        <v>35512.19</v>
      </c>
      <c r="L62" s="100"/>
      <c r="M62" s="100"/>
      <c r="N62" s="100"/>
      <c r="P62" s="101"/>
      <c r="Q62" s="101"/>
    </row>
    <row r="63" spans="1:17" s="9" customFormat="1" ht="12" x14ac:dyDescent="0.2">
      <c r="A63" s="50" t="s">
        <v>27</v>
      </c>
      <c r="B63" s="49" t="s">
        <v>37</v>
      </c>
      <c r="C63" s="96" t="s">
        <v>73</v>
      </c>
      <c r="D63" s="97" t="s">
        <v>72</v>
      </c>
      <c r="E63" s="98">
        <v>56.905999999999999</v>
      </c>
      <c r="F63" s="99">
        <v>45667.421527777798</v>
      </c>
      <c r="G63" s="111">
        <v>51406213</v>
      </c>
      <c r="H63" s="110">
        <v>2355.23</v>
      </c>
      <c r="I63" s="64">
        <f t="shared" ref="I63:I73" si="20">ROUND(E63*H63,2)</f>
        <v>134026.72</v>
      </c>
      <c r="J63" s="64">
        <f t="shared" si="17"/>
        <v>26805.34</v>
      </c>
      <c r="K63" s="65">
        <f t="shared" si="18"/>
        <v>160832.06</v>
      </c>
      <c r="L63" s="100"/>
      <c r="M63" s="100"/>
      <c r="N63" s="100"/>
      <c r="P63" s="101"/>
      <c r="Q63" s="101"/>
    </row>
    <row r="64" spans="1:17" s="9" customFormat="1" ht="12" x14ac:dyDescent="0.2">
      <c r="A64" s="50" t="s">
        <v>27</v>
      </c>
      <c r="B64" s="49" t="s">
        <v>37</v>
      </c>
      <c r="C64" s="96" t="s">
        <v>73</v>
      </c>
      <c r="D64" s="97" t="s">
        <v>72</v>
      </c>
      <c r="E64" s="98">
        <v>64.906000000000006</v>
      </c>
      <c r="F64" s="99">
        <v>45667.421527777798</v>
      </c>
      <c r="G64" s="111">
        <v>73932345</v>
      </c>
      <c r="H64" s="110">
        <v>2355.23</v>
      </c>
      <c r="I64" s="64">
        <f t="shared" si="20"/>
        <v>152868.56</v>
      </c>
      <c r="J64" s="64">
        <f>ROUND(I64*0.2,2)+0.01</f>
        <v>30573.72</v>
      </c>
      <c r="K64" s="65">
        <f t="shared" si="18"/>
        <v>183442.28</v>
      </c>
      <c r="L64" s="100"/>
      <c r="M64" s="100"/>
      <c r="N64" s="100"/>
      <c r="P64" s="101"/>
      <c r="Q64" s="101"/>
    </row>
    <row r="65" spans="1:17" s="9" customFormat="1" ht="12" x14ac:dyDescent="0.2">
      <c r="A65" s="50" t="s">
        <v>27</v>
      </c>
      <c r="B65" s="49" t="s">
        <v>37</v>
      </c>
      <c r="C65" s="96" t="s">
        <v>75</v>
      </c>
      <c r="D65" s="97" t="s">
        <v>74</v>
      </c>
      <c r="E65" s="98">
        <v>64.891000000000005</v>
      </c>
      <c r="F65" s="99">
        <v>45668.004166666702</v>
      </c>
      <c r="G65" s="111">
        <v>58305533</v>
      </c>
      <c r="H65" s="110">
        <v>3191.49</v>
      </c>
      <c r="I65" s="64">
        <f t="shared" si="20"/>
        <v>207098.98</v>
      </c>
      <c r="J65" s="64">
        <f t="shared" si="17"/>
        <v>41419.800000000003</v>
      </c>
      <c r="K65" s="65">
        <f t="shared" si="18"/>
        <v>248518.78</v>
      </c>
      <c r="L65" s="100"/>
      <c r="M65" s="100"/>
      <c r="N65" s="100"/>
      <c r="P65" s="101"/>
      <c r="Q65" s="101"/>
    </row>
    <row r="66" spans="1:17" s="9" customFormat="1" ht="12" x14ac:dyDescent="0.2">
      <c r="A66" s="50" t="s">
        <v>27</v>
      </c>
      <c r="B66" s="49" t="s">
        <v>37</v>
      </c>
      <c r="C66" s="96" t="s">
        <v>75</v>
      </c>
      <c r="D66" s="97" t="s">
        <v>74</v>
      </c>
      <c r="E66" s="98">
        <v>56.887</v>
      </c>
      <c r="F66" s="99">
        <v>45668.004166666702</v>
      </c>
      <c r="G66" s="111">
        <v>70713284</v>
      </c>
      <c r="H66" s="110">
        <v>3191.49</v>
      </c>
      <c r="I66" s="64">
        <f t="shared" si="20"/>
        <v>181554.29</v>
      </c>
      <c r="J66" s="64">
        <f t="shared" si="17"/>
        <v>36310.86</v>
      </c>
      <c r="K66" s="65">
        <f t="shared" si="18"/>
        <v>217865.15</v>
      </c>
      <c r="L66" s="100"/>
      <c r="M66" s="100"/>
      <c r="N66" s="100"/>
      <c r="P66" s="101"/>
      <c r="Q66" s="101"/>
    </row>
    <row r="67" spans="1:17" s="9" customFormat="1" ht="12" x14ac:dyDescent="0.2">
      <c r="A67" s="50" t="s">
        <v>27</v>
      </c>
      <c r="B67" s="49" t="s">
        <v>37</v>
      </c>
      <c r="C67" s="96" t="s">
        <v>39</v>
      </c>
      <c r="D67" s="97" t="s">
        <v>76</v>
      </c>
      <c r="E67" s="98">
        <v>56.898000000000003</v>
      </c>
      <c r="F67" s="99">
        <v>45668.265972222202</v>
      </c>
      <c r="G67" s="111">
        <v>51403251</v>
      </c>
      <c r="H67" s="110">
        <v>469</v>
      </c>
      <c r="I67" s="64">
        <f t="shared" si="20"/>
        <v>26685.16</v>
      </c>
      <c r="J67" s="64">
        <f t="shared" si="17"/>
        <v>5337.03</v>
      </c>
      <c r="K67" s="65">
        <f t="shared" si="18"/>
        <v>32022.19</v>
      </c>
      <c r="L67" s="100"/>
      <c r="M67" s="100"/>
      <c r="N67" s="100"/>
      <c r="P67" s="101"/>
      <c r="Q67" s="101"/>
    </row>
    <row r="68" spans="1:17" s="9" customFormat="1" ht="12" x14ac:dyDescent="0.2">
      <c r="A68" s="50" t="s">
        <v>27</v>
      </c>
      <c r="B68" s="49" t="s">
        <v>37</v>
      </c>
      <c r="C68" s="96" t="s">
        <v>39</v>
      </c>
      <c r="D68" s="97" t="s">
        <v>76</v>
      </c>
      <c r="E68" s="98">
        <v>56.890999999999998</v>
      </c>
      <c r="F68" s="99">
        <v>45668.265972222202</v>
      </c>
      <c r="G68" s="111">
        <v>51587814</v>
      </c>
      <c r="H68" s="110">
        <v>469</v>
      </c>
      <c r="I68" s="64">
        <f t="shared" si="20"/>
        <v>26681.88</v>
      </c>
      <c r="J68" s="64">
        <f t="shared" si="17"/>
        <v>5336.38</v>
      </c>
      <c r="K68" s="65">
        <f t="shared" si="18"/>
        <v>32018.26</v>
      </c>
      <c r="L68" s="100"/>
      <c r="M68" s="100"/>
      <c r="N68" s="100"/>
      <c r="P68" s="101"/>
      <c r="Q68" s="101"/>
    </row>
    <row r="69" spans="1:17" s="9" customFormat="1" ht="12" x14ac:dyDescent="0.2">
      <c r="A69" s="50" t="s">
        <v>27</v>
      </c>
      <c r="B69" s="49" t="s">
        <v>37</v>
      </c>
      <c r="C69" s="96" t="s">
        <v>39</v>
      </c>
      <c r="D69" s="97" t="s">
        <v>76</v>
      </c>
      <c r="E69" s="98">
        <v>59.844000000000001</v>
      </c>
      <c r="F69" s="99">
        <v>45668.265972222202</v>
      </c>
      <c r="G69" s="111">
        <v>51722486</v>
      </c>
      <c r="H69" s="110">
        <v>469</v>
      </c>
      <c r="I69" s="64">
        <f t="shared" si="20"/>
        <v>28066.84</v>
      </c>
      <c r="J69" s="64">
        <f t="shared" si="17"/>
        <v>5613.37</v>
      </c>
      <c r="K69" s="65">
        <f t="shared" si="18"/>
        <v>33680.21</v>
      </c>
      <c r="L69" s="100"/>
      <c r="M69" s="100"/>
      <c r="N69" s="100"/>
      <c r="P69" s="101"/>
      <c r="Q69" s="101"/>
    </row>
    <row r="70" spans="1:17" s="9" customFormat="1" ht="12" x14ac:dyDescent="0.2">
      <c r="A70" s="50" t="s">
        <v>27</v>
      </c>
      <c r="B70" s="49" t="s">
        <v>37</v>
      </c>
      <c r="C70" s="96" t="s">
        <v>39</v>
      </c>
      <c r="D70" s="97" t="s">
        <v>76</v>
      </c>
      <c r="E70" s="98">
        <v>56.905999999999999</v>
      </c>
      <c r="F70" s="99">
        <v>45668.265972222202</v>
      </c>
      <c r="G70" s="111">
        <v>70710058</v>
      </c>
      <c r="H70" s="110">
        <v>469</v>
      </c>
      <c r="I70" s="64">
        <f t="shared" si="20"/>
        <v>26688.91</v>
      </c>
      <c r="J70" s="64">
        <f t="shared" si="17"/>
        <v>5337.78</v>
      </c>
      <c r="K70" s="65">
        <f t="shared" si="18"/>
        <v>32026.69</v>
      </c>
      <c r="L70" s="100"/>
      <c r="M70" s="100"/>
      <c r="N70" s="100"/>
      <c r="P70" s="101"/>
      <c r="Q70" s="101"/>
    </row>
    <row r="71" spans="1:17" s="9" customFormat="1" ht="12" x14ac:dyDescent="0.2">
      <c r="A71" s="50" t="s">
        <v>27</v>
      </c>
      <c r="B71" s="49" t="s">
        <v>37</v>
      </c>
      <c r="C71" s="96" t="s">
        <v>39</v>
      </c>
      <c r="D71" s="97" t="s">
        <v>76</v>
      </c>
      <c r="E71" s="98">
        <v>58.905999999999999</v>
      </c>
      <c r="F71" s="99">
        <v>45668.265972222202</v>
      </c>
      <c r="G71" s="111">
        <v>74875717</v>
      </c>
      <c r="H71" s="110">
        <v>469</v>
      </c>
      <c r="I71" s="64">
        <f t="shared" si="20"/>
        <v>27626.91</v>
      </c>
      <c r="J71" s="64">
        <f t="shared" si="17"/>
        <v>5525.38</v>
      </c>
      <c r="K71" s="65">
        <f t="shared" si="18"/>
        <v>33152.29</v>
      </c>
      <c r="L71" s="100"/>
      <c r="M71" s="100"/>
      <c r="N71" s="100"/>
      <c r="P71" s="101"/>
      <c r="Q71" s="101"/>
    </row>
    <row r="72" spans="1:17" s="9" customFormat="1" ht="12" x14ac:dyDescent="0.2">
      <c r="A72" s="50" t="s">
        <v>27</v>
      </c>
      <c r="B72" s="49" t="s">
        <v>37</v>
      </c>
      <c r="C72" s="96" t="s">
        <v>39</v>
      </c>
      <c r="D72" s="97" t="s">
        <v>76</v>
      </c>
      <c r="E72" s="98">
        <v>64.906000000000006</v>
      </c>
      <c r="F72" s="99">
        <v>45668.265972222202</v>
      </c>
      <c r="G72" s="111">
        <v>74912981</v>
      </c>
      <c r="H72" s="110">
        <v>469</v>
      </c>
      <c r="I72" s="64">
        <f t="shared" si="20"/>
        <v>30440.91</v>
      </c>
      <c r="J72" s="64">
        <f t="shared" si="17"/>
        <v>6088.18</v>
      </c>
      <c r="K72" s="65">
        <f t="shared" si="18"/>
        <v>36529.089999999997</v>
      </c>
      <c r="L72" s="100"/>
      <c r="M72" s="100"/>
      <c r="N72" s="100"/>
      <c r="P72" s="101"/>
      <c r="Q72" s="101"/>
    </row>
    <row r="73" spans="1:17" s="9" customFormat="1" ht="12" x14ac:dyDescent="0.2">
      <c r="A73" s="50" t="s">
        <v>27</v>
      </c>
      <c r="B73" s="49" t="s">
        <v>37</v>
      </c>
      <c r="C73" s="96" t="s">
        <v>39</v>
      </c>
      <c r="D73" s="97" t="s">
        <v>76</v>
      </c>
      <c r="E73" s="98">
        <v>64.902000000000001</v>
      </c>
      <c r="F73" s="99">
        <v>45668.265972222202</v>
      </c>
      <c r="G73" s="111">
        <v>75029520</v>
      </c>
      <c r="H73" s="110">
        <v>469</v>
      </c>
      <c r="I73" s="64">
        <f t="shared" si="20"/>
        <v>30439.040000000001</v>
      </c>
      <c r="J73" s="64">
        <f t="shared" si="17"/>
        <v>6087.81</v>
      </c>
      <c r="K73" s="65">
        <f t="shared" si="18"/>
        <v>36526.85</v>
      </c>
      <c r="L73" s="100"/>
      <c r="M73" s="100"/>
      <c r="N73" s="100"/>
      <c r="P73" s="101"/>
      <c r="Q73" s="101"/>
    </row>
    <row r="74" spans="1:17" s="9" customFormat="1" ht="12" x14ac:dyDescent="0.2">
      <c r="A74" s="50" t="s">
        <v>27</v>
      </c>
      <c r="B74" s="49" t="s">
        <v>37</v>
      </c>
      <c r="C74" s="96" t="s">
        <v>75</v>
      </c>
      <c r="D74" s="97" t="s">
        <v>79</v>
      </c>
      <c r="E74" s="98">
        <v>57.280999999999999</v>
      </c>
      <c r="F74" s="99">
        <v>45670.4152777778</v>
      </c>
      <c r="G74" s="111">
        <v>51449866</v>
      </c>
      <c r="H74" s="110">
        <v>3191.49</v>
      </c>
      <c r="I74" s="64">
        <f t="shared" ref="I74:I76" si="21">ROUND(E74*H74,2)</f>
        <v>182811.74</v>
      </c>
      <c r="J74" s="64">
        <f>ROUND(I74*0.2,2)-0.01</f>
        <v>36562.339999999997</v>
      </c>
      <c r="K74" s="65">
        <f t="shared" ref="K74:K76" si="22">I74+J74</f>
        <v>219374.07999999999</v>
      </c>
      <c r="L74" s="100"/>
      <c r="M74" s="100"/>
      <c r="N74" s="100"/>
      <c r="P74" s="101"/>
      <c r="Q74" s="101"/>
    </row>
    <row r="75" spans="1:17" s="9" customFormat="1" ht="12" x14ac:dyDescent="0.2">
      <c r="A75" s="50" t="s">
        <v>27</v>
      </c>
      <c r="B75" s="49" t="s">
        <v>37</v>
      </c>
      <c r="C75" s="96" t="s">
        <v>77</v>
      </c>
      <c r="D75" s="97" t="s">
        <v>80</v>
      </c>
      <c r="E75" s="98">
        <v>64.906000000000006</v>
      </c>
      <c r="F75" s="99">
        <v>45670.4152777778</v>
      </c>
      <c r="G75" s="111">
        <v>74966458</v>
      </c>
      <c r="H75" s="110">
        <v>2760.33</v>
      </c>
      <c r="I75" s="64">
        <f t="shared" si="21"/>
        <v>179161.98</v>
      </c>
      <c r="J75" s="64">
        <f t="shared" ref="J75:J76" si="23">ROUND(I75*0.2,2)</f>
        <v>35832.400000000001</v>
      </c>
      <c r="K75" s="65">
        <f t="shared" si="22"/>
        <v>214994.38</v>
      </c>
      <c r="L75" s="100"/>
      <c r="M75" s="100"/>
      <c r="N75" s="100"/>
      <c r="P75" s="101"/>
      <c r="Q75" s="101"/>
    </row>
    <row r="76" spans="1:17" s="9" customFormat="1" ht="12" x14ac:dyDescent="0.2">
      <c r="A76" s="50" t="s">
        <v>27</v>
      </c>
      <c r="B76" s="49" t="s">
        <v>37</v>
      </c>
      <c r="C76" s="96" t="s">
        <v>78</v>
      </c>
      <c r="D76" s="97" t="s">
        <v>81</v>
      </c>
      <c r="E76" s="98">
        <v>64.906000000000006</v>
      </c>
      <c r="F76" s="99">
        <v>45670.415972222203</v>
      </c>
      <c r="G76" s="111">
        <v>74973934</v>
      </c>
      <c r="H76" s="110">
        <v>3191.49</v>
      </c>
      <c r="I76" s="64">
        <f t="shared" si="21"/>
        <v>207146.85</v>
      </c>
      <c r="J76" s="64">
        <f t="shared" si="23"/>
        <v>41429.370000000003</v>
      </c>
      <c r="K76" s="65">
        <f t="shared" si="22"/>
        <v>248576.22</v>
      </c>
      <c r="L76" s="100"/>
      <c r="M76" s="100"/>
      <c r="N76" s="100"/>
      <c r="P76" s="101"/>
      <c r="Q76" s="101"/>
    </row>
    <row r="77" spans="1:17" s="9" customFormat="1" ht="12" x14ac:dyDescent="0.2">
      <c r="A77" s="50" t="s">
        <v>27</v>
      </c>
      <c r="B77" s="49" t="s">
        <v>37</v>
      </c>
      <c r="C77" s="96" t="s">
        <v>83</v>
      </c>
      <c r="D77" s="97" t="s">
        <v>82</v>
      </c>
      <c r="E77" s="98">
        <v>64.897999999999996</v>
      </c>
      <c r="F77" s="99">
        <v>45672.506249999999</v>
      </c>
      <c r="G77" s="111">
        <v>51825206</v>
      </c>
      <c r="H77" s="110">
        <v>3713.98</v>
      </c>
      <c r="I77" s="64">
        <f t="shared" ref="I77" si="24">ROUND(E77*H77,2)</f>
        <v>241029.87</v>
      </c>
      <c r="J77" s="64">
        <f t="shared" ref="J77:J78" si="25">ROUND(I77*0.2,2)</f>
        <v>48205.97</v>
      </c>
      <c r="K77" s="65">
        <f t="shared" ref="K77:K78" si="26">I77+J77</f>
        <v>289235.84000000003</v>
      </c>
      <c r="L77" s="100"/>
      <c r="M77" s="100"/>
      <c r="N77" s="100"/>
      <c r="P77" s="101"/>
      <c r="Q77" s="101"/>
    </row>
    <row r="78" spans="1:17" s="9" customFormat="1" ht="12" x14ac:dyDescent="0.2">
      <c r="A78" s="50" t="s">
        <v>27</v>
      </c>
      <c r="B78" s="49" t="s">
        <v>37</v>
      </c>
      <c r="C78" s="96" t="s">
        <v>83</v>
      </c>
      <c r="D78" s="97" t="s">
        <v>82</v>
      </c>
      <c r="E78" s="98">
        <v>64.897999999999996</v>
      </c>
      <c r="F78" s="99">
        <v>45672.506249999999</v>
      </c>
      <c r="G78" s="111">
        <v>75016063</v>
      </c>
      <c r="H78" s="110">
        <v>3713.98</v>
      </c>
      <c r="I78" s="64">
        <f>ROUND(E78*H78,2)+0.01</f>
        <v>241029.88</v>
      </c>
      <c r="J78" s="64">
        <f t="shared" si="25"/>
        <v>48205.98</v>
      </c>
      <c r="K78" s="65">
        <f t="shared" si="26"/>
        <v>289235.86</v>
      </c>
      <c r="L78" s="100"/>
      <c r="M78" s="100"/>
      <c r="N78" s="100"/>
      <c r="P78" s="101"/>
      <c r="Q78" s="101"/>
    </row>
    <row r="79" spans="1:17" s="9" customFormat="1" ht="12" x14ac:dyDescent="0.2">
      <c r="A79" s="50" t="s">
        <v>27</v>
      </c>
      <c r="B79" s="49" t="s">
        <v>37</v>
      </c>
      <c r="C79" s="96" t="s">
        <v>86</v>
      </c>
      <c r="D79" s="97" t="s">
        <v>84</v>
      </c>
      <c r="E79" s="98">
        <v>64.891000000000005</v>
      </c>
      <c r="F79" s="99">
        <v>45673.052083333299</v>
      </c>
      <c r="G79" s="111">
        <v>58714544</v>
      </c>
      <c r="H79" s="110">
        <v>1898.66</v>
      </c>
      <c r="I79" s="64">
        <f t="shared" ref="I79:I98" si="27">ROUND(E79*H79,2)</f>
        <v>123205.95</v>
      </c>
      <c r="J79" s="64">
        <f t="shared" ref="J79:J100" si="28">ROUND(I79*0.2,2)</f>
        <v>24641.19</v>
      </c>
      <c r="K79" s="65">
        <f t="shared" ref="K79:K101" si="29">I79+J79</f>
        <v>147847.14000000001</v>
      </c>
      <c r="L79" s="100"/>
      <c r="M79" s="100"/>
      <c r="N79" s="100"/>
      <c r="P79" s="101"/>
      <c r="Q79" s="101"/>
    </row>
    <row r="80" spans="1:17" s="9" customFormat="1" ht="12" x14ac:dyDescent="0.2">
      <c r="A80" s="50" t="s">
        <v>27</v>
      </c>
      <c r="B80" s="49" t="s">
        <v>37</v>
      </c>
      <c r="C80" s="96" t="s">
        <v>87</v>
      </c>
      <c r="D80" s="97" t="s">
        <v>85</v>
      </c>
      <c r="E80" s="98">
        <v>57.328000000000003</v>
      </c>
      <c r="F80" s="99">
        <v>45673.6965277778</v>
      </c>
      <c r="G80" s="111">
        <v>51588549</v>
      </c>
      <c r="H80" s="110">
        <v>2003.95</v>
      </c>
      <c r="I80" s="64">
        <f t="shared" si="27"/>
        <v>114882.45</v>
      </c>
      <c r="J80" s="64">
        <f t="shared" si="28"/>
        <v>22976.49</v>
      </c>
      <c r="K80" s="65">
        <f t="shared" si="29"/>
        <v>137858.94</v>
      </c>
      <c r="L80" s="100"/>
      <c r="M80" s="100"/>
      <c r="N80" s="100"/>
      <c r="P80" s="101"/>
      <c r="Q80" s="101"/>
    </row>
    <row r="81" spans="1:17" s="9" customFormat="1" ht="12" x14ac:dyDescent="0.2">
      <c r="A81" s="50" t="s">
        <v>27</v>
      </c>
      <c r="B81" s="49" t="s">
        <v>37</v>
      </c>
      <c r="C81" s="96" t="s">
        <v>87</v>
      </c>
      <c r="D81" s="97" t="s">
        <v>85</v>
      </c>
      <c r="E81" s="98">
        <v>63.902000000000001</v>
      </c>
      <c r="F81" s="99">
        <v>45673.6965277778</v>
      </c>
      <c r="G81" s="111">
        <v>51769180</v>
      </c>
      <c r="H81" s="110">
        <v>2003.95</v>
      </c>
      <c r="I81" s="64">
        <f t="shared" si="27"/>
        <v>128056.41</v>
      </c>
      <c r="J81" s="64">
        <f t="shared" si="28"/>
        <v>25611.279999999999</v>
      </c>
      <c r="K81" s="65">
        <f t="shared" si="29"/>
        <v>153667.69</v>
      </c>
      <c r="L81" s="100"/>
      <c r="M81" s="100"/>
      <c r="N81" s="100"/>
      <c r="P81" s="101"/>
      <c r="Q81" s="101"/>
    </row>
    <row r="82" spans="1:17" s="9" customFormat="1" ht="12" x14ac:dyDescent="0.2">
      <c r="A82" s="50" t="s">
        <v>27</v>
      </c>
      <c r="B82" s="49" t="s">
        <v>37</v>
      </c>
      <c r="C82" s="96" t="s">
        <v>37</v>
      </c>
      <c r="D82" s="97" t="s">
        <v>88</v>
      </c>
      <c r="E82" s="98">
        <v>64.902000000000001</v>
      </c>
      <c r="F82" s="99">
        <v>45674.587500000001</v>
      </c>
      <c r="G82" s="111">
        <v>74912908</v>
      </c>
      <c r="H82" s="110">
        <v>456</v>
      </c>
      <c r="I82" s="64">
        <f t="shared" si="27"/>
        <v>29595.31</v>
      </c>
      <c r="J82" s="64">
        <f t="shared" si="28"/>
        <v>5919.06</v>
      </c>
      <c r="K82" s="65">
        <f t="shared" si="29"/>
        <v>35514.370000000003</v>
      </c>
      <c r="L82" s="100"/>
      <c r="M82" s="100"/>
      <c r="N82" s="100"/>
      <c r="P82" s="101"/>
      <c r="Q82" s="101"/>
    </row>
    <row r="83" spans="1:17" s="9" customFormat="1" ht="12" x14ac:dyDescent="0.2">
      <c r="A83" s="50" t="s">
        <v>27</v>
      </c>
      <c r="B83" s="49" t="s">
        <v>37</v>
      </c>
      <c r="C83" s="96" t="s">
        <v>37</v>
      </c>
      <c r="D83" s="97" t="s">
        <v>89</v>
      </c>
      <c r="E83" s="98">
        <v>56.905999999999999</v>
      </c>
      <c r="F83" s="99">
        <v>45674.588194444397</v>
      </c>
      <c r="G83" s="111">
        <v>51403251</v>
      </c>
      <c r="H83" s="110">
        <v>456</v>
      </c>
      <c r="I83" s="64">
        <f t="shared" si="27"/>
        <v>25949.14</v>
      </c>
      <c r="J83" s="64">
        <f t="shared" si="28"/>
        <v>5189.83</v>
      </c>
      <c r="K83" s="65">
        <f t="shared" si="29"/>
        <v>31138.97</v>
      </c>
      <c r="L83" s="100"/>
      <c r="M83" s="100"/>
      <c r="N83" s="100"/>
      <c r="P83" s="101"/>
      <c r="Q83" s="101"/>
    </row>
    <row r="84" spans="1:17" s="9" customFormat="1" ht="12" x14ac:dyDescent="0.2">
      <c r="A84" s="50" t="s">
        <v>27</v>
      </c>
      <c r="B84" s="49" t="s">
        <v>37</v>
      </c>
      <c r="C84" s="96" t="s">
        <v>37</v>
      </c>
      <c r="D84" s="97" t="s">
        <v>90</v>
      </c>
      <c r="E84" s="98">
        <v>56.890999999999998</v>
      </c>
      <c r="F84" s="99">
        <v>45674.504861111098</v>
      </c>
      <c r="G84" s="111">
        <v>51587814</v>
      </c>
      <c r="H84" s="110">
        <v>456</v>
      </c>
      <c r="I84" s="64">
        <f t="shared" si="27"/>
        <v>25942.3</v>
      </c>
      <c r="J84" s="64">
        <f t="shared" si="28"/>
        <v>5188.46</v>
      </c>
      <c r="K84" s="65">
        <f t="shared" si="29"/>
        <v>31130.76</v>
      </c>
      <c r="L84" s="100"/>
      <c r="M84" s="100"/>
      <c r="N84" s="100"/>
      <c r="P84" s="101"/>
      <c r="Q84" s="101"/>
    </row>
    <row r="85" spans="1:17" s="9" customFormat="1" ht="12" x14ac:dyDescent="0.2">
      <c r="A85" s="50" t="s">
        <v>27</v>
      </c>
      <c r="B85" s="49" t="s">
        <v>37</v>
      </c>
      <c r="C85" s="96" t="s">
        <v>37</v>
      </c>
      <c r="D85" s="97" t="s">
        <v>90</v>
      </c>
      <c r="E85" s="98">
        <v>59.905999999999999</v>
      </c>
      <c r="F85" s="99">
        <v>45674.504861111098</v>
      </c>
      <c r="G85" s="111">
        <v>51722486</v>
      </c>
      <c r="H85" s="110">
        <v>456</v>
      </c>
      <c r="I85" s="64">
        <f t="shared" si="27"/>
        <v>27317.14</v>
      </c>
      <c r="J85" s="64">
        <f t="shared" si="28"/>
        <v>5463.43</v>
      </c>
      <c r="K85" s="65">
        <f t="shared" si="29"/>
        <v>32780.57</v>
      </c>
      <c r="L85" s="100"/>
      <c r="M85" s="100"/>
      <c r="N85" s="100"/>
      <c r="P85" s="101"/>
      <c r="Q85" s="101"/>
    </row>
    <row r="86" spans="1:17" s="9" customFormat="1" ht="12" x14ac:dyDescent="0.2">
      <c r="A86" s="50" t="s">
        <v>27</v>
      </c>
      <c r="B86" s="49" t="s">
        <v>37</v>
      </c>
      <c r="C86" s="96" t="s">
        <v>37</v>
      </c>
      <c r="D86" s="97" t="s">
        <v>90</v>
      </c>
      <c r="E86" s="98">
        <v>56.890999999999998</v>
      </c>
      <c r="F86" s="99">
        <v>45674.504861111098</v>
      </c>
      <c r="G86" s="111">
        <v>58648049</v>
      </c>
      <c r="H86" s="110">
        <v>456</v>
      </c>
      <c r="I86" s="64">
        <f t="shared" si="27"/>
        <v>25942.3</v>
      </c>
      <c r="J86" s="64">
        <f t="shared" si="28"/>
        <v>5188.46</v>
      </c>
      <c r="K86" s="65">
        <f t="shared" si="29"/>
        <v>31130.76</v>
      </c>
      <c r="L86" s="100"/>
      <c r="M86" s="100"/>
      <c r="N86" s="100"/>
      <c r="P86" s="101"/>
      <c r="Q86" s="101"/>
    </row>
    <row r="87" spans="1:17" s="9" customFormat="1" ht="12" x14ac:dyDescent="0.2">
      <c r="A87" s="50" t="s">
        <v>27</v>
      </c>
      <c r="B87" s="49" t="s">
        <v>37</v>
      </c>
      <c r="C87" s="96" t="s">
        <v>37</v>
      </c>
      <c r="D87" s="97" t="s">
        <v>89</v>
      </c>
      <c r="E87" s="98">
        <v>56.890999999999998</v>
      </c>
      <c r="F87" s="99">
        <v>45674.588194444397</v>
      </c>
      <c r="G87" s="111">
        <v>70710058</v>
      </c>
      <c r="H87" s="110">
        <v>456</v>
      </c>
      <c r="I87" s="64">
        <f t="shared" si="27"/>
        <v>25942.3</v>
      </c>
      <c r="J87" s="64">
        <f t="shared" si="28"/>
        <v>5188.46</v>
      </c>
      <c r="K87" s="65">
        <f t="shared" si="29"/>
        <v>31130.76</v>
      </c>
      <c r="L87" s="100"/>
      <c r="M87" s="100"/>
      <c r="N87" s="100"/>
      <c r="P87" s="101"/>
      <c r="Q87" s="101"/>
    </row>
    <row r="88" spans="1:17" s="9" customFormat="1" ht="12" x14ac:dyDescent="0.2">
      <c r="A88" s="50" t="s">
        <v>27</v>
      </c>
      <c r="B88" s="49" t="s">
        <v>37</v>
      </c>
      <c r="C88" s="96" t="s">
        <v>37</v>
      </c>
      <c r="D88" s="97" t="s">
        <v>90</v>
      </c>
      <c r="E88" s="98">
        <v>64.891000000000005</v>
      </c>
      <c r="F88" s="99">
        <v>45674.504861111098</v>
      </c>
      <c r="G88" s="111">
        <v>75029520</v>
      </c>
      <c r="H88" s="110">
        <v>456</v>
      </c>
      <c r="I88" s="64">
        <f t="shared" si="27"/>
        <v>29590.3</v>
      </c>
      <c r="J88" s="64">
        <f t="shared" si="28"/>
        <v>5918.06</v>
      </c>
      <c r="K88" s="65">
        <f t="shared" si="29"/>
        <v>35508.36</v>
      </c>
      <c r="L88" s="100"/>
      <c r="M88" s="100"/>
      <c r="N88" s="100"/>
      <c r="P88" s="101"/>
      <c r="Q88" s="101"/>
    </row>
    <row r="89" spans="1:17" s="9" customFormat="1" ht="12" x14ac:dyDescent="0.2">
      <c r="A89" s="50" t="s">
        <v>27</v>
      </c>
      <c r="B89" s="49" t="s">
        <v>37</v>
      </c>
      <c r="C89" s="96" t="s">
        <v>95</v>
      </c>
      <c r="D89" s="97" t="s">
        <v>91</v>
      </c>
      <c r="E89" s="98">
        <v>58.898000000000003</v>
      </c>
      <c r="F89" s="99">
        <v>45675.547222222202</v>
      </c>
      <c r="G89" s="111">
        <v>74876483</v>
      </c>
      <c r="H89" s="110">
        <v>456</v>
      </c>
      <c r="I89" s="64">
        <f t="shared" si="27"/>
        <v>26857.49</v>
      </c>
      <c r="J89" s="64">
        <f t="shared" si="28"/>
        <v>5371.5</v>
      </c>
      <c r="K89" s="65">
        <f t="shared" si="29"/>
        <v>32228.99</v>
      </c>
      <c r="L89" s="100"/>
      <c r="M89" s="100"/>
      <c r="N89" s="100"/>
      <c r="P89" s="101"/>
      <c r="Q89" s="101"/>
    </row>
    <row r="90" spans="1:17" s="9" customFormat="1" ht="12" x14ac:dyDescent="0.2">
      <c r="A90" s="50" t="s">
        <v>27</v>
      </c>
      <c r="B90" s="49" t="s">
        <v>37</v>
      </c>
      <c r="C90" s="96" t="s">
        <v>37</v>
      </c>
      <c r="D90" s="97" t="s">
        <v>92</v>
      </c>
      <c r="E90" s="98">
        <v>64.906000000000006</v>
      </c>
      <c r="F90" s="99">
        <v>45675.547916666699</v>
      </c>
      <c r="G90" s="111">
        <v>51149763</v>
      </c>
      <c r="H90" s="110">
        <v>456</v>
      </c>
      <c r="I90" s="64">
        <f t="shared" si="27"/>
        <v>29597.14</v>
      </c>
      <c r="J90" s="64">
        <f t="shared" si="28"/>
        <v>5919.43</v>
      </c>
      <c r="K90" s="65">
        <f t="shared" si="29"/>
        <v>35516.57</v>
      </c>
      <c r="L90" s="100"/>
      <c r="M90" s="100"/>
      <c r="N90" s="100"/>
      <c r="P90" s="101"/>
      <c r="Q90" s="101"/>
    </row>
    <row r="91" spans="1:17" s="9" customFormat="1" ht="12" x14ac:dyDescent="0.2">
      <c r="A91" s="50" t="s">
        <v>27</v>
      </c>
      <c r="B91" s="49" t="s">
        <v>37</v>
      </c>
      <c r="C91" s="96" t="s">
        <v>37</v>
      </c>
      <c r="D91" s="97" t="s">
        <v>92</v>
      </c>
      <c r="E91" s="98">
        <v>64.906000000000006</v>
      </c>
      <c r="F91" s="99">
        <v>45675.547916666699</v>
      </c>
      <c r="G91" s="111">
        <v>53946869</v>
      </c>
      <c r="H91" s="110">
        <v>456</v>
      </c>
      <c r="I91" s="64">
        <f t="shared" ref="I91:I93" si="30">ROUND(E91*H91,2)-0.01</f>
        <v>29597.13</v>
      </c>
      <c r="J91" s="64">
        <f t="shared" si="28"/>
        <v>5919.43</v>
      </c>
      <c r="K91" s="65">
        <f t="shared" si="29"/>
        <v>35516.559999999998</v>
      </c>
      <c r="L91" s="100"/>
      <c r="M91" s="100"/>
      <c r="N91" s="100"/>
      <c r="P91" s="101"/>
      <c r="Q91" s="101"/>
    </row>
    <row r="92" spans="1:17" s="9" customFormat="1" ht="12" x14ac:dyDescent="0.2">
      <c r="A92" s="50" t="s">
        <v>27</v>
      </c>
      <c r="B92" s="49" t="s">
        <v>37</v>
      </c>
      <c r="C92" s="96" t="s">
        <v>37</v>
      </c>
      <c r="D92" s="97" t="s">
        <v>92</v>
      </c>
      <c r="E92" s="98">
        <v>64.906000000000006</v>
      </c>
      <c r="F92" s="99">
        <v>45675.547916666699</v>
      </c>
      <c r="G92" s="111">
        <v>75077628</v>
      </c>
      <c r="H92" s="110">
        <v>456</v>
      </c>
      <c r="I92" s="64">
        <f t="shared" si="30"/>
        <v>29597.13</v>
      </c>
      <c r="J92" s="64">
        <f t="shared" ref="J92" si="31">ROUND(I92*0.2,2)-0.01</f>
        <v>5919.42</v>
      </c>
      <c r="K92" s="65">
        <f t="shared" si="29"/>
        <v>35516.550000000003</v>
      </c>
      <c r="L92" s="100"/>
      <c r="M92" s="100"/>
      <c r="N92" s="100"/>
      <c r="P92" s="101"/>
      <c r="Q92" s="101"/>
    </row>
    <row r="93" spans="1:17" s="9" customFormat="1" ht="12" x14ac:dyDescent="0.2">
      <c r="A93" s="50" t="s">
        <v>27</v>
      </c>
      <c r="B93" s="49" t="s">
        <v>37</v>
      </c>
      <c r="C93" s="96" t="s">
        <v>37</v>
      </c>
      <c r="D93" s="97" t="s">
        <v>92</v>
      </c>
      <c r="E93" s="98">
        <v>64.897999999999996</v>
      </c>
      <c r="F93" s="99">
        <v>45675.547916666699</v>
      </c>
      <c r="G93" s="111">
        <v>76414994</v>
      </c>
      <c r="H93" s="110">
        <v>456</v>
      </c>
      <c r="I93" s="64">
        <f t="shared" si="30"/>
        <v>29593.48</v>
      </c>
      <c r="J93" s="64">
        <f>ROUND(I93*0.2,2)</f>
        <v>5918.7</v>
      </c>
      <c r="K93" s="65">
        <f t="shared" si="29"/>
        <v>35512.18</v>
      </c>
      <c r="L93" s="100"/>
      <c r="M93" s="100"/>
      <c r="N93" s="100"/>
      <c r="P93" s="101"/>
      <c r="Q93" s="101"/>
    </row>
    <row r="94" spans="1:17" s="9" customFormat="1" ht="12" x14ac:dyDescent="0.2">
      <c r="A94" s="50" t="s">
        <v>38</v>
      </c>
      <c r="B94" s="49" t="s">
        <v>37</v>
      </c>
      <c r="C94" s="96" t="s">
        <v>39</v>
      </c>
      <c r="D94" s="97" t="s">
        <v>93</v>
      </c>
      <c r="E94" s="98">
        <v>51.921999999999997</v>
      </c>
      <c r="F94" s="99">
        <v>45676.164583333302</v>
      </c>
      <c r="G94" s="111">
        <v>58704545</v>
      </c>
      <c r="H94" s="110">
        <v>503</v>
      </c>
      <c r="I94" s="64">
        <f>ROUND(E94*H94,2)</f>
        <v>26116.77</v>
      </c>
      <c r="J94" s="64">
        <f t="shared" si="28"/>
        <v>5223.3500000000004</v>
      </c>
      <c r="K94" s="65">
        <f t="shared" si="29"/>
        <v>31340.12</v>
      </c>
      <c r="L94" s="100"/>
      <c r="M94" s="100"/>
      <c r="N94" s="100"/>
      <c r="P94" s="101"/>
      <c r="Q94" s="101"/>
    </row>
    <row r="95" spans="1:17" s="9" customFormat="1" ht="12" x14ac:dyDescent="0.2">
      <c r="A95" s="50" t="s">
        <v>38</v>
      </c>
      <c r="B95" s="49" t="s">
        <v>37</v>
      </c>
      <c r="C95" s="96" t="s">
        <v>39</v>
      </c>
      <c r="D95" s="97" t="s">
        <v>94</v>
      </c>
      <c r="E95" s="98">
        <v>51.91</v>
      </c>
      <c r="F95" s="99">
        <v>45676.318749999999</v>
      </c>
      <c r="G95" s="111">
        <v>58705781</v>
      </c>
      <c r="H95" s="110">
        <v>503</v>
      </c>
      <c r="I95" s="64">
        <f>ROUND(E95*H95,2)+0.01</f>
        <v>26110.74</v>
      </c>
      <c r="J95" s="64">
        <f t="shared" si="28"/>
        <v>5222.1499999999996</v>
      </c>
      <c r="K95" s="65">
        <f t="shared" si="29"/>
        <v>31332.89</v>
      </c>
      <c r="L95" s="100"/>
      <c r="M95" s="100"/>
      <c r="N95" s="100"/>
      <c r="P95" s="101"/>
      <c r="Q95" s="101"/>
    </row>
    <row r="96" spans="1:17" s="9" customFormat="1" ht="12" x14ac:dyDescent="0.2">
      <c r="A96" s="50" t="s">
        <v>38</v>
      </c>
      <c r="B96" s="49" t="s">
        <v>37</v>
      </c>
      <c r="C96" s="96" t="s">
        <v>39</v>
      </c>
      <c r="D96" s="97" t="s">
        <v>96</v>
      </c>
      <c r="E96" s="98">
        <v>61.808999999999997</v>
      </c>
      <c r="F96" s="99">
        <v>45676.319444444402</v>
      </c>
      <c r="G96" s="111">
        <v>76415793</v>
      </c>
      <c r="H96" s="110">
        <v>503</v>
      </c>
      <c r="I96" s="64">
        <f>ROUND(E96*H96,2)+0.01</f>
        <v>31089.94</v>
      </c>
      <c r="J96" s="64">
        <f>ROUND(I96*0.2,2)+0.01</f>
        <v>6218</v>
      </c>
      <c r="K96" s="65">
        <f t="shared" si="29"/>
        <v>37307.94</v>
      </c>
      <c r="L96" s="100"/>
      <c r="M96" s="100"/>
      <c r="N96" s="100"/>
      <c r="P96" s="101"/>
      <c r="Q96" s="101"/>
    </row>
    <row r="97" spans="1:17" s="9" customFormat="1" ht="12" x14ac:dyDescent="0.2">
      <c r="A97" s="50" t="s">
        <v>27</v>
      </c>
      <c r="B97" s="49" t="s">
        <v>37</v>
      </c>
      <c r="C97" s="96" t="s">
        <v>97</v>
      </c>
      <c r="D97" s="97" t="s">
        <v>98</v>
      </c>
      <c r="E97" s="98">
        <v>64.894999999999996</v>
      </c>
      <c r="F97" s="99">
        <v>45676.445138888899</v>
      </c>
      <c r="G97" s="111">
        <v>50482173</v>
      </c>
      <c r="H97" s="110">
        <v>2080.9899999999998</v>
      </c>
      <c r="I97" s="64">
        <f t="shared" si="27"/>
        <v>135045.85</v>
      </c>
      <c r="J97" s="64">
        <f t="shared" si="28"/>
        <v>27009.17</v>
      </c>
      <c r="K97" s="65">
        <f t="shared" si="29"/>
        <v>162055.01999999999</v>
      </c>
      <c r="L97" s="100"/>
      <c r="M97" s="100"/>
      <c r="N97" s="100"/>
      <c r="P97" s="101"/>
      <c r="Q97" s="101"/>
    </row>
    <row r="98" spans="1:17" s="9" customFormat="1" ht="12" x14ac:dyDescent="0.2">
      <c r="A98" s="50" t="s">
        <v>27</v>
      </c>
      <c r="B98" s="49" t="s">
        <v>37</v>
      </c>
      <c r="C98" s="96" t="s">
        <v>97</v>
      </c>
      <c r="D98" s="97" t="s">
        <v>98</v>
      </c>
      <c r="E98" s="98">
        <v>56.905999999999999</v>
      </c>
      <c r="F98" s="99">
        <v>45676.445138888899</v>
      </c>
      <c r="G98" s="111">
        <v>51436145</v>
      </c>
      <c r="H98" s="110">
        <v>2080.9899999999998</v>
      </c>
      <c r="I98" s="64">
        <f t="shared" si="27"/>
        <v>118420.82</v>
      </c>
      <c r="J98" s="64">
        <f t="shared" si="28"/>
        <v>23684.16</v>
      </c>
      <c r="K98" s="65">
        <f t="shared" si="29"/>
        <v>142104.98000000001</v>
      </c>
      <c r="L98" s="100"/>
      <c r="M98" s="100"/>
      <c r="N98" s="100"/>
      <c r="P98" s="101"/>
      <c r="Q98" s="101"/>
    </row>
    <row r="99" spans="1:17" s="9" customFormat="1" ht="12" x14ac:dyDescent="0.2">
      <c r="A99" s="50" t="s">
        <v>27</v>
      </c>
      <c r="B99" s="49" t="s">
        <v>37</v>
      </c>
      <c r="C99" s="96" t="s">
        <v>97</v>
      </c>
      <c r="D99" s="97" t="s">
        <v>98</v>
      </c>
      <c r="E99" s="98">
        <v>64.918000000000006</v>
      </c>
      <c r="F99" s="99">
        <v>45676.445138888899</v>
      </c>
      <c r="G99" s="111">
        <v>75079202</v>
      </c>
      <c r="H99" s="110">
        <v>2080.9899999999998</v>
      </c>
      <c r="I99" s="64">
        <f>ROUND(E99*H99,2)-0.01</f>
        <v>135093.70000000001</v>
      </c>
      <c r="J99" s="64">
        <f t="shared" si="28"/>
        <v>27018.74</v>
      </c>
      <c r="K99" s="65">
        <f t="shared" si="29"/>
        <v>162112.44</v>
      </c>
      <c r="L99" s="100"/>
      <c r="M99" s="100"/>
      <c r="N99" s="100"/>
      <c r="P99" s="101"/>
      <c r="Q99" s="101"/>
    </row>
    <row r="100" spans="1:17" s="9" customFormat="1" ht="12" x14ac:dyDescent="0.2">
      <c r="A100" s="50" t="s">
        <v>27</v>
      </c>
      <c r="B100" s="49" t="s">
        <v>37</v>
      </c>
      <c r="C100" s="96" t="s">
        <v>39</v>
      </c>
      <c r="D100" s="97" t="s">
        <v>99</v>
      </c>
      <c r="E100" s="98">
        <v>56.898000000000003</v>
      </c>
      <c r="F100" s="99">
        <v>45676.829166666699</v>
      </c>
      <c r="G100" s="111">
        <v>70712211</v>
      </c>
      <c r="H100" s="110">
        <v>469</v>
      </c>
      <c r="I100" s="64">
        <f>ROUND(E100*H100,2)+0.01</f>
        <v>26685.17</v>
      </c>
      <c r="J100" s="64">
        <f t="shared" si="28"/>
        <v>5337.03</v>
      </c>
      <c r="K100" s="65">
        <f t="shared" si="29"/>
        <v>32022.2</v>
      </c>
      <c r="L100" s="100"/>
      <c r="M100" s="100"/>
      <c r="N100" s="100"/>
      <c r="P100" s="101"/>
      <c r="Q100" s="101"/>
    </row>
    <row r="101" spans="1:17" s="9" customFormat="1" ht="12" x14ac:dyDescent="0.2">
      <c r="A101" s="50" t="s">
        <v>27</v>
      </c>
      <c r="B101" s="49" t="s">
        <v>37</v>
      </c>
      <c r="C101" s="96" t="s">
        <v>39</v>
      </c>
      <c r="D101" s="97" t="s">
        <v>99</v>
      </c>
      <c r="E101" s="98">
        <v>64.906000000000006</v>
      </c>
      <c r="F101" s="99">
        <v>45676.829166666699</v>
      </c>
      <c r="G101" s="111">
        <v>73054280</v>
      </c>
      <c r="H101" s="110">
        <v>469</v>
      </c>
      <c r="I101" s="64">
        <f>ROUND(E101*H101,2)+0.01</f>
        <v>30440.92</v>
      </c>
      <c r="J101" s="64">
        <f>ROUND(I101*0.2,2)+0.01</f>
        <v>6088.19</v>
      </c>
      <c r="K101" s="65">
        <f t="shared" si="29"/>
        <v>36529.11</v>
      </c>
      <c r="L101" s="100"/>
      <c r="M101" s="100"/>
      <c r="N101" s="100"/>
      <c r="P101" s="101"/>
      <c r="Q101" s="101"/>
    </row>
    <row r="102" spans="1:17" s="9" customFormat="1" ht="12" x14ac:dyDescent="0.2">
      <c r="A102" s="50" t="s">
        <v>27</v>
      </c>
      <c r="B102" s="49" t="s">
        <v>37</v>
      </c>
      <c r="C102" s="96" t="s">
        <v>37</v>
      </c>
      <c r="D102" s="97" t="s">
        <v>103</v>
      </c>
      <c r="E102" s="98">
        <v>56.890999999999998</v>
      </c>
      <c r="F102" s="99">
        <v>45679.987500000003</v>
      </c>
      <c r="G102" s="111">
        <v>70710058</v>
      </c>
      <c r="H102" s="110">
        <v>456</v>
      </c>
      <c r="I102" s="64">
        <f>ROUND(E102*H102,2)-0.01</f>
        <v>25942.29</v>
      </c>
      <c r="J102" s="64">
        <f>ROUND(I102*0.2,2)-0.01</f>
        <v>5188.45</v>
      </c>
      <c r="K102" s="65">
        <f t="shared" ref="K102" si="32">I102+J102</f>
        <v>31130.74</v>
      </c>
      <c r="L102" s="100"/>
      <c r="M102" s="100"/>
      <c r="N102" s="100"/>
      <c r="P102" s="101"/>
      <c r="Q102" s="101"/>
    </row>
    <row r="103" spans="1:17" s="9" customFormat="1" ht="12" x14ac:dyDescent="0.2">
      <c r="A103" s="50" t="s">
        <v>27</v>
      </c>
      <c r="B103" s="49" t="s">
        <v>37</v>
      </c>
      <c r="C103" s="96" t="s">
        <v>37</v>
      </c>
      <c r="D103" s="97" t="s">
        <v>103</v>
      </c>
      <c r="E103" s="98">
        <v>56.905999999999999</v>
      </c>
      <c r="F103" s="99">
        <v>45679.987500000003</v>
      </c>
      <c r="G103" s="111">
        <v>51403251</v>
      </c>
      <c r="H103" s="110">
        <v>456</v>
      </c>
      <c r="I103" s="64">
        <f>ROUND(E103*H103,2)-0.01</f>
        <v>25949.13</v>
      </c>
      <c r="J103" s="64">
        <f>ROUND(I103*0.2,2)-0.01</f>
        <v>5189.82</v>
      </c>
      <c r="K103" s="65">
        <f t="shared" ref="K103" si="33">I103+J103</f>
        <v>31138.95</v>
      </c>
      <c r="L103" s="100"/>
      <c r="M103" s="100"/>
      <c r="N103" s="100"/>
      <c r="P103" s="101"/>
      <c r="Q103" s="101"/>
    </row>
    <row r="104" spans="1:17" s="9" customFormat="1" ht="12" x14ac:dyDescent="0.2">
      <c r="A104" s="50" t="s">
        <v>27</v>
      </c>
      <c r="B104" s="49" t="s">
        <v>37</v>
      </c>
      <c r="C104" s="96" t="s">
        <v>100</v>
      </c>
      <c r="D104" s="97" t="s">
        <v>101</v>
      </c>
      <c r="E104" s="98">
        <v>57.258000000000003</v>
      </c>
      <c r="F104" s="99">
        <v>45681.214583333298</v>
      </c>
      <c r="G104" s="111">
        <v>58648049</v>
      </c>
      <c r="H104" s="110">
        <v>1819.26</v>
      </c>
      <c r="I104" s="64">
        <f t="shared" ref="I104" si="34">ROUND(E104*H104,2)</f>
        <v>104167.19</v>
      </c>
      <c r="J104" s="64">
        <f t="shared" ref="J104" si="35">ROUND(I104*0.2,2)</f>
        <v>20833.439999999999</v>
      </c>
      <c r="K104" s="65">
        <f t="shared" ref="K104" si="36">I104+J104</f>
        <v>125000.63</v>
      </c>
      <c r="L104" s="100"/>
      <c r="M104" s="100"/>
      <c r="N104" s="100"/>
      <c r="P104" s="101"/>
      <c r="Q104" s="101"/>
    </row>
    <row r="105" spans="1:17" s="9" customFormat="1" thickBot="1" x14ac:dyDescent="0.25">
      <c r="A105" s="50" t="s">
        <v>27</v>
      </c>
      <c r="B105" s="49" t="s">
        <v>37</v>
      </c>
      <c r="C105" s="96" t="s">
        <v>66</v>
      </c>
      <c r="D105" s="97" t="s">
        <v>102</v>
      </c>
      <c r="E105" s="98">
        <v>56.898000000000003</v>
      </c>
      <c r="F105" s="99">
        <v>45683.229861111096</v>
      </c>
      <c r="G105" s="111">
        <v>51403160</v>
      </c>
      <c r="H105" s="110">
        <v>3632.94</v>
      </c>
      <c r="I105" s="64">
        <f t="shared" ref="I105" si="37">ROUND(E105*H105,2)</f>
        <v>206707.02</v>
      </c>
      <c r="J105" s="64">
        <f>ROUND(I105*0.2,2)+0.01</f>
        <v>41341.410000000003</v>
      </c>
      <c r="K105" s="65">
        <f t="shared" ref="K105" si="38">I105+J105</f>
        <v>248048.43</v>
      </c>
      <c r="L105" s="100"/>
      <c r="M105" s="100"/>
      <c r="N105" s="100"/>
      <c r="P105" s="101"/>
      <c r="Q105" s="101"/>
    </row>
    <row r="106" spans="1:17" s="5" customFormat="1" ht="13.5" thickBot="1" x14ac:dyDescent="0.25">
      <c r="A106" s="70" t="s">
        <v>8</v>
      </c>
      <c r="B106" s="71"/>
      <c r="C106" s="72"/>
      <c r="D106" s="72"/>
      <c r="E106" s="73">
        <f>SUM(E5:E105)</f>
        <v>5971.44</v>
      </c>
      <c r="F106" s="72"/>
      <c r="G106" s="72"/>
      <c r="H106" s="74"/>
      <c r="I106" s="75">
        <f>SUM(I5:I105)</f>
        <v>8642948.6799999997</v>
      </c>
      <c r="J106" s="75">
        <f>SUM(J5:J105)</f>
        <v>1728589.74</v>
      </c>
      <c r="K106" s="75">
        <f>SUM(K5:K105)</f>
        <v>10371538.42</v>
      </c>
      <c r="P106" s="79"/>
      <c r="Q106" s="4"/>
    </row>
    <row r="107" spans="1:17" s="5" customFormat="1" x14ac:dyDescent="0.2">
      <c r="A107" s="85"/>
      <c r="B107" s="86"/>
      <c r="C107" s="87"/>
      <c r="D107" s="87"/>
      <c r="E107" s="88"/>
      <c r="F107" s="87"/>
      <c r="G107" s="87"/>
      <c r="H107" s="89"/>
      <c r="I107" s="90"/>
      <c r="J107" s="90"/>
      <c r="K107" s="90"/>
      <c r="P107" s="79"/>
      <c r="Q107" s="4"/>
    </row>
    <row r="108" spans="1:17" s="23" customFormat="1" ht="15.75" x14ac:dyDescent="0.25">
      <c r="A108" s="103" t="s">
        <v>3</v>
      </c>
      <c r="B108" s="24"/>
      <c r="C108" s="22"/>
      <c r="E108" s="53"/>
      <c r="F108" s="25"/>
      <c r="G108" s="113" t="s">
        <v>4</v>
      </c>
      <c r="H108" s="105"/>
      <c r="I108" s="26"/>
      <c r="J108" s="26"/>
      <c r="K108" s="107"/>
    </row>
    <row r="109" spans="1:17" s="23" customFormat="1" ht="15.75" x14ac:dyDescent="0.25">
      <c r="A109" s="103" t="s">
        <v>15</v>
      </c>
      <c r="B109" s="27"/>
      <c r="C109" s="103"/>
      <c r="E109" s="143"/>
      <c r="F109" s="143"/>
      <c r="G109" s="143" t="s">
        <v>35</v>
      </c>
      <c r="H109" s="143"/>
      <c r="I109" s="143"/>
      <c r="J109" s="27"/>
      <c r="K109" s="22"/>
    </row>
    <row r="110" spans="1:17" s="5" customFormat="1" x14ac:dyDescent="0.2">
      <c r="A110" s="144"/>
      <c r="B110" s="144"/>
      <c r="C110" s="144"/>
      <c r="D110" s="20"/>
      <c r="E110" s="48"/>
      <c r="G110" s="114"/>
      <c r="H110" s="10"/>
      <c r="K110" s="10"/>
    </row>
    <row r="111" spans="1:17" s="5" customFormat="1" ht="33" customHeight="1" x14ac:dyDescent="0.2">
      <c r="A111" s="124" t="s">
        <v>25</v>
      </c>
      <c r="B111" s="124"/>
      <c r="C111" s="124"/>
      <c r="D111" s="94" t="s">
        <v>26</v>
      </c>
      <c r="E111" s="48"/>
      <c r="G111" s="142" t="s">
        <v>30</v>
      </c>
      <c r="H111" s="142"/>
      <c r="I111" s="109"/>
      <c r="J111" s="109"/>
      <c r="K111" s="141" t="s">
        <v>36</v>
      </c>
      <c r="L111" s="141"/>
    </row>
    <row r="112" spans="1:17" ht="15.75" customHeight="1" x14ac:dyDescent="0.2">
      <c r="G112" s="124"/>
      <c r="H112" s="124"/>
      <c r="I112" s="6"/>
      <c r="J112" s="6"/>
      <c r="K112" s="6"/>
    </row>
    <row r="113" spans="8:11" x14ac:dyDescent="0.2">
      <c r="K113" s="108"/>
    </row>
    <row r="116" spans="8:11" x14ac:dyDescent="0.2">
      <c r="H116" s="106"/>
    </row>
    <row r="221" spans="4:4" x14ac:dyDescent="0.2">
      <c r="D221" s="3" t="s">
        <v>14</v>
      </c>
    </row>
    <row r="248" spans="12:12" ht="12.75" customHeight="1" x14ac:dyDescent="0.2"/>
    <row r="249" spans="12:12" ht="14.25" customHeight="1" x14ac:dyDescent="0.2"/>
    <row r="250" spans="12:12" ht="22.5" customHeight="1" x14ac:dyDescent="0.2">
      <c r="L250" s="6"/>
    </row>
    <row r="251" spans="12:12" ht="12.75" customHeight="1" x14ac:dyDescent="0.2">
      <c r="L251" s="6"/>
    </row>
  </sheetData>
  <autoFilter ref="A4:Q109" xr:uid="{00000000-0009-0000-0000-000001000000}"/>
  <mergeCells count="9">
    <mergeCell ref="A1:K1"/>
    <mergeCell ref="A2:K2"/>
    <mergeCell ref="K111:L111"/>
    <mergeCell ref="G111:H111"/>
    <mergeCell ref="G112:H112"/>
    <mergeCell ref="A111:C111"/>
    <mergeCell ref="E109:F109"/>
    <mergeCell ref="G109:I109"/>
    <mergeCell ref="A110:C110"/>
  </mergeCells>
  <printOptions horizontalCentered="1"/>
  <pageMargins left="0" right="0" top="0.59055118110236227" bottom="0.3937007874015748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АКТ</vt:lpstr>
      <vt:lpstr>Расшифровка</vt:lpstr>
      <vt:lpstr>АКТ!Заголовки_для_печати</vt:lpstr>
      <vt:lpstr>АКТ!Область_печати</vt:lpstr>
      <vt:lpstr>Расшифровка!Область_печати</vt:lpstr>
    </vt:vector>
  </TitlesOfParts>
  <Company>neftetransport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Власова Елена</dc:creator>
  <cp:lastModifiedBy>Anna Dmitrieva</cp:lastModifiedBy>
  <cp:lastPrinted>2024-12-06T14:07:31Z</cp:lastPrinted>
  <dcterms:created xsi:type="dcterms:W3CDTF">2006-02-01T12:31:52Z</dcterms:created>
  <dcterms:modified xsi:type="dcterms:W3CDTF">2025-02-03T12:59:20Z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