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eer_controller" sheetId="1" state="visible" r:id="rId1"/>
    <sheet name="peer_controller_10_minutes" sheetId="2" state="visible" r:id="rId2"/>
  </sheets>
  <definedNames>
    <definedName name="K_UNIT" hidden="0">peer_controller!$B$16</definedName>
    <definedName name="K_TIME_UNIT" hidden="0">peer_controller!$B$17</definedName>
    <definedName name="ALPHA_UNIT" hidden="0">peer_controller!$B$18</definedName>
    <definedName name="ALPHA_TIME_UNIT" hidden="0">peer_controller!$B$19</definedName>
    <definedName name="ALPHA_I" hidden="0">peer_controller!$F$6</definedName>
    <definedName name="ALPHA_D" hidden="0">peer_controller!$F$7</definedName>
    <definedName name="K_P" hidden="0">peer_controller!$D$5</definedName>
    <definedName name="K_I" hidden="0">peer_controller!$D$6</definedName>
    <definedName name="K_D" hidden="0">peer_controller!$D$7</definedName>
    <definedName name="TARGET" hidden="0">peer_controller!$B$4</definedName>
    <definedName name="PEER_TARGET_UNIT" hidden="0">peer_controller!$B$20</definedName>
    <definedName name="START_LEDGER" hidden="0">peer_controller!$B$10</definedName>
    <definedName name="START_LIQUIDITY_OUT" hidden="0">peer_controller!$B$11</definedName>
    <definedName name="START_LIQUIDITY_IN" hidden="0">peer_controller!$B$12</definedName>
    <definedName name="START_FEE" hidden="0">peer_controller!$B$13</definedName>
    <definedName name="LIQUIDITY_DELTAS" hidden="0">peer_controller!$I$4:$I$53</definedName>
    <definedName name="TIMESTAMPS" hidden="0">peer_controller!$H$4:$H$53</definedName>
    <definedName name="K_T" hidden="0">peer_controller!$D$4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<sst xmlns="http://schemas.openxmlformats.org/spreadsheetml/2006/main" count="50" uniqueCount="50">
  <si>
    <t xml:space="preserve">Peer controller</t>
  </si>
  <si>
    <t>inputs</t>
  </si>
  <si>
    <t>ledger</t>
  </si>
  <si>
    <t>error</t>
  </si>
  <si>
    <t xml:space="preserve">delta (derivative)</t>
  </si>
  <si>
    <t>integral</t>
  </si>
  <si>
    <t xml:space="preserve">feerate adjustment</t>
  </si>
  <si>
    <t>parameters</t>
  </si>
  <si>
    <t>timestamp</t>
  </si>
  <si>
    <t xml:space="preserve">liquidity change</t>
  </si>
  <si>
    <t xml:space="preserve">from (inclusive)</t>
  </si>
  <si>
    <t xml:space="preserve">to (exclusive)</t>
  </si>
  <si>
    <t>delta_time_s</t>
  </si>
  <si>
    <t>liquidity_change_cumul</t>
  </si>
  <si>
    <t>liquidity_out</t>
  </si>
  <si>
    <t>liquidity_in</t>
  </si>
  <si>
    <t>liquidity_total</t>
  </si>
  <si>
    <t xml:space="preserve">process variable (y(t))</t>
  </si>
  <si>
    <t xml:space="preserve">setpoint (r(t))</t>
  </si>
  <si>
    <t xml:space="preserve">error (e(t))</t>
  </si>
  <si>
    <t xml:space="preserve">error_delta (e(t)-e(t-1))</t>
  </si>
  <si>
    <t>lambda_d</t>
  </si>
  <si>
    <t>delta_residual</t>
  </si>
  <si>
    <t>delta_contribution</t>
  </si>
  <si>
    <t>lambda_i</t>
  </si>
  <si>
    <t>error_ewma</t>
  </si>
  <si>
    <t>ewma_contribution</t>
  </si>
  <si>
    <t>dt</t>
  </si>
  <si>
    <t>time</t>
  </si>
  <si>
    <t>proportional</t>
  </si>
  <si>
    <t>delta</t>
  </si>
  <si>
    <t>feerate_adj</t>
  </si>
  <si>
    <t>sum_feerate_adj</t>
  </si>
  <si>
    <t>feerate</t>
  </si>
  <si>
    <t>target</t>
  </si>
  <si>
    <t>k_t</t>
  </si>
  <si>
    <t>k_p</t>
  </si>
  <si>
    <t>k_i</t>
  </si>
  <si>
    <t>alpha_i</t>
  </si>
  <si>
    <t>k_d</t>
  </si>
  <si>
    <t>alpha_d</t>
  </si>
  <si>
    <t xml:space="preserve">start values</t>
  </si>
  <si>
    <t>ledger_start</t>
  </si>
  <si>
    <t>fee</t>
  </si>
  <si>
    <t>constants</t>
  </si>
  <si>
    <t>K_UNIT</t>
  </si>
  <si>
    <t>K_TIME_UNIT</t>
  </si>
  <si>
    <t>ALPHA_UNIT</t>
  </si>
  <si>
    <t>ALPHA_TIME_UNIT</t>
  </si>
  <si>
    <t>PEER_TARGET_UNIT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</si>
</sst>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dd/mm/yyyy h:mm:ss"/>
    <numFmt numFmtId="165" formatCode="0.000000"/>
    <numFmt numFmtId="166" formatCode="0.000"/>
    <numFmt numFmtId="167" formatCode="#,##0.000000"/>
    <numFmt numFmtId="168" formatCode="0.0000"/>
    <numFmt numFmtId="169" formatCode="#,##0.0000"/>
    <numFmt numFmtId="170" formatCode="0.000000000000"/>
  </numFmts>
  <fonts count="4">
    <font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59999389629810485"/>
        <bgColor theme="7" tint="0.59999389629810485"/>
      </patternFill>
    </fill>
  </fills>
  <borders count="52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medium">
        <color auto="1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medium">
        <color auto="1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theme="2" tint="0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theme="2" tint="0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theme="2" tint="0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theme="2" tint="0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theme="1" tint="0"/>
      </bottom>
      <diagonal style="none"/>
    </border>
  </borders>
  <cellStyleXfs count="1">
    <xf fontId="0" fillId="0" borderId="0" numFmtId="0" applyNumberFormat="1" applyFont="1" applyFill="1" applyBorder="1"/>
  </cellStyleXfs>
  <cellXfs count="114">
    <xf fontId="0" fillId="0" borderId="0" numFmtId="0" xfId="0"/>
    <xf fontId="1" fillId="0" borderId="0" numFmtId="0" xfId="0" applyFont="1"/>
    <xf fontId="0" fillId="0" borderId="0" numFmtId="0" xfId="0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 applyAlignment="1">
      <alignment horizontal="center"/>
    </xf>
    <xf fontId="2" fillId="2" borderId="6" numFmtId="0" xfId="0" applyFont="1" applyFill="1" applyBorder="1" applyAlignment="1">
      <alignment horizontal="center"/>
    </xf>
    <xf fontId="2" fillId="2" borderId="7" numFmtId="0" xfId="0" applyFont="1" applyFill="1" applyBorder="1" applyAlignment="1">
      <alignment horizontal="center"/>
    </xf>
    <xf fontId="2" fillId="2" borderId="8" numFmtId="0" xfId="0" applyFont="1" applyFill="1" applyBorder="1" applyAlignment="1">
      <alignment horizontal="center"/>
    </xf>
    <xf fontId="2" fillId="2" borderId="9" numFmtId="0" xfId="0" applyFont="1" applyFill="1" applyBorder="1" applyAlignment="1">
      <alignment horizontal="center"/>
    </xf>
    <xf fontId="3" fillId="3" borderId="10" numFmtId="0" xfId="0" applyFont="1" applyFill="1" applyBorder="1" applyAlignment="1">
      <alignment horizontal="center"/>
    </xf>
    <xf fontId="3" fillId="3" borderId="11" numFmtId="0" xfId="0" applyFont="1" applyFill="1" applyBorder="1" applyAlignment="1">
      <alignment horizontal="center"/>
    </xf>
    <xf fontId="3" fillId="3" borderId="12" numFmtId="0" xfId="0" applyFont="1" applyFill="1" applyBorder="1" applyAlignment="1">
      <alignment horizontal="center"/>
    </xf>
    <xf fontId="3" fillId="3" borderId="3" numFmtId="0" xfId="0" applyFont="1" applyFill="1" applyBorder="1" applyAlignment="1">
      <alignment horizontal="center"/>
      <protection hidden="0" locked="1"/>
    </xf>
    <xf fontId="3" fillId="3" borderId="6" numFmtId="0" xfId="0" applyFont="1" applyFill="1" applyBorder="1" applyAlignment="1">
      <alignment horizontal="center"/>
    </xf>
    <xf fontId="3" fillId="3" borderId="13" numFmtId="0" xfId="0" applyFont="1" applyFill="1" applyBorder="1" applyAlignment="1">
      <alignment horizontal="center"/>
    </xf>
    <xf fontId="3" fillId="3" borderId="14" numFmtId="0" xfId="0" applyFont="1" applyFill="1" applyBorder="1" applyAlignment="1">
      <alignment horizontal="center"/>
    </xf>
    <xf fontId="3" fillId="3" borderId="15" numFmtId="0" xfId="0" applyFont="1" applyFill="1" applyBorder="1" applyAlignment="1">
      <alignment horizontal="center"/>
    </xf>
    <xf fontId="3" fillId="3" borderId="16" numFmtId="0" xfId="0" applyFont="1" applyFill="1" applyBorder="1" applyAlignment="1">
      <alignment horizontal="center"/>
    </xf>
    <xf fontId="3" fillId="3" borderId="17" numFmtId="0" xfId="0" applyFont="1" applyFill="1" applyBorder="1" applyAlignment="1">
      <alignment horizontal="center"/>
    </xf>
    <xf fontId="3" fillId="4" borderId="18" numFmtId="0" xfId="0" applyFont="1" applyFill="1" applyBorder="1"/>
    <xf fontId="0" fillId="0" borderId="19" numFmtId="3" xfId="0" applyNumberFormat="1" applyBorder="1"/>
    <xf fontId="3" fillId="4" borderId="19" numFmtId="0" xfId="0" applyFont="1" applyFill="1" applyBorder="1"/>
    <xf fontId="0" fillId="0" borderId="20" numFmtId="0" xfId="0" applyBorder="1"/>
    <xf fontId="0" fillId="0" borderId="21" numFmtId="164" xfId="0" applyNumberFormat="1" applyBorder="1"/>
    <xf fontId="0" fillId="0" borderId="22" numFmtId="3" xfId="0" applyNumberFormat="1" applyBorder="1"/>
    <xf fontId="0" fillId="0" borderId="23" numFmtId="164" xfId="0" applyNumberFormat="1" applyBorder="1"/>
    <xf fontId="0" fillId="0" borderId="23" numFmtId="0" xfId="0" applyBorder="1"/>
    <xf fontId="0" fillId="0" borderId="23" numFmtId="3" xfId="0" applyNumberFormat="1" applyBorder="1"/>
    <xf fontId="0" fillId="0" borderId="24" numFmtId="3" xfId="0" applyNumberFormat="1" applyBorder="1"/>
    <xf fontId="0" fillId="0" borderId="21" numFmtId="0" xfId="0" applyBorder="1"/>
    <xf fontId="0" fillId="0" borderId="22" numFmtId="0" xfId="0" applyBorder="1"/>
    <xf fontId="0" fillId="0" borderId="23" numFmtId="165" xfId="0" applyNumberFormat="1" applyBorder="1"/>
    <xf fontId="0" fillId="0" borderId="22" numFmtId="165" xfId="0" applyNumberFormat="1" applyBorder="1"/>
    <xf fontId="0" fillId="0" borderId="25" numFmtId="0" xfId="0" applyBorder="1"/>
    <xf fontId="0" fillId="0" borderId="26" numFmtId="0" xfId="0" applyBorder="1"/>
    <xf fontId="0" fillId="0" borderId="22" numFmtId="166" xfId="0" applyNumberFormat="1" applyBorder="1"/>
    <xf fontId="0" fillId="0" borderId="19" numFmtId="0" xfId="0" applyBorder="1"/>
    <xf fontId="0" fillId="0" borderId="21" numFmtId="167" xfId="0" applyNumberFormat="1" applyBorder="1"/>
    <xf fontId="0" fillId="0" borderId="23" numFmtId="167" xfId="0" applyNumberFormat="1" applyBorder="1"/>
    <xf fontId="0" fillId="0" borderId="22" numFmtId="167" xfId="0" applyNumberFormat="1" applyBorder="1"/>
    <xf fontId="0" fillId="0" borderId="21" numFmtId="168" xfId="0" applyNumberFormat="1" applyBorder="1"/>
    <xf fontId="0" fillId="0" borderId="21" numFmtId="169" xfId="0" applyNumberFormat="1" applyBorder="1"/>
    <xf fontId="0" fillId="0" borderId="25" numFmtId="169" xfId="0" applyNumberFormat="1" applyBorder="1"/>
    <xf fontId="0" fillId="0" borderId="22" numFmtId="169" xfId="0" applyNumberFormat="1" applyBorder="1"/>
    <xf fontId="0" fillId="0" borderId="25" numFmtId="165" xfId="0" applyNumberFormat="1" applyBorder="1"/>
    <xf fontId="0" fillId="0" borderId="24" numFmtId="165" xfId="0" applyNumberFormat="1" applyBorder="1"/>
    <xf fontId="3" fillId="4" borderId="27" numFmtId="0" xfId="0" applyFont="1" applyFill="1" applyBorder="1"/>
    <xf fontId="0" fillId="0" borderId="28" numFmtId="0" xfId="0" applyBorder="1"/>
    <xf fontId="3" fillId="4" borderId="29" numFmtId="0" xfId="0" applyFont="1" applyFill="1" applyBorder="1"/>
    <xf fontId="0" fillId="0" borderId="30" numFmtId="0" xfId="0" applyBorder="1"/>
    <xf fontId="3" fillId="4" borderId="30" numFmtId="0" xfId="0" applyFont="1" applyFill="1" applyBorder="1"/>
    <xf fontId="0" fillId="0" borderId="31" numFmtId="0" xfId="0" applyBorder="1"/>
    <xf fontId="3" fillId="3" borderId="3" numFmtId="0" xfId="0" applyFont="1" applyFill="1" applyBorder="1" applyAlignment="1">
      <alignment horizontal="center"/>
    </xf>
    <xf fontId="3" fillId="4" borderId="32" numFmtId="0" xfId="0" applyFont="1" applyFill="1" applyBorder="1"/>
    <xf fontId="0" fillId="0" borderId="33" numFmtId="164" xfId="0" applyNumberFormat="1" applyBorder="1"/>
    <xf fontId="3" fillId="4" borderId="13" numFmtId="0" xfId="0" applyFont="1" applyFill="1" applyBorder="1"/>
    <xf fontId="0" fillId="0" borderId="16" numFmtId="3" xfId="0" applyNumberFormat="1" applyBorder="1"/>
    <xf fontId="3" fillId="4" borderId="34" numFmtId="0" xfId="0" applyFont="1" applyFill="1" applyBorder="1"/>
    <xf fontId="0" fillId="0" borderId="35" numFmtId="3" xfId="0" applyNumberFormat="1" applyBorder="1"/>
    <xf fontId="3" fillId="3" borderId="36" numFmtId="0" xfId="0" applyFont="1" applyFill="1" applyBorder="1" applyAlignment="1">
      <alignment horizontal="center"/>
    </xf>
    <xf fontId="3" fillId="3" borderId="8" numFmtId="0" xfId="0" applyFont="1" applyFill="1" applyBorder="1" applyAlignment="1">
      <alignment horizontal="center"/>
    </xf>
    <xf fontId="3" fillId="4" borderId="37" numFmtId="0" xfId="0" applyFont="1" applyFill="1" applyBorder="1"/>
    <xf fontId="0" fillId="0" borderId="38" numFmtId="3" xfId="0" applyNumberFormat="1" applyBorder="1"/>
    <xf fontId="0" fillId="0" borderId="0" numFmtId="170" xfId="0" applyNumberFormat="1"/>
    <xf fontId="0" fillId="0" borderId="0" numFmtId="164" xfId="0" applyNumberFormat="1"/>
    <xf fontId="0" fillId="0" borderId="39" numFmtId="0" xfId="0" applyBorder="1"/>
    <xf fontId="0" fillId="0" borderId="40" numFmtId="0" xfId="0" applyBorder="1"/>
    <xf fontId="0" fillId="0" borderId="0" numFmtId="0" xfId="0">
      <protection hidden="0" locked="1"/>
    </xf>
    <xf fontId="0" fillId="0" borderId="41" numFmtId="164" xfId="0" applyNumberFormat="1" applyBorder="1"/>
    <xf fontId="0" fillId="0" borderId="41" numFmtId="3" xfId="0" applyNumberFormat="1" applyBorder="1"/>
    <xf fontId="0" fillId="0" borderId="42" numFmtId="3" xfId="0" applyNumberFormat="1" applyBorder="1"/>
    <xf fontId="0" fillId="0" borderId="43" numFmtId="167" xfId="0" applyNumberFormat="1" applyBorder="1"/>
    <xf fontId="0" fillId="0" borderId="41" numFmtId="167" xfId="0" applyNumberFormat="1" applyBorder="1"/>
    <xf fontId="0" fillId="0" borderId="42" numFmtId="167" xfId="0" applyNumberFormat="1" applyBorder="1"/>
    <xf fontId="0" fillId="0" borderId="41" numFmtId="165" xfId="0" applyNumberFormat="1" applyBorder="1"/>
    <xf fontId="0" fillId="0" borderId="42" numFmtId="165" xfId="0" applyNumberFormat="1" applyBorder="1"/>
    <xf fontId="0" fillId="0" borderId="43" numFmtId="165" xfId="0" applyNumberFormat="1" applyBorder="1"/>
    <xf fontId="0" fillId="0" borderId="44" numFmtId="0" xfId="0" applyBorder="1">
      <protection hidden="0" locked="1"/>
    </xf>
    <xf fontId="0" fillId="0" borderId="45" numFmtId="164" xfId="0" applyNumberFormat="1" applyBorder="1"/>
    <xf fontId="0" fillId="0" borderId="45" numFmtId="3" xfId="0" applyNumberFormat="1" applyBorder="1"/>
    <xf fontId="0" fillId="0" borderId="46" numFmtId="3" xfId="0" applyNumberFormat="1" applyBorder="1"/>
    <xf fontId="0" fillId="0" borderId="47" numFmtId="167" xfId="0" applyNumberFormat="1" applyBorder="1"/>
    <xf fontId="0" fillId="0" borderId="45" numFmtId="167" xfId="0" applyNumberFormat="1" applyBorder="1"/>
    <xf fontId="0" fillId="0" borderId="46" numFmtId="167" xfId="0" applyNumberFormat="1" applyBorder="1"/>
    <xf fontId="0" fillId="0" borderId="45" numFmtId="165" xfId="0" applyNumberFormat="1" applyBorder="1"/>
    <xf fontId="0" fillId="0" borderId="46" numFmtId="165" xfId="0" applyNumberFormat="1" applyBorder="1"/>
    <xf fontId="0" fillId="0" borderId="47" numFmtId="165" xfId="0" applyNumberFormat="1" applyBorder="1"/>
    <xf fontId="0" fillId="0" borderId="21" numFmtId="165" xfId="0" applyNumberFormat="1" applyBorder="1"/>
    <xf fontId="0" fillId="0" borderId="39" numFmtId="164" xfId="0" applyNumberFormat="1" applyBorder="1"/>
    <xf fontId="0" fillId="0" borderId="48" numFmtId="164" xfId="0" applyNumberFormat="1" applyBorder="1"/>
    <xf fontId="0" fillId="0" borderId="48" numFmtId="3" xfId="0" applyNumberFormat="1" applyBorder="1"/>
    <xf fontId="0" fillId="0" borderId="40" numFmtId="3" xfId="0" applyNumberFormat="1" applyBorder="1"/>
    <xf fontId="0" fillId="0" borderId="39" numFmtId="167" xfId="0" applyNumberFormat="1" applyBorder="1"/>
    <xf fontId="0" fillId="0" borderId="48" numFmtId="167" xfId="0" applyNumberFormat="1" applyBorder="1"/>
    <xf fontId="0" fillId="0" borderId="40" numFmtId="167" xfId="0" applyNumberFormat="1" applyBorder="1"/>
    <xf fontId="0" fillId="0" borderId="39" numFmtId="168" xfId="0" applyNumberFormat="1" applyBorder="1"/>
    <xf fontId="0" fillId="0" borderId="48" numFmtId="165" xfId="0" applyNumberFormat="1" applyBorder="1"/>
    <xf fontId="0" fillId="0" borderId="40" numFmtId="165" xfId="0" applyNumberFormat="1" applyBorder="1"/>
    <xf fontId="0" fillId="0" borderId="39" numFmtId="169" xfId="0" applyNumberFormat="1" applyBorder="1"/>
    <xf fontId="0" fillId="0" borderId="49" numFmtId="169" xfId="0" applyNumberFormat="1" applyBorder="1"/>
    <xf fontId="0" fillId="0" borderId="40" numFmtId="169" xfId="0" applyNumberFormat="1" applyBorder="1"/>
    <xf fontId="0" fillId="0" borderId="39" numFmtId="165" xfId="0" applyNumberFormat="1" applyBorder="1"/>
    <xf fontId="0" fillId="0" borderId="50" numFmtId="165" xfId="0" applyNumberFormat="1" applyBorder="1"/>
    <xf fontId="0" fillId="0" borderId="40" numFmtId="166" xfId="0" applyNumberFormat="1" applyBorder="1"/>
    <xf fontId="0" fillId="0" borderId="0" numFmtId="3" xfId="0" applyNumberFormat="1"/>
    <xf fontId="0" fillId="0" borderId="0" numFmtId="167" xfId="0" applyNumberFormat="1"/>
    <xf fontId="0" fillId="0" borderId="0" numFmtId="168" xfId="0" applyNumberFormat="1"/>
    <xf fontId="0" fillId="0" borderId="0" numFmtId="165" xfId="0" applyNumberFormat="1"/>
    <xf fontId="0" fillId="0" borderId="0" numFmtId="169" xfId="0" applyNumberFormat="1"/>
    <xf fontId="0" fillId="0" borderId="0" numFmtId="166" xfId="0" applyNumberFormat="1"/>
    <xf fontId="0" fillId="0" borderId="51" numFmtId="0" xfId="0" applyBorder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view="normal"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</cols>
  <sheetData>
    <row r="1" ht="18.75">
      <c r="A1" s="1" t="s">
        <v>0</v>
      </c>
      <c r="L1" s="2"/>
      <c r="N1" s="2"/>
    </row>
    <row r="2" ht="14.25">
      <c r="H2" s="3" t="s">
        <v>1</v>
      </c>
      <c r="I2" s="4"/>
      <c r="K2" s="5" t="s">
        <v>2</v>
      </c>
      <c r="L2" s="6"/>
      <c r="M2" s="6"/>
      <c r="N2" s="6"/>
      <c r="O2" s="6"/>
      <c r="P2" s="6"/>
      <c r="Q2" s="7"/>
      <c r="R2" s="5" t="s">
        <v>3</v>
      </c>
      <c r="S2" s="6"/>
      <c r="T2" s="6"/>
      <c r="U2" s="8"/>
      <c r="V2" s="5" t="s">
        <v>4</v>
      </c>
      <c r="W2" s="6"/>
      <c r="X2" s="8"/>
      <c r="Y2" s="5" t="s">
        <v>5</v>
      </c>
      <c r="Z2" s="9"/>
      <c r="AA2" s="10"/>
      <c r="AB2" s="11" t="s">
        <v>6</v>
      </c>
      <c r="AC2" s="6"/>
      <c r="AD2" s="6"/>
      <c r="AE2" s="6"/>
      <c r="AF2" s="6"/>
      <c r="AG2" s="6"/>
      <c r="AH2" s="7"/>
      <c r="AI2" s="8"/>
    </row>
    <row r="3" ht="14.25">
      <c r="A3" s="12" t="s">
        <v>7</v>
      </c>
      <c r="B3" s="13"/>
      <c r="C3" s="13"/>
      <c r="D3" s="13"/>
      <c r="E3" s="13"/>
      <c r="F3" s="14"/>
      <c r="H3" s="15" t="s">
        <v>8</v>
      </c>
      <c r="I3" s="16" t="s">
        <v>9</v>
      </c>
      <c r="K3" s="17" t="s">
        <v>10</v>
      </c>
      <c r="L3" s="18" t="s">
        <v>11</v>
      </c>
      <c r="M3" s="18" t="s">
        <v>12</v>
      </c>
      <c r="N3" s="18" t="s">
        <v>13</v>
      </c>
      <c r="O3" s="18" t="s">
        <v>14</v>
      </c>
      <c r="P3" s="18" t="s">
        <v>15</v>
      </c>
      <c r="Q3" s="19" t="s">
        <v>16</v>
      </c>
      <c r="R3" s="17" t="s">
        <v>17</v>
      </c>
      <c r="S3" s="18" t="s">
        <v>18</v>
      </c>
      <c r="T3" s="18" t="s">
        <v>19</v>
      </c>
      <c r="U3" s="20" t="s">
        <v>20</v>
      </c>
      <c r="V3" s="17" t="s">
        <v>21</v>
      </c>
      <c r="W3" s="18" t="s">
        <v>22</v>
      </c>
      <c r="X3" s="20" t="s">
        <v>23</v>
      </c>
      <c r="Y3" s="17" t="s">
        <v>24</v>
      </c>
      <c r="Z3" s="21" t="s">
        <v>25</v>
      </c>
      <c r="AA3" s="20" t="s">
        <v>26</v>
      </c>
      <c r="AB3" s="21" t="s">
        <v>27</v>
      </c>
      <c r="AC3" s="18" t="s">
        <v>28</v>
      </c>
      <c r="AD3" s="18" t="s">
        <v>29</v>
      </c>
      <c r="AE3" s="18" t="s">
        <v>30</v>
      </c>
      <c r="AF3" s="18" t="s">
        <v>5</v>
      </c>
      <c r="AG3" s="18" t="s">
        <v>31</v>
      </c>
      <c r="AH3" s="19" t="s">
        <v>32</v>
      </c>
      <c r="AI3" s="20" t="s">
        <v>33</v>
      </c>
    </row>
    <row r="4" ht="14.25">
      <c r="A4" s="22" t="s">
        <v>34</v>
      </c>
      <c r="B4" s="23">
        <v>500000</v>
      </c>
      <c r="C4" s="24" t="s">
        <v>35</v>
      </c>
      <c r="D4">
        <v>10</v>
      </c>
      <c r="E4" s="24"/>
      <c r="F4" s="25"/>
      <c r="H4" s="26">
        <v>44197.041678240741</v>
      </c>
      <c r="I4" s="27">
        <v>250000</v>
      </c>
      <c r="K4" s="26"/>
      <c r="L4" s="28">
        <f>START_LEDGER</f>
        <v>44197</v>
      </c>
      <c r="M4" s="29"/>
      <c r="N4" s="28"/>
      <c r="O4" s="30">
        <f>START_LIQUIDITY_OUT</f>
        <v>1000000</v>
      </c>
      <c r="P4" s="30">
        <f>START_LIQUIDITY_IN</f>
        <v>1000000</v>
      </c>
      <c r="Q4" s="31">
        <f t="shared" ref="Q4:Q9" si="0">O4+P4</f>
        <v>2000000</v>
      </c>
      <c r="R4" s="32"/>
      <c r="S4" s="29"/>
      <c r="T4" s="30"/>
      <c r="U4" s="33"/>
      <c r="V4" s="32"/>
      <c r="W4" s="34"/>
      <c r="X4" s="35"/>
      <c r="Y4" s="32"/>
      <c r="Z4" s="36"/>
      <c r="AA4" s="33"/>
      <c r="AB4" s="36"/>
      <c r="AC4" s="29"/>
      <c r="AD4" s="29"/>
      <c r="AE4" s="29"/>
      <c r="AF4" s="29"/>
      <c r="AG4" s="29"/>
      <c r="AH4" s="37"/>
      <c r="AI4" s="38">
        <f>START_FEE</f>
        <v>1500</v>
      </c>
    </row>
    <row r="5" ht="14.25">
      <c r="A5" s="22"/>
      <c r="B5" s="39"/>
      <c r="C5" s="24" t="s">
        <v>36</v>
      </c>
      <c r="D5" s="39">
        <v>120</v>
      </c>
      <c r="E5" s="24"/>
      <c r="F5" s="25"/>
      <c r="H5" s="26">
        <v>44197.125011574077</v>
      </c>
      <c r="I5" s="27">
        <v>500000</v>
      </c>
      <c r="K5" s="26">
        <f t="shared" ref="K5:K10" si="1">L4</f>
        <v>44197</v>
      </c>
      <c r="L5" s="28">
        <f>K5+1/24</f>
        <v>44197.041666666664</v>
      </c>
      <c r="M5" s="30">
        <f t="shared" ref="M5:M9" si="2">(L5-K5)*24*3600</f>
        <v>3599.9999997904524</v>
      </c>
      <c r="N5" s="30">
        <f t="shared" ref="N5:N9" si="3">SUMIFS(LIQUIDITY_DELTAS,TIMESTAMPS,"&gt;="&amp;K5,TIMESTAMPS,"&lt;"&amp;L5)</f>
        <v>0</v>
      </c>
      <c r="O5" s="30">
        <f t="shared" ref="O5:O9" si="4">O4+N5</f>
        <v>1000000</v>
      </c>
      <c r="P5" s="30">
        <f t="shared" ref="P5:P9" si="5">P4-N5</f>
        <v>1000000</v>
      </c>
      <c r="Q5" s="31">
        <f t="shared" si="0"/>
        <v>2000000</v>
      </c>
      <c r="R5" s="40">
        <f t="shared" ref="R5:R9" si="6">P5/Q5</f>
        <v>0.5</v>
      </c>
      <c r="S5" s="41">
        <f t="shared" ref="S5:S68" si="7">TARGET/PEER_TARGET_UNIT</f>
        <v>0.5</v>
      </c>
      <c r="T5" s="41">
        <f t="shared" ref="T5:T9" si="8">IF(R5&gt;S5,0.5/(1-S5)*(R5-S5),0.5/S5*(R5-S5))</f>
        <v>0</v>
      </c>
      <c r="U5" s="42">
        <f t="shared" ref="U5:U9" si="9">T5-T4</f>
        <v>0</v>
      </c>
      <c r="V5" s="43">
        <f t="shared" ref="V5:V9" si="10">IF(ALPHA_D&lt;=0,0,EXP(-ALPHA_D*M5/ALPHA_TIME_UNIT))</f>
        <v>0.36787944119285576</v>
      </c>
      <c r="W5" s="34">
        <f t="shared" ref="W5:W9" si="11">(W4+U5)*(V5)</f>
        <v>0</v>
      </c>
      <c r="X5" s="35">
        <f t="shared" ref="X5:X9" si="12">(W4+U5)*(1-V5)</f>
        <v>0</v>
      </c>
      <c r="Y5" s="44">
        <f t="shared" ref="Y5:Y9" si="13">IF(ALPHA_I&lt;=0,0,EXP(-ALPHA_I*M5/ALPHA_TIME_UNIT))</f>
        <v>0.96078943915456017</v>
      </c>
      <c r="Z5" s="45">
        <f t="shared" ref="Z5:Z9" si="14">Z4*Y5+T5*(1-Y5)</f>
        <v>0</v>
      </c>
      <c r="AA5" s="46">
        <f t="shared" ref="AA5:AA9" si="15">T5*M5+(Z4-T5)*(1-Y5)/(ALPHA_I/ALPHA_TIME_UNIT)</f>
        <v>0</v>
      </c>
      <c r="AB5" s="47">
        <f t="shared" ref="AB5:AB9" si="16">M5/K_TIME_UNIT</f>
        <v>0.041666666664241347</v>
      </c>
      <c r="AC5" s="34">
        <f t="shared" ref="AC5:AC9" si="17">K_T/K_UNIT*AB5</f>
        <v>0.41666666664241347</v>
      </c>
      <c r="AD5" s="34">
        <f t="shared" ref="AD5:AD9" si="18">T5*AB5*K_P/K_UNIT</f>
        <v>0</v>
      </c>
      <c r="AE5" s="34">
        <f t="shared" ref="AE5:AE9" si="19">X5*K_D/K_UNIT</f>
        <v>0</v>
      </c>
      <c r="AF5" s="34">
        <f t="shared" ref="AF5:AF9" si="20">AA5*K_I/K_UNIT/K_TIME_UNIT</f>
        <v>0</v>
      </c>
      <c r="AG5" s="34">
        <f t="shared" ref="AG5:AG9" si="21">SUM(AC5:AF5)</f>
        <v>0.41666666664241347</v>
      </c>
      <c r="AH5" s="48">
        <f t="shared" ref="AH5:AH9" si="22">AG5+AH4</f>
        <v>0.41666666664241347</v>
      </c>
      <c r="AI5" s="38">
        <f t="shared" ref="AI5:AI9" si="23">AI4+AG5</f>
        <v>1500.4166666666424</v>
      </c>
    </row>
    <row r="6" ht="14.25">
      <c r="A6" s="49"/>
      <c r="B6" s="50"/>
      <c r="C6" s="24" t="s">
        <v>37</v>
      </c>
      <c r="D6" s="39">
        <v>480</v>
      </c>
      <c r="E6" s="24" t="s">
        <v>38</v>
      </c>
      <c r="F6" s="25">
        <f>0.04*24</f>
        <v>0.95999999999999996</v>
      </c>
      <c r="H6" s="26">
        <v>44197.250011574077</v>
      </c>
      <c r="I6" s="27">
        <v>250000</v>
      </c>
      <c r="K6" s="26">
        <f t="shared" si="1"/>
        <v>44197.041666666664</v>
      </c>
      <c r="L6" s="28">
        <f>K6+2/24</f>
        <v>44197.125</v>
      </c>
      <c r="M6" s="30">
        <f t="shared" si="2"/>
        <v>7200.0000002095476</v>
      </c>
      <c r="N6" s="30">
        <f t="shared" si="3"/>
        <v>250000</v>
      </c>
      <c r="O6" s="30">
        <f t="shared" si="4"/>
        <v>1250000</v>
      </c>
      <c r="P6" s="30">
        <f t="shared" si="5"/>
        <v>750000</v>
      </c>
      <c r="Q6" s="31">
        <f t="shared" si="0"/>
        <v>2000000</v>
      </c>
      <c r="R6" s="40">
        <f t="shared" si="6"/>
        <v>0.375</v>
      </c>
      <c r="S6" s="41">
        <f t="shared" si="7"/>
        <v>0.5</v>
      </c>
      <c r="T6" s="41">
        <f t="shared" si="8"/>
        <v>-0.125</v>
      </c>
      <c r="U6" s="42">
        <f t="shared" si="9"/>
        <v>-0.125</v>
      </c>
      <c r="V6" s="43">
        <f t="shared" si="10"/>
        <v>0.13533528322873514</v>
      </c>
      <c r="W6" s="34">
        <f t="shared" si="11"/>
        <v>-0.016916910403591893</v>
      </c>
      <c r="X6" s="35">
        <f t="shared" si="12"/>
        <v>-0.10808308959640811</v>
      </c>
      <c r="Y6" s="44">
        <f t="shared" si="13"/>
        <v>0.92311634638448647</v>
      </c>
      <c r="Z6" s="45">
        <f t="shared" si="14"/>
        <v>-0.0096104567019391907</v>
      </c>
      <c r="AA6" s="46">
        <f t="shared" si="15"/>
        <v>-35.058896851666191</v>
      </c>
      <c r="AB6" s="47">
        <f t="shared" si="16"/>
        <v>0.083333333335758653</v>
      </c>
      <c r="AC6" s="34">
        <f t="shared" si="17"/>
        <v>0.83333333335758653</v>
      </c>
      <c r="AD6" s="34">
        <f t="shared" si="18"/>
        <v>-1.2500000000363798</v>
      </c>
      <c r="AE6" s="34">
        <f t="shared" si="19"/>
        <v>-25.939941503137945</v>
      </c>
      <c r="AF6" s="34">
        <f t="shared" si="20"/>
        <v>-0.19477164917592329</v>
      </c>
      <c r="AG6" s="34">
        <f t="shared" si="21"/>
        <v>-26.551379818992661</v>
      </c>
      <c r="AH6" s="48">
        <f t="shared" si="22"/>
        <v>-26.134713152350248</v>
      </c>
      <c r="AI6" s="38">
        <f t="shared" si="23"/>
        <v>1473.8652868476497</v>
      </c>
    </row>
    <row r="7" ht="14.25">
      <c r="A7" s="51"/>
      <c r="B7" s="52"/>
      <c r="C7" s="53" t="s">
        <v>39</v>
      </c>
      <c r="D7" s="52">
        <v>240</v>
      </c>
      <c r="E7" s="53" t="s">
        <v>40</v>
      </c>
      <c r="F7" s="54">
        <v>24</v>
      </c>
      <c r="H7" s="26">
        <v>44197.625011574077</v>
      </c>
      <c r="I7" s="27">
        <v>-500000</v>
      </c>
      <c r="K7" s="26">
        <f t="shared" si="1"/>
        <v>44197.125</v>
      </c>
      <c r="L7" s="28">
        <f>K7+3/24</f>
        <v>44197.25</v>
      </c>
      <c r="M7" s="30">
        <f t="shared" si="2"/>
        <v>10800</v>
      </c>
      <c r="N7" s="30">
        <f t="shared" si="3"/>
        <v>500000</v>
      </c>
      <c r="O7" s="30">
        <f t="shared" si="4"/>
        <v>1750000</v>
      </c>
      <c r="P7" s="30">
        <f t="shared" si="5"/>
        <v>250000</v>
      </c>
      <c r="Q7" s="31">
        <f t="shared" si="0"/>
        <v>2000000</v>
      </c>
      <c r="R7" s="40">
        <f t="shared" si="6"/>
        <v>0.125</v>
      </c>
      <c r="S7" s="41">
        <f t="shared" si="7"/>
        <v>0.5</v>
      </c>
      <c r="T7" s="41">
        <f t="shared" si="8"/>
        <v>-0.375</v>
      </c>
      <c r="U7" s="42">
        <f t="shared" si="9"/>
        <v>-0.25</v>
      </c>
      <c r="V7" s="43">
        <f t="shared" si="10"/>
        <v>0.049787068367863944</v>
      </c>
      <c r="W7" s="34">
        <f t="shared" si="11"/>
        <v>-0.013289010466802644</v>
      </c>
      <c r="X7" s="35">
        <f t="shared" si="12"/>
        <v>-0.25362789993678925</v>
      </c>
      <c r="Y7" s="44">
        <f t="shared" si="13"/>
        <v>0.88692043671715748</v>
      </c>
      <c r="Z7" s="45">
        <f t="shared" si="14"/>
        <v>-0.050928546686201184</v>
      </c>
      <c r="AA7" s="46">
        <f t="shared" si="15"/>
        <v>-331.3719014164194</v>
      </c>
      <c r="AB7" s="47">
        <f t="shared" si="16"/>
        <v>0.125</v>
      </c>
      <c r="AC7" s="34">
        <f t="shared" si="17"/>
        <v>1.25</v>
      </c>
      <c r="AD7" s="34">
        <f t="shared" si="18"/>
        <v>-5.625</v>
      </c>
      <c r="AE7" s="34">
        <f t="shared" si="19"/>
        <v>-60.870695984829418</v>
      </c>
      <c r="AF7" s="34">
        <f t="shared" si="20"/>
        <v>-1.8409550078689965</v>
      </c>
      <c r="AG7" s="34">
        <f t="shared" si="21"/>
        <v>-67.086650992698409</v>
      </c>
      <c r="AH7" s="48">
        <f t="shared" si="22"/>
        <v>-93.221364145048653</v>
      </c>
      <c r="AI7" s="38">
        <f t="shared" si="23"/>
        <v>1406.7786358549513</v>
      </c>
    </row>
    <row r="8" ht="14.25">
      <c r="H8" s="26">
        <v>44198.416678240741</v>
      </c>
      <c r="I8" s="27">
        <v>-500000</v>
      </c>
      <c r="K8" s="26">
        <f t="shared" si="1"/>
        <v>44197.25</v>
      </c>
      <c r="L8" s="28">
        <f>K8+4/24</f>
        <v>44197.416666666664</v>
      </c>
      <c r="M8" s="30">
        <f t="shared" si="2"/>
        <v>14399.999999790452</v>
      </c>
      <c r="N8" s="30">
        <f t="shared" si="3"/>
        <v>250000</v>
      </c>
      <c r="O8" s="30">
        <f t="shared" si="4"/>
        <v>2000000</v>
      </c>
      <c r="P8" s="30">
        <f t="shared" si="5"/>
        <v>0</v>
      </c>
      <c r="Q8" s="31">
        <f t="shared" si="0"/>
        <v>2000000</v>
      </c>
      <c r="R8" s="40">
        <f t="shared" si="6"/>
        <v>0</v>
      </c>
      <c r="S8" s="41">
        <f t="shared" si="7"/>
        <v>0.5</v>
      </c>
      <c r="T8" s="41">
        <f t="shared" si="8"/>
        <v>-0.5</v>
      </c>
      <c r="U8" s="42">
        <f t="shared" si="9"/>
        <v>-0.125</v>
      </c>
      <c r="V8" s="43">
        <f t="shared" si="10"/>
        <v>0.018315638889800291</v>
      </c>
      <c r="W8" s="34">
        <f t="shared" si="11"/>
        <v>-0.0025328515781377699</v>
      </c>
      <c r="X8" s="35">
        <f t="shared" si="12"/>
        <v>-0.13575615888866488</v>
      </c>
      <c r="Y8" s="44">
        <f t="shared" si="13"/>
        <v>0.85214378896819543</v>
      </c>
      <c r="Z8" s="45">
        <f t="shared" si="14"/>
        <v>-0.1173265502557254</v>
      </c>
      <c r="AA8" s="46">
        <f t="shared" si="15"/>
        <v>-1224.1796786380464</v>
      </c>
      <c r="AB8" s="47">
        <f t="shared" si="16"/>
        <v>0.16666666666424135</v>
      </c>
      <c r="AC8" s="34">
        <f t="shared" si="17"/>
        <v>1.6666666666424135</v>
      </c>
      <c r="AD8" s="34">
        <f t="shared" si="18"/>
        <v>-9.9999999998544808</v>
      </c>
      <c r="AE8" s="34">
        <f t="shared" si="19"/>
        <v>-32.581478133279575</v>
      </c>
      <c r="AF8" s="34">
        <f t="shared" si="20"/>
        <v>-6.800998214655813</v>
      </c>
      <c r="AG8" s="34">
        <f t="shared" si="21"/>
        <v>-47.715809681147455</v>
      </c>
      <c r="AH8" s="48">
        <f t="shared" si="22"/>
        <v>-140.9371738261961</v>
      </c>
      <c r="AI8" s="38">
        <f t="shared" si="23"/>
        <v>1359.0628261738038</v>
      </c>
    </row>
    <row r="9" ht="14.25">
      <c r="A9" s="55" t="s">
        <v>41</v>
      </c>
      <c r="B9" s="16"/>
      <c r="H9" s="26"/>
      <c r="I9" s="27"/>
      <c r="K9" s="26">
        <f t="shared" si="1"/>
        <v>44197.416666666664</v>
      </c>
      <c r="L9" s="28">
        <f>K9+5/24</f>
        <v>44197.625</v>
      </c>
      <c r="M9" s="30">
        <f t="shared" si="2"/>
        <v>18000.000000209548</v>
      </c>
      <c r="N9" s="30">
        <f t="shared" si="3"/>
        <v>0</v>
      </c>
      <c r="O9" s="30">
        <f t="shared" si="4"/>
        <v>2000000</v>
      </c>
      <c r="P9" s="30">
        <f t="shared" si="5"/>
        <v>0</v>
      </c>
      <c r="Q9" s="31">
        <f t="shared" si="0"/>
        <v>2000000</v>
      </c>
      <c r="R9" s="40">
        <f t="shared" si="6"/>
        <v>0</v>
      </c>
      <c r="S9" s="41">
        <f t="shared" si="7"/>
        <v>0.5</v>
      </c>
      <c r="T9" s="41">
        <f t="shared" si="8"/>
        <v>-0.5</v>
      </c>
      <c r="U9" s="42">
        <f t="shared" si="9"/>
        <v>0</v>
      </c>
      <c r="V9" s="43">
        <f t="shared" si="10"/>
        <v>0.0067379469986932668</v>
      </c>
      <c r="W9" s="34">
        <f t="shared" si="11"/>
        <v>-1.706621968904889e-05</v>
      </c>
      <c r="X9" s="35">
        <f t="shared" si="12"/>
        <v>-0.0025157853584487212</v>
      </c>
      <c r="Y9" s="44">
        <f t="shared" si="13"/>
        <v>0.81873075307607557</v>
      </c>
      <c r="Z9" s="45">
        <f t="shared" si="14"/>
        <v>-0.1866934783086503</v>
      </c>
      <c r="AA9" s="46">
        <f t="shared" si="15"/>
        <v>-2756.9764753415329</v>
      </c>
      <c r="AB9" s="47">
        <f t="shared" si="16"/>
        <v>0.20833333333575865</v>
      </c>
      <c r="AC9" s="34">
        <f t="shared" si="17"/>
        <v>2.0833333333575865</v>
      </c>
      <c r="AD9" s="34">
        <f t="shared" si="18"/>
        <v>-12.500000000145519</v>
      </c>
      <c r="AE9" s="34">
        <f t="shared" si="19"/>
        <v>-0.60378848602769308</v>
      </c>
      <c r="AF9" s="34">
        <f t="shared" si="20"/>
        <v>-15.316535974119626</v>
      </c>
      <c r="AG9" s="34">
        <f t="shared" si="21"/>
        <v>-26.336991126935253</v>
      </c>
      <c r="AH9" s="48">
        <f t="shared" si="22"/>
        <v>-167.27416495313136</v>
      </c>
      <c r="AI9" s="38">
        <f t="shared" si="23"/>
        <v>1332.7258350468685</v>
      </c>
    </row>
    <row r="10" ht="14.25">
      <c r="A10" s="56" t="s">
        <v>42</v>
      </c>
      <c r="B10" s="57">
        <v>44197</v>
      </c>
      <c r="H10" s="26"/>
      <c r="I10" s="27"/>
      <c r="K10" s="26">
        <f t="shared" si="1"/>
        <v>44197.625</v>
      </c>
      <c r="L10" s="28">
        <f>K10+5/24</f>
        <v>44197.833333333336</v>
      </c>
      <c r="M10" s="30">
        <f t="shared" ref="M10:M73" si="24">(L10-K10)*24*3600</f>
        <v>18000.000000209548</v>
      </c>
      <c r="N10" s="30">
        <f t="shared" ref="N10:N73" si="25">SUMIFS(LIQUIDITY_DELTAS,TIMESTAMPS,"&gt;="&amp;K10,TIMESTAMPS,"&lt;"&amp;L10)</f>
        <v>-500000</v>
      </c>
      <c r="O10" s="30">
        <f>O9+N10</f>
        <v>1500000</v>
      </c>
      <c r="P10" s="30">
        <f>P9-N10</f>
        <v>500000</v>
      </c>
      <c r="Q10" s="31">
        <f t="shared" ref="Q10:Q73" si="26">O10+P10</f>
        <v>2000000</v>
      </c>
      <c r="R10" s="40">
        <f t="shared" ref="R10:R73" si="27">P10/Q10</f>
        <v>0.25</v>
      </c>
      <c r="S10" s="41">
        <f t="shared" si="7"/>
        <v>0.5</v>
      </c>
      <c r="T10" s="41">
        <f t="shared" ref="T10:T73" si="28">IF(R10&gt;S10,0.5/(1-S10)*(R10-S10),0.5/S10*(R10-S10))</f>
        <v>-0.25</v>
      </c>
      <c r="U10" s="42">
        <f>T10-T9</f>
        <v>0.25</v>
      </c>
      <c r="V10" s="43">
        <f t="shared" ref="V10:V73" si="29">IF(ALPHA_D&lt;=0,0,EXP(-ALPHA_D*M10/ALPHA_TIME_UNIT))</f>
        <v>0.0067379469986932668</v>
      </c>
      <c r="W10" s="34">
        <f>(W9+U10)*(V10)</f>
        <v>0.0016843717583895838</v>
      </c>
      <c r="X10" s="35">
        <f>(W9+U10)*(1-V10)</f>
        <v>0.24829856202192138</v>
      </c>
      <c r="Y10" s="44">
        <f t="shared" ref="Y10:Y73" si="30">IF(ALPHA_I&lt;=0,0,EXP(-ALPHA_I*M10/ALPHA_TIME_UNIT))</f>
        <v>0.81873075307607557</v>
      </c>
      <c r="Z10" s="45">
        <f>Z9*Y10+T10*(1-Y10)</f>
        <v>-0.19816900382101435</v>
      </c>
      <c r="AA10" s="46">
        <f>T10*M10+(Z9-T10)*(1-Y10)/(ALPHA_I/ALPHA_TIME_UNIT)</f>
        <v>-3467.2027039396226</v>
      </c>
      <c r="AB10" s="47">
        <f t="shared" ref="AB10:AB73" si="31">M10/K_TIME_UNIT</f>
        <v>0.20833333333575865</v>
      </c>
      <c r="AC10" s="34">
        <f t="shared" ref="AC10:AC73" si="32">K_T/K_UNIT*AB10</f>
        <v>2.0833333333575865</v>
      </c>
      <c r="AD10" s="34">
        <f t="shared" ref="AD10:AD73" si="33">T10*AB10*K_P/K_UNIT</f>
        <v>-6.2500000000727596</v>
      </c>
      <c r="AE10" s="34">
        <f t="shared" ref="AE10:AE73" si="34">X10*K_D/K_UNIT</f>
        <v>59.591654885261129</v>
      </c>
      <c r="AF10" s="34">
        <f t="shared" ref="AF10:AF73" si="35">AA10*K_I/K_UNIT/K_TIME_UNIT</f>
        <v>-19.262237244109016</v>
      </c>
      <c r="AG10" s="34">
        <f t="shared" ref="AG10:AG73" si="36">SUM(AC10:AF10)</f>
        <v>36.162750974436939</v>
      </c>
      <c r="AH10" s="48">
        <f>AG10+AH9</f>
        <v>-131.11141397869443</v>
      </c>
      <c r="AI10" s="38">
        <f>AI9+AG10</f>
        <v>1368.8885860213054</v>
      </c>
    </row>
    <row r="11" ht="14.25">
      <c r="A11" s="58" t="s">
        <v>14</v>
      </c>
      <c r="B11" s="59">
        <v>1000000</v>
      </c>
      <c r="H11" s="26"/>
      <c r="I11" s="27"/>
      <c r="K11" s="26">
        <f t="shared" ref="K11:K74" si="37">L10</f>
        <v>44197.833333333336</v>
      </c>
      <c r="L11" s="28">
        <f t="shared" ref="L11:L74" si="38">K11+1/24</f>
        <v>44197.875</v>
      </c>
      <c r="M11" s="30">
        <f t="shared" si="24"/>
        <v>3599.9999997904524</v>
      </c>
      <c r="N11" s="30">
        <f t="shared" si="25"/>
        <v>0</v>
      </c>
      <c r="O11" s="30">
        <f t="shared" ref="O11:O74" si="39">O10+N11</f>
        <v>1500000</v>
      </c>
      <c r="P11" s="30">
        <f t="shared" ref="P11:P74" si="40">P10-N11</f>
        <v>500000</v>
      </c>
      <c r="Q11" s="31">
        <f t="shared" si="26"/>
        <v>2000000</v>
      </c>
      <c r="R11" s="40">
        <f t="shared" si="27"/>
        <v>0.25</v>
      </c>
      <c r="S11" s="41">
        <f t="shared" si="7"/>
        <v>0.5</v>
      </c>
      <c r="T11" s="41">
        <f t="shared" si="28"/>
        <v>-0.25</v>
      </c>
      <c r="U11" s="42">
        <f t="shared" ref="U11:U74" si="41">T11-T10</f>
        <v>0</v>
      </c>
      <c r="V11" s="43">
        <f t="shared" si="29"/>
        <v>0.36787944119285576</v>
      </c>
      <c r="W11" s="34">
        <f t="shared" ref="W11:W74" si="42">(W10+U11)*(V11)</f>
        <v>0.00061964574123738792</v>
      </c>
      <c r="X11" s="35">
        <f t="shared" ref="X11:X74" si="43">(W10+U11)*(1-V11)</f>
        <v>0.0010647260171521959</v>
      </c>
      <c r="Y11" s="44">
        <f t="shared" si="30"/>
        <v>0.96078943915456017</v>
      </c>
      <c r="Z11" s="45">
        <f t="shared" ref="Z11:Z74" si="44">Z10*Y11+T11*(1-Y11)</f>
        <v>-0.20020132625037024</v>
      </c>
      <c r="AA11" s="46">
        <f t="shared" ref="AA11:AA74" si="45">T11*M11+(Z10-T11)*(1-Y11)/(ALPHA_I/ALPHA_TIME_UNIT)</f>
        <v>-717.09098130558425</v>
      </c>
      <c r="AB11" s="47">
        <f t="shared" si="31"/>
        <v>0.041666666664241347</v>
      </c>
      <c r="AC11" s="34">
        <f t="shared" si="32"/>
        <v>0.41666666664241347</v>
      </c>
      <c r="AD11" s="34">
        <f t="shared" si="33"/>
        <v>-1.2499999999272404</v>
      </c>
      <c r="AE11" s="34">
        <f t="shared" si="34"/>
        <v>0.25553424411652703</v>
      </c>
      <c r="AF11" s="34">
        <f t="shared" si="35"/>
        <v>-3.9838387850310237</v>
      </c>
      <c r="AG11" s="34">
        <f t="shared" si="36"/>
        <v>-4.5616378741993238</v>
      </c>
      <c r="AH11" s="48">
        <f t="shared" ref="AH11:AH74" si="46">AG11+AH10</f>
        <v>-135.67305185289376</v>
      </c>
      <c r="AI11" s="38">
        <f t="shared" ref="AI11:AI74" si="47">AI10+AG11</f>
        <v>1364.3269481471061</v>
      </c>
    </row>
    <row r="12" ht="14.25">
      <c r="A12" s="58" t="s">
        <v>15</v>
      </c>
      <c r="B12" s="59">
        <v>1000000</v>
      </c>
      <c r="H12" s="26"/>
      <c r="I12" s="27"/>
      <c r="K12" s="26">
        <f t="shared" si="37"/>
        <v>44197.875</v>
      </c>
      <c r="L12" s="28">
        <f t="shared" si="38"/>
        <v>44197.916666666664</v>
      </c>
      <c r="M12" s="30">
        <f t="shared" si="24"/>
        <v>3599.9999997904524</v>
      </c>
      <c r="N12" s="30">
        <f t="shared" si="25"/>
        <v>0</v>
      </c>
      <c r="O12" s="30">
        <f t="shared" si="39"/>
        <v>1500000</v>
      </c>
      <c r="P12" s="30">
        <f t="shared" si="40"/>
        <v>500000</v>
      </c>
      <c r="Q12" s="31">
        <f t="shared" si="26"/>
        <v>2000000</v>
      </c>
      <c r="R12" s="40">
        <f t="shared" si="27"/>
        <v>0.25</v>
      </c>
      <c r="S12" s="41">
        <f t="shared" si="7"/>
        <v>0.5</v>
      </c>
      <c r="T12" s="41">
        <f t="shared" si="28"/>
        <v>-0.25</v>
      </c>
      <c r="U12" s="42">
        <f t="shared" si="41"/>
        <v>0</v>
      </c>
      <c r="V12" s="43">
        <f t="shared" si="29"/>
        <v>0.36787944119285576</v>
      </c>
      <c r="W12" s="34">
        <f t="shared" si="42"/>
        <v>0.00022795492902394316</v>
      </c>
      <c r="X12" s="35">
        <f t="shared" si="43"/>
        <v>0.00039169081221344476</v>
      </c>
      <c r="Y12" s="44">
        <f t="shared" si="30"/>
        <v>0.96078943915456017</v>
      </c>
      <c r="Z12" s="45">
        <f t="shared" si="44"/>
        <v>-0.2021539601774523</v>
      </c>
      <c r="AA12" s="46">
        <f t="shared" si="45"/>
        <v>-724.26294651022727</v>
      </c>
      <c r="AB12" s="47">
        <f t="shared" si="31"/>
        <v>0.041666666664241347</v>
      </c>
      <c r="AC12" s="34">
        <f t="shared" si="32"/>
        <v>0.41666666664241347</v>
      </c>
      <c r="AD12" s="34">
        <f t="shared" si="33"/>
        <v>-1.2499999999272404</v>
      </c>
      <c r="AE12" s="34">
        <f t="shared" si="34"/>
        <v>0.094005794931226738</v>
      </c>
      <c r="AF12" s="34">
        <f t="shared" si="35"/>
        <v>-4.0236830361679292</v>
      </c>
      <c r="AG12" s="34">
        <f t="shared" si="36"/>
        <v>-4.7630105745215294</v>
      </c>
      <c r="AH12" s="48">
        <f t="shared" si="46"/>
        <v>-140.43606242741529</v>
      </c>
      <c r="AI12" s="38">
        <f t="shared" si="47"/>
        <v>1359.5639375725846</v>
      </c>
    </row>
    <row r="13" ht="14.25">
      <c r="A13" s="60" t="s">
        <v>43</v>
      </c>
      <c r="B13" s="61">
        <v>1500</v>
      </c>
      <c r="H13" s="26"/>
      <c r="I13" s="27"/>
      <c r="K13" s="26">
        <f t="shared" si="37"/>
        <v>44197.916666666664</v>
      </c>
      <c r="L13" s="28">
        <f t="shared" si="38"/>
        <v>44197.958333333328</v>
      </c>
      <c r="M13" s="30">
        <f t="shared" si="24"/>
        <v>3599.9999997904524</v>
      </c>
      <c r="N13" s="30">
        <f t="shared" si="25"/>
        <v>0</v>
      </c>
      <c r="O13" s="30">
        <f t="shared" si="39"/>
        <v>1500000</v>
      </c>
      <c r="P13" s="30">
        <f t="shared" si="40"/>
        <v>500000</v>
      </c>
      <c r="Q13" s="31">
        <f t="shared" si="26"/>
        <v>2000000</v>
      </c>
      <c r="R13" s="40">
        <f t="shared" si="27"/>
        <v>0.25</v>
      </c>
      <c r="S13" s="41">
        <f t="shared" si="7"/>
        <v>0.5</v>
      </c>
      <c r="T13" s="41">
        <f t="shared" si="28"/>
        <v>-0.25</v>
      </c>
      <c r="U13" s="42">
        <f t="shared" si="41"/>
        <v>0</v>
      </c>
      <c r="V13" s="43">
        <f t="shared" si="29"/>
        <v>0.36787944119285576</v>
      </c>
      <c r="W13" s="34">
        <f t="shared" si="42"/>
        <v>8.3859931906485314e-05</v>
      </c>
      <c r="X13" s="35">
        <f t="shared" si="43"/>
        <v>0.00014409499711745785</v>
      </c>
      <c r="Y13" s="44">
        <f t="shared" si="30"/>
        <v>0.96078943915456017</v>
      </c>
      <c r="Z13" s="45">
        <f t="shared" si="44"/>
        <v>-0.20403003023312763</v>
      </c>
      <c r="AA13" s="46">
        <f t="shared" si="45"/>
        <v>-731.15369493683215</v>
      </c>
      <c r="AB13" s="47">
        <f t="shared" si="31"/>
        <v>0.041666666664241347</v>
      </c>
      <c r="AC13" s="34">
        <f t="shared" si="32"/>
        <v>0.41666666664241347</v>
      </c>
      <c r="AD13" s="34">
        <f t="shared" si="33"/>
        <v>-1.2499999999272404</v>
      </c>
      <c r="AE13" s="34">
        <f t="shared" si="34"/>
        <v>0.034582799308189881</v>
      </c>
      <c r="AF13" s="34">
        <f t="shared" si="35"/>
        <v>-4.0619649718712898</v>
      </c>
      <c r="AG13" s="34">
        <f t="shared" si="36"/>
        <v>-4.860715505847927</v>
      </c>
      <c r="AH13" s="48">
        <f t="shared" si="46"/>
        <v>-145.29677793326323</v>
      </c>
      <c r="AI13" s="38">
        <f t="shared" si="47"/>
        <v>1354.7032220667365</v>
      </c>
    </row>
    <row r="14" ht="14.25">
      <c r="H14" s="26"/>
      <c r="I14" s="27"/>
      <c r="K14" s="26">
        <f t="shared" si="37"/>
        <v>44197.958333333328</v>
      </c>
      <c r="L14" s="28">
        <f t="shared" si="38"/>
        <v>44197.999999999993</v>
      </c>
      <c r="M14" s="30">
        <f t="shared" si="24"/>
        <v>3599.9999997904524</v>
      </c>
      <c r="N14" s="30">
        <f t="shared" si="25"/>
        <v>0</v>
      </c>
      <c r="O14" s="30">
        <f t="shared" si="39"/>
        <v>1500000</v>
      </c>
      <c r="P14" s="30">
        <f t="shared" si="40"/>
        <v>500000</v>
      </c>
      <c r="Q14" s="31">
        <f t="shared" si="26"/>
        <v>2000000</v>
      </c>
      <c r="R14" s="40">
        <f t="shared" si="27"/>
        <v>0.25</v>
      </c>
      <c r="S14" s="41">
        <f t="shared" si="7"/>
        <v>0.5</v>
      </c>
      <c r="T14" s="41">
        <f t="shared" si="28"/>
        <v>-0.25</v>
      </c>
      <c r="U14" s="42">
        <f t="shared" si="41"/>
        <v>0</v>
      </c>
      <c r="V14" s="43">
        <f t="shared" si="29"/>
        <v>0.36787944119285576</v>
      </c>
      <c r="W14" s="34">
        <f t="shared" si="42"/>
        <v>3.0850344888228753e-05</v>
      </c>
      <c r="X14" s="35">
        <f t="shared" si="43"/>
        <v>5.3009587018256561e-05</v>
      </c>
      <c r="Y14" s="44">
        <f t="shared" si="30"/>
        <v>0.96078943915456017</v>
      </c>
      <c r="Z14" s="45">
        <f t="shared" si="44"/>
        <v>-0.2058325385297346</v>
      </c>
      <c r="AA14" s="46">
        <f t="shared" si="45"/>
        <v>-737.77425325298498</v>
      </c>
      <c r="AB14" s="47">
        <f t="shared" si="31"/>
        <v>0.041666666664241347</v>
      </c>
      <c r="AC14" s="34">
        <f t="shared" si="32"/>
        <v>0.41666666664241347</v>
      </c>
      <c r="AD14" s="34">
        <f t="shared" si="33"/>
        <v>-1.2499999999272404</v>
      </c>
      <c r="AE14" s="34">
        <f t="shared" si="34"/>
        <v>0.012722300884381574</v>
      </c>
      <c r="AF14" s="34">
        <f t="shared" si="35"/>
        <v>-4.0987458514054724</v>
      </c>
      <c r="AG14" s="34">
        <f t="shared" si="36"/>
        <v>-4.9193568838059178</v>
      </c>
      <c r="AH14" s="48">
        <f t="shared" si="46"/>
        <v>-150.21613481706913</v>
      </c>
      <c r="AI14" s="38">
        <f t="shared" si="47"/>
        <v>1349.7838651829306</v>
      </c>
    </row>
    <row r="15" ht="14.25">
      <c r="A15" s="62" t="s">
        <v>44</v>
      </c>
      <c r="B15" s="63"/>
      <c r="D15" s="2"/>
      <c r="H15" s="26"/>
      <c r="I15" s="27"/>
      <c r="K15" s="26">
        <f t="shared" si="37"/>
        <v>44197.999999999993</v>
      </c>
      <c r="L15" s="28">
        <f t="shared" si="38"/>
        <v>44198.041666666657</v>
      </c>
      <c r="M15" s="30">
        <f t="shared" si="24"/>
        <v>3599.9999997904524</v>
      </c>
      <c r="N15" s="30">
        <f t="shared" si="25"/>
        <v>0</v>
      </c>
      <c r="O15" s="30">
        <f t="shared" si="39"/>
        <v>1500000</v>
      </c>
      <c r="P15" s="30">
        <f t="shared" si="40"/>
        <v>500000</v>
      </c>
      <c r="Q15" s="31">
        <f t="shared" si="26"/>
        <v>2000000</v>
      </c>
      <c r="R15" s="40">
        <f t="shared" si="27"/>
        <v>0.25</v>
      </c>
      <c r="S15" s="41">
        <f t="shared" si="7"/>
        <v>0.5</v>
      </c>
      <c r="T15" s="41">
        <f t="shared" si="28"/>
        <v>-0.25</v>
      </c>
      <c r="U15" s="42">
        <f t="shared" si="41"/>
        <v>0</v>
      </c>
      <c r="V15" s="43">
        <f t="shared" si="29"/>
        <v>0.36787944119285576</v>
      </c>
      <c r="W15" s="34">
        <f t="shared" si="42"/>
        <v>1.1349207638088468e-05</v>
      </c>
      <c r="X15" s="35">
        <f t="shared" si="43"/>
        <v>1.9501137250140285e-05</v>
      </c>
      <c r="Y15" s="44">
        <f t="shared" si="30"/>
        <v>0.96078943915456017</v>
      </c>
      <c r="Z15" s="45">
        <f t="shared" si="44"/>
        <v>-0.20756436946510307</v>
      </c>
      <c r="AA15" s="46">
        <f t="shared" si="45"/>
        <v>-744.13521576445157</v>
      </c>
      <c r="AB15" s="47">
        <f t="shared" si="31"/>
        <v>0.041666666664241347</v>
      </c>
      <c r="AC15" s="34">
        <f t="shared" si="32"/>
        <v>0.41666666664241347</v>
      </c>
      <c r="AD15" s="34">
        <f t="shared" si="33"/>
        <v>-1.2499999999272404</v>
      </c>
      <c r="AE15" s="34">
        <f t="shared" si="34"/>
        <v>0.0046802729400336682</v>
      </c>
      <c r="AF15" s="34">
        <f t="shared" si="35"/>
        <v>-4.1340845320247306</v>
      </c>
      <c r="AG15" s="34">
        <f t="shared" si="36"/>
        <v>-4.9627375923695238</v>
      </c>
      <c r="AH15" s="48">
        <f t="shared" si="46"/>
        <v>-155.17887240943867</v>
      </c>
      <c r="AI15" s="38">
        <f t="shared" si="47"/>
        <v>1344.8211275905612</v>
      </c>
    </row>
    <row r="16" ht="14.25">
      <c r="A16" s="58" t="s">
        <v>45</v>
      </c>
      <c r="B16" s="59">
        <v>1</v>
      </c>
      <c r="H16" s="26"/>
      <c r="I16" s="27"/>
      <c r="K16" s="26">
        <f t="shared" si="37"/>
        <v>44198.041666666657</v>
      </c>
      <c r="L16" s="28">
        <f t="shared" si="38"/>
        <v>44198.083333333321</v>
      </c>
      <c r="M16" s="30">
        <f t="shared" si="24"/>
        <v>3599.9999997904524</v>
      </c>
      <c r="N16" s="30">
        <f t="shared" si="25"/>
        <v>0</v>
      </c>
      <c r="O16" s="30">
        <f t="shared" si="39"/>
        <v>1500000</v>
      </c>
      <c r="P16" s="30">
        <f t="shared" si="40"/>
        <v>500000</v>
      </c>
      <c r="Q16" s="31">
        <f t="shared" si="26"/>
        <v>2000000</v>
      </c>
      <c r="R16" s="40">
        <f t="shared" si="27"/>
        <v>0.25</v>
      </c>
      <c r="S16" s="41">
        <f t="shared" si="7"/>
        <v>0.5</v>
      </c>
      <c r="T16" s="41">
        <f t="shared" si="28"/>
        <v>-0.25</v>
      </c>
      <c r="U16" s="42">
        <f t="shared" si="41"/>
        <v>0</v>
      </c>
      <c r="V16" s="43">
        <f t="shared" si="29"/>
        <v>0.36787944119285576</v>
      </c>
      <c r="W16" s="34">
        <f t="shared" si="42"/>
        <v>4.1751401638816759e-06</v>
      </c>
      <c r="X16" s="35">
        <f t="shared" si="43"/>
        <v>7.1740674742067921e-06</v>
      </c>
      <c r="Y16" s="44">
        <f t="shared" si="30"/>
        <v>0.96078943915456017</v>
      </c>
      <c r="Z16" s="45">
        <f t="shared" si="44"/>
        <v>-0.20922829433820625</v>
      </c>
      <c r="AA16" s="46">
        <f t="shared" si="45"/>
        <v>-750.24676136832682</v>
      </c>
      <c r="AB16" s="47">
        <f t="shared" si="31"/>
        <v>0.041666666664241347</v>
      </c>
      <c r="AC16" s="34">
        <f t="shared" si="32"/>
        <v>0.41666666664241347</v>
      </c>
      <c r="AD16" s="34">
        <f t="shared" si="33"/>
        <v>-1.2499999999272404</v>
      </c>
      <c r="AE16" s="34">
        <f t="shared" si="34"/>
        <v>0.0017217761938096302</v>
      </c>
      <c r="AF16" s="34">
        <f t="shared" si="35"/>
        <v>-4.1680375631573705</v>
      </c>
      <c r="AG16" s="34">
        <f t="shared" si="36"/>
        <v>-4.9996491202483879</v>
      </c>
      <c r="AH16" s="48">
        <f t="shared" si="46"/>
        <v>-160.17852152968706</v>
      </c>
      <c r="AI16" s="38">
        <f t="shared" si="47"/>
        <v>1339.8214784703127</v>
      </c>
    </row>
    <row r="17" ht="14.25">
      <c r="A17" s="58" t="s">
        <v>46</v>
      </c>
      <c r="B17" s="59">
        <f>24*3600</f>
        <v>86400</v>
      </c>
      <c r="H17" s="26"/>
      <c r="I17" s="27"/>
      <c r="K17" s="26">
        <f t="shared" si="37"/>
        <v>44198.083333333321</v>
      </c>
      <c r="L17" s="28">
        <f t="shared" si="38"/>
        <v>44198.124999999985</v>
      </c>
      <c r="M17" s="30">
        <f t="shared" si="24"/>
        <v>3599.9999997904524</v>
      </c>
      <c r="N17" s="30">
        <f t="shared" si="25"/>
        <v>0</v>
      </c>
      <c r="O17" s="30">
        <f t="shared" si="39"/>
        <v>1500000</v>
      </c>
      <c r="P17" s="30">
        <f t="shared" si="40"/>
        <v>500000</v>
      </c>
      <c r="Q17" s="31">
        <f t="shared" si="26"/>
        <v>2000000</v>
      </c>
      <c r="R17" s="40">
        <f t="shared" si="27"/>
        <v>0.25</v>
      </c>
      <c r="S17" s="41">
        <f t="shared" si="7"/>
        <v>0.5</v>
      </c>
      <c r="T17" s="41">
        <f t="shared" si="28"/>
        <v>-0.25</v>
      </c>
      <c r="U17" s="42">
        <f t="shared" si="41"/>
        <v>0</v>
      </c>
      <c r="V17" s="43">
        <f t="shared" si="29"/>
        <v>0.36787944119285576</v>
      </c>
      <c r="W17" s="34">
        <f t="shared" si="42"/>
        <v>1.5359482303906391e-06</v>
      </c>
      <c r="X17" s="35">
        <f t="shared" si="43"/>
        <v>2.6391919334910368e-06</v>
      </c>
      <c r="Y17" s="44">
        <f t="shared" si="30"/>
        <v>0.96078943915456017</v>
      </c>
      <c r="Z17" s="45">
        <f t="shared" si="44"/>
        <v>-0.21082697578383039</v>
      </c>
      <c r="AA17" s="46">
        <f t="shared" si="45"/>
        <v>-756.1186698414416</v>
      </c>
      <c r="AB17" s="47">
        <f t="shared" si="31"/>
        <v>0.041666666664241347</v>
      </c>
      <c r="AC17" s="34">
        <f t="shared" si="32"/>
        <v>0.41666666664241347</v>
      </c>
      <c r="AD17" s="34">
        <f t="shared" si="33"/>
        <v>-1.2499999999272404</v>
      </c>
      <c r="AE17" s="34">
        <f t="shared" si="34"/>
        <v>0.00063340606403784879</v>
      </c>
      <c r="AF17" s="34">
        <f t="shared" si="35"/>
        <v>-4.2006592768968973</v>
      </c>
      <c r="AG17" s="34">
        <f t="shared" si="36"/>
        <v>-5.0333592041176862</v>
      </c>
      <c r="AH17" s="48">
        <f t="shared" si="46"/>
        <v>-165.21188073380475</v>
      </c>
      <c r="AI17" s="38">
        <f t="shared" si="47"/>
        <v>1334.7881192661951</v>
      </c>
    </row>
    <row r="18" ht="14.25">
      <c r="A18" s="58" t="s">
        <v>47</v>
      </c>
      <c r="B18" s="59">
        <v>1</v>
      </c>
      <c r="H18" s="26"/>
      <c r="I18" s="27"/>
      <c r="K18" s="26">
        <f t="shared" si="37"/>
        <v>44198.124999999985</v>
      </c>
      <c r="L18" s="28">
        <f t="shared" si="38"/>
        <v>44198.16666666665</v>
      </c>
      <c r="M18" s="30">
        <f t="shared" si="24"/>
        <v>3599.9999997904524</v>
      </c>
      <c r="N18" s="30">
        <f t="shared" si="25"/>
        <v>0</v>
      </c>
      <c r="O18" s="30">
        <f t="shared" si="39"/>
        <v>1500000</v>
      </c>
      <c r="P18" s="30">
        <f t="shared" si="40"/>
        <v>500000</v>
      </c>
      <c r="Q18" s="31">
        <f t="shared" si="26"/>
        <v>2000000</v>
      </c>
      <c r="R18" s="40">
        <f t="shared" si="27"/>
        <v>0.25</v>
      </c>
      <c r="S18" s="41">
        <f t="shared" si="7"/>
        <v>0.5</v>
      </c>
      <c r="T18" s="41">
        <f t="shared" si="28"/>
        <v>-0.25</v>
      </c>
      <c r="U18" s="42">
        <f t="shared" si="41"/>
        <v>0</v>
      </c>
      <c r="V18" s="43">
        <f t="shared" si="29"/>
        <v>0.36787944119285576</v>
      </c>
      <c r="W18" s="34">
        <f t="shared" si="42"/>
        <v>5.6504377669726404e-07</v>
      </c>
      <c r="X18" s="35">
        <f t="shared" si="43"/>
        <v>9.7090445369337508e-07</v>
      </c>
      <c r="Y18" s="44">
        <f t="shared" si="30"/>
        <v>0.96078943915456017</v>
      </c>
      <c r="Z18" s="45">
        <f t="shared" si="44"/>
        <v>-0.21236297203335838</v>
      </c>
      <c r="AA18" s="46">
        <f t="shared" si="45"/>
        <v>-761.76033749009252</v>
      </c>
      <c r="AB18" s="47">
        <f t="shared" si="31"/>
        <v>0.041666666664241347</v>
      </c>
      <c r="AC18" s="34">
        <f t="shared" si="32"/>
        <v>0.41666666664241347</v>
      </c>
      <c r="AD18" s="34">
        <f t="shared" si="33"/>
        <v>-1.2499999999272404</v>
      </c>
      <c r="AE18" s="34">
        <f t="shared" si="34"/>
        <v>0.00023301706888641003</v>
      </c>
      <c r="AF18" s="34">
        <f t="shared" si="35"/>
        <v>-4.2320018749449586</v>
      </c>
      <c r="AG18" s="34">
        <f t="shared" si="36"/>
        <v>-5.0651021911608991</v>
      </c>
      <c r="AH18" s="48">
        <f t="shared" si="46"/>
        <v>-170.27698292496564</v>
      </c>
      <c r="AI18" s="38">
        <f t="shared" si="47"/>
        <v>1329.7230170750342</v>
      </c>
    </row>
    <row r="19" ht="14.25">
      <c r="A19" s="64" t="s">
        <v>48</v>
      </c>
      <c r="B19" s="65">
        <v>86400</v>
      </c>
      <c r="H19" s="26"/>
      <c r="I19" s="27"/>
      <c r="K19" s="26">
        <f t="shared" si="37"/>
        <v>44198.16666666665</v>
      </c>
      <c r="L19" s="28">
        <f t="shared" si="38"/>
        <v>44198.208333333314</v>
      </c>
      <c r="M19" s="30">
        <f t="shared" si="24"/>
        <v>3599.9999997904524</v>
      </c>
      <c r="N19" s="30">
        <f t="shared" si="25"/>
        <v>0</v>
      </c>
      <c r="O19" s="30">
        <f t="shared" si="39"/>
        <v>1500000</v>
      </c>
      <c r="P19" s="30">
        <f t="shared" si="40"/>
        <v>500000</v>
      </c>
      <c r="Q19" s="31">
        <f t="shared" si="26"/>
        <v>2000000</v>
      </c>
      <c r="R19" s="40">
        <f t="shared" si="27"/>
        <v>0.25</v>
      </c>
      <c r="S19" s="41">
        <f t="shared" si="7"/>
        <v>0.5</v>
      </c>
      <c r="T19" s="41">
        <f t="shared" si="28"/>
        <v>-0.25</v>
      </c>
      <c r="U19" s="42">
        <f t="shared" si="41"/>
        <v>0</v>
      </c>
      <c r="V19" s="43">
        <f t="shared" si="29"/>
        <v>0.36787944119285576</v>
      </c>
      <c r="W19" s="34">
        <f t="shared" si="42"/>
        <v>2.0786798882089028e-07</v>
      </c>
      <c r="X19" s="35">
        <f t="shared" si="43"/>
        <v>3.5717578787637379e-07</v>
      </c>
      <c r="Y19" s="44">
        <f t="shared" si="30"/>
        <v>0.96078943915456017</v>
      </c>
      <c r="Z19" s="45">
        <f t="shared" si="44"/>
        <v>-0.21383874100848591</v>
      </c>
      <c r="AA19" s="46">
        <f t="shared" si="45"/>
        <v>-767.18079218613616</v>
      </c>
      <c r="AB19" s="47">
        <f t="shared" si="31"/>
        <v>0.041666666664241347</v>
      </c>
      <c r="AC19" s="34">
        <f t="shared" si="32"/>
        <v>0.41666666664241347</v>
      </c>
      <c r="AD19" s="34">
        <f t="shared" si="33"/>
        <v>-1.2499999999272404</v>
      </c>
      <c r="AE19" s="34">
        <f t="shared" si="34"/>
        <v>8.5722189090329715e-05</v>
      </c>
      <c r="AF19" s="34">
        <f t="shared" si="35"/>
        <v>-4.2621155121452006</v>
      </c>
      <c r="AG19" s="34">
        <f t="shared" si="36"/>
        <v>-5.0953631232409373</v>
      </c>
      <c r="AH19" s="48">
        <f t="shared" si="46"/>
        <v>-175.37234604820657</v>
      </c>
      <c r="AI19" s="38">
        <f t="shared" si="47"/>
        <v>1324.6276539517933</v>
      </c>
    </row>
    <row r="20" ht="14.25">
      <c r="A20" s="60" t="s">
        <v>49</v>
      </c>
      <c r="B20" s="61">
        <v>1000000</v>
      </c>
      <c r="H20" s="26"/>
      <c r="I20" s="27"/>
      <c r="K20" s="26">
        <f t="shared" si="37"/>
        <v>44198.208333333314</v>
      </c>
      <c r="L20" s="28">
        <f t="shared" si="38"/>
        <v>44198.249999999978</v>
      </c>
      <c r="M20" s="30">
        <f t="shared" si="24"/>
        <v>3599.9999997904524</v>
      </c>
      <c r="N20" s="30">
        <f t="shared" si="25"/>
        <v>0</v>
      </c>
      <c r="O20" s="30">
        <f t="shared" si="39"/>
        <v>1500000</v>
      </c>
      <c r="P20" s="30">
        <f t="shared" si="40"/>
        <v>500000</v>
      </c>
      <c r="Q20" s="31">
        <f t="shared" si="26"/>
        <v>2000000</v>
      </c>
      <c r="R20" s="40">
        <f t="shared" si="27"/>
        <v>0.25</v>
      </c>
      <c r="S20" s="41">
        <f t="shared" si="7"/>
        <v>0.5</v>
      </c>
      <c r="T20" s="41">
        <f t="shared" si="28"/>
        <v>-0.25</v>
      </c>
      <c r="U20" s="42">
        <f t="shared" si="41"/>
        <v>0</v>
      </c>
      <c r="V20" s="43">
        <f t="shared" si="29"/>
        <v>0.36787944119285576</v>
      </c>
      <c r="W20" s="34">
        <f t="shared" si="42"/>
        <v>7.6470359569311902e-08</v>
      </c>
      <c r="X20" s="35">
        <f t="shared" si="43"/>
        <v>1.3139762925157837e-07</v>
      </c>
      <c r="Y20" s="44">
        <f t="shared" si="30"/>
        <v>0.96078943915456017</v>
      </c>
      <c r="Z20" s="45">
        <f t="shared" si="44"/>
        <v>-0.21525664425442037</v>
      </c>
      <c r="AA20" s="46">
        <f t="shared" si="45"/>
        <v>-772.38870781351068</v>
      </c>
      <c r="AB20" s="47">
        <f t="shared" si="31"/>
        <v>0.041666666664241347</v>
      </c>
      <c r="AC20" s="34">
        <f t="shared" si="32"/>
        <v>0.41666666664241347</v>
      </c>
      <c r="AD20" s="34">
        <f t="shared" si="33"/>
        <v>-1.2499999999272404</v>
      </c>
      <c r="AE20" s="34">
        <f t="shared" si="34"/>
        <v>3.1535431020378807e-05</v>
      </c>
      <c r="AF20" s="34">
        <f t="shared" si="35"/>
        <v>-4.2910483767417258</v>
      </c>
      <c r="AG20" s="34">
        <f t="shared" si="36"/>
        <v>-5.1243501745955324</v>
      </c>
      <c r="AH20" s="48">
        <f t="shared" si="46"/>
        <v>-180.49669622280209</v>
      </c>
      <c r="AI20" s="38">
        <f t="shared" si="47"/>
        <v>1319.5033037771977</v>
      </c>
    </row>
    <row r="21" ht="14.25">
      <c r="H21" s="26"/>
      <c r="I21" s="27"/>
      <c r="K21" s="26">
        <f t="shared" si="37"/>
        <v>44198.249999999978</v>
      </c>
      <c r="L21" s="28">
        <f t="shared" si="38"/>
        <v>44198.291666666642</v>
      </c>
      <c r="M21" s="30">
        <f t="shared" si="24"/>
        <v>3599.9999997904524</v>
      </c>
      <c r="N21" s="30">
        <f t="shared" si="25"/>
        <v>0</v>
      </c>
      <c r="O21" s="30">
        <f t="shared" si="39"/>
        <v>1500000</v>
      </c>
      <c r="P21" s="30">
        <f t="shared" si="40"/>
        <v>500000</v>
      </c>
      <c r="Q21" s="31">
        <f t="shared" si="26"/>
        <v>2000000</v>
      </c>
      <c r="R21" s="40">
        <f t="shared" si="27"/>
        <v>0.25</v>
      </c>
      <c r="S21" s="41">
        <f t="shared" si="7"/>
        <v>0.5</v>
      </c>
      <c r="T21" s="41">
        <f t="shared" si="28"/>
        <v>-0.25</v>
      </c>
      <c r="U21" s="42">
        <f t="shared" si="41"/>
        <v>0</v>
      </c>
      <c r="V21" s="43">
        <f t="shared" si="29"/>
        <v>0.36787944119285576</v>
      </c>
      <c r="W21" s="34">
        <f t="shared" si="42"/>
        <v>2.8131873146175211e-08</v>
      </c>
      <c r="X21" s="35">
        <f t="shared" si="43"/>
        <v>4.8338486423136687e-08</v>
      </c>
      <c r="Y21" s="44">
        <f t="shared" si="30"/>
        <v>0.96078943915456017</v>
      </c>
      <c r="Z21" s="45">
        <f t="shared" si="44"/>
        <v>-0.21661895071885717</v>
      </c>
      <c r="AA21" s="46">
        <f t="shared" si="45"/>
        <v>-777.39241814830007</v>
      </c>
      <c r="AB21" s="47">
        <f t="shared" si="31"/>
        <v>0.041666666664241347</v>
      </c>
      <c r="AC21" s="34">
        <f t="shared" si="32"/>
        <v>0.41666666664241347</v>
      </c>
      <c r="AD21" s="34">
        <f t="shared" si="33"/>
        <v>-1.2499999999272404</v>
      </c>
      <c r="AE21" s="34">
        <f t="shared" si="34"/>
        <v>1.1601236741552805e-05</v>
      </c>
      <c r="AF21" s="34">
        <f t="shared" si="35"/>
        <v>-4.3188467674905562</v>
      </c>
      <c r="AG21" s="34">
        <f t="shared" si="36"/>
        <v>-5.1521684995386412</v>
      </c>
      <c r="AH21" s="48">
        <f t="shared" si="46"/>
        <v>-185.64886472234073</v>
      </c>
      <c r="AI21" s="38">
        <f t="shared" si="47"/>
        <v>1314.3511352776591</v>
      </c>
    </row>
    <row r="22" ht="14.25">
      <c r="B22" s="66"/>
      <c r="H22" s="26"/>
      <c r="I22" s="27"/>
      <c r="K22" s="26">
        <f t="shared" si="37"/>
        <v>44198.291666666642</v>
      </c>
      <c r="L22" s="28">
        <f t="shared" si="38"/>
        <v>44198.333333333307</v>
      </c>
      <c r="M22" s="30">
        <f t="shared" si="24"/>
        <v>3599.9999997904524</v>
      </c>
      <c r="N22" s="30">
        <f t="shared" si="25"/>
        <v>0</v>
      </c>
      <c r="O22" s="30">
        <f t="shared" si="39"/>
        <v>1500000</v>
      </c>
      <c r="P22" s="30">
        <f t="shared" si="40"/>
        <v>500000</v>
      </c>
      <c r="Q22" s="31">
        <f t="shared" si="26"/>
        <v>2000000</v>
      </c>
      <c r="R22" s="40">
        <f t="shared" si="27"/>
        <v>0.25</v>
      </c>
      <c r="S22" s="41">
        <f t="shared" si="7"/>
        <v>0.5</v>
      </c>
      <c r="T22" s="41">
        <f t="shared" si="28"/>
        <v>-0.25</v>
      </c>
      <c r="U22" s="42">
        <f t="shared" si="41"/>
        <v>0</v>
      </c>
      <c r="V22" s="43">
        <f t="shared" si="29"/>
        <v>0.36787944119285576</v>
      </c>
      <c r="W22" s="34">
        <f t="shared" si="42"/>
        <v>1.0349137772723241e-08</v>
      </c>
      <c r="X22" s="35">
        <f t="shared" si="43"/>
        <v>1.7782735373451969e-08</v>
      </c>
      <c r="Y22" s="44">
        <f t="shared" si="30"/>
        <v>0.96078943915456017</v>
      </c>
      <c r="Z22" s="45">
        <f t="shared" si="44"/>
        <v>-0.21792784038278004</v>
      </c>
      <c r="AA22" s="46">
        <f t="shared" si="45"/>
        <v>-782.19993019455421</v>
      </c>
      <c r="AB22" s="47">
        <f t="shared" si="31"/>
        <v>0.041666666664241347</v>
      </c>
      <c r="AC22" s="34">
        <f t="shared" si="32"/>
        <v>0.41666666664241347</v>
      </c>
      <c r="AD22" s="34">
        <f t="shared" si="33"/>
        <v>-1.2499999999272404</v>
      </c>
      <c r="AE22" s="34">
        <f t="shared" si="34"/>
        <v>4.2678564896284725e-06</v>
      </c>
      <c r="AF22" s="34">
        <f t="shared" si="35"/>
        <v>-4.3455551677475235</v>
      </c>
      <c r="AG22" s="34">
        <f t="shared" si="36"/>
        <v>-5.1788842331758609</v>
      </c>
      <c r="AH22" s="48">
        <f t="shared" si="46"/>
        <v>-190.8277489555166</v>
      </c>
      <c r="AI22" s="38">
        <f t="shared" si="47"/>
        <v>1309.1722510444831</v>
      </c>
    </row>
    <row r="23" ht="14.25">
      <c r="H23" s="26"/>
      <c r="I23" s="27"/>
      <c r="K23" s="26">
        <f t="shared" si="37"/>
        <v>44198.333333333307</v>
      </c>
      <c r="L23" s="28">
        <f t="shared" si="38"/>
        <v>44198.374999999971</v>
      </c>
      <c r="M23" s="30">
        <f t="shared" si="24"/>
        <v>3599.9999997904524</v>
      </c>
      <c r="N23" s="30">
        <f t="shared" si="25"/>
        <v>0</v>
      </c>
      <c r="O23" s="30">
        <f t="shared" si="39"/>
        <v>1500000</v>
      </c>
      <c r="P23" s="30">
        <f t="shared" si="40"/>
        <v>500000</v>
      </c>
      <c r="Q23" s="31">
        <f t="shared" si="26"/>
        <v>2000000</v>
      </c>
      <c r="R23" s="40">
        <f t="shared" si="27"/>
        <v>0.25</v>
      </c>
      <c r="S23" s="41">
        <f t="shared" si="7"/>
        <v>0.5</v>
      </c>
      <c r="T23" s="41">
        <f t="shared" si="28"/>
        <v>-0.25</v>
      </c>
      <c r="U23" s="42">
        <f t="shared" si="41"/>
        <v>0</v>
      </c>
      <c r="V23" s="43">
        <f t="shared" si="29"/>
        <v>0.36787944119285576</v>
      </c>
      <c r="W23" s="34">
        <f t="shared" si="42"/>
        <v>3.8072350206573016e-09</v>
      </c>
      <c r="X23" s="35">
        <f t="shared" si="43"/>
        <v>6.5419027520659394e-09</v>
      </c>
      <c r="Y23" s="44">
        <f t="shared" si="30"/>
        <v>0.96078943915456017</v>
      </c>
      <c r="Z23" s="45">
        <f t="shared" si="44"/>
        <v>-0.21918540774889569</v>
      </c>
      <c r="AA23" s="46">
        <f t="shared" si="45"/>
        <v>-786.81893699720354</v>
      </c>
      <c r="AB23" s="47">
        <f t="shared" si="31"/>
        <v>0.041666666664241347</v>
      </c>
      <c r="AC23" s="34">
        <f t="shared" si="32"/>
        <v>0.41666666664241347</v>
      </c>
      <c r="AD23" s="34">
        <f t="shared" si="33"/>
        <v>-1.2499999999272404</v>
      </c>
      <c r="AE23" s="34">
        <f t="shared" si="34"/>
        <v>1.5700566604958255e-06</v>
      </c>
      <c r="AF23" s="34">
        <f t="shared" si="35"/>
        <v>-4.3712163166511306</v>
      </c>
      <c r="AG23" s="34">
        <f t="shared" si="36"/>
        <v>-5.2045480798792969</v>
      </c>
      <c r="AH23" s="48">
        <f t="shared" si="46"/>
        <v>-196.03229703539589</v>
      </c>
      <c r="AI23" s="38">
        <f t="shared" si="47"/>
        <v>1303.9677029646039</v>
      </c>
    </row>
    <row r="24" ht="14.25">
      <c r="B24" s="67"/>
      <c r="H24" s="26"/>
      <c r="I24" s="27"/>
      <c r="K24" s="26">
        <f t="shared" si="37"/>
        <v>44198.374999999971</v>
      </c>
      <c r="L24" s="28">
        <f t="shared" si="38"/>
        <v>44198.416666666635</v>
      </c>
      <c r="M24" s="30">
        <f t="shared" si="24"/>
        <v>3599.9999997904524</v>
      </c>
      <c r="N24" s="30">
        <f t="shared" si="25"/>
        <v>0</v>
      </c>
      <c r="O24" s="30">
        <f t="shared" si="39"/>
        <v>1500000</v>
      </c>
      <c r="P24" s="30">
        <f t="shared" si="40"/>
        <v>500000</v>
      </c>
      <c r="Q24" s="31">
        <f t="shared" si="26"/>
        <v>2000000</v>
      </c>
      <c r="R24" s="40">
        <f t="shared" si="27"/>
        <v>0.25</v>
      </c>
      <c r="S24" s="41">
        <f t="shared" si="7"/>
        <v>0.5</v>
      </c>
      <c r="T24" s="41">
        <f t="shared" si="28"/>
        <v>-0.25</v>
      </c>
      <c r="U24" s="42">
        <f t="shared" si="41"/>
        <v>0</v>
      </c>
      <c r="V24" s="43">
        <f t="shared" si="29"/>
        <v>0.36787944119285576</v>
      </c>
      <c r="W24" s="34">
        <f t="shared" si="42"/>
        <v>1.4006034918892788e-09</v>
      </c>
      <c r="X24" s="35">
        <f t="shared" si="43"/>
        <v>2.4066315287680228e-09</v>
      </c>
      <c r="Y24" s="44">
        <f t="shared" si="30"/>
        <v>0.96078943915456017</v>
      </c>
      <c r="Z24" s="45">
        <f t="shared" si="44"/>
        <v>-0.22039366519328504</v>
      </c>
      <c r="AA24" s="46">
        <f t="shared" si="45"/>
        <v>-791.25682995257216</v>
      </c>
      <c r="AB24" s="47">
        <f t="shared" si="31"/>
        <v>0.041666666664241347</v>
      </c>
      <c r="AC24" s="34">
        <f t="shared" si="32"/>
        <v>0.41666666664241347</v>
      </c>
      <c r="AD24" s="34">
        <f t="shared" si="33"/>
        <v>-1.2499999999272404</v>
      </c>
      <c r="AE24" s="34">
        <f t="shared" si="34"/>
        <v>5.775915669043255e-07</v>
      </c>
      <c r="AF24" s="34">
        <f t="shared" si="35"/>
        <v>-4.3958712775142903</v>
      </c>
      <c r="AG24" s="34">
        <f t="shared" si="36"/>
        <v>-5.2292040332075507</v>
      </c>
      <c r="AH24" s="48">
        <f t="shared" si="46"/>
        <v>-201.26150106860342</v>
      </c>
      <c r="AI24" s="38">
        <f t="shared" si="47"/>
        <v>1298.7384989313964</v>
      </c>
    </row>
    <row r="25" ht="14.25">
      <c r="H25" s="26"/>
      <c r="I25" s="27"/>
      <c r="K25" s="26">
        <f t="shared" si="37"/>
        <v>44198.416666666635</v>
      </c>
      <c r="L25" s="28">
        <f t="shared" si="38"/>
        <v>44198.458333333299</v>
      </c>
      <c r="M25" s="30">
        <f t="shared" si="24"/>
        <v>3599.9999997904524</v>
      </c>
      <c r="N25" s="30">
        <f t="shared" si="25"/>
        <v>-500000</v>
      </c>
      <c r="O25" s="30">
        <f t="shared" si="39"/>
        <v>1000000</v>
      </c>
      <c r="P25" s="30">
        <f t="shared" si="40"/>
        <v>1000000</v>
      </c>
      <c r="Q25" s="31">
        <f t="shared" si="26"/>
        <v>2000000</v>
      </c>
      <c r="R25" s="40">
        <f t="shared" si="27"/>
        <v>0.5</v>
      </c>
      <c r="S25" s="41">
        <f t="shared" si="7"/>
        <v>0.5</v>
      </c>
      <c r="T25" s="41">
        <f t="shared" si="28"/>
        <v>0</v>
      </c>
      <c r="U25" s="42">
        <f t="shared" si="41"/>
        <v>0.25</v>
      </c>
      <c r="V25" s="43">
        <f t="shared" si="29"/>
        <v>0.36787944119285576</v>
      </c>
      <c r="W25" s="34">
        <f t="shared" si="42"/>
        <v>0.091969860813467155</v>
      </c>
      <c r="X25" s="35">
        <f t="shared" si="43"/>
        <v>0.1580301405871363</v>
      </c>
      <c r="Y25" s="44">
        <f t="shared" si="30"/>
        <v>0.96078943915456017</v>
      </c>
      <c r="Z25" s="45">
        <f t="shared" si="44"/>
        <v>-0.21175190597427423</v>
      </c>
      <c r="AA25" s="46">
        <f t="shared" si="45"/>
        <v>-777.75832971097191</v>
      </c>
      <c r="AB25" s="47">
        <f t="shared" si="31"/>
        <v>0.041666666664241347</v>
      </c>
      <c r="AC25" s="34">
        <f t="shared" si="32"/>
        <v>0.41666666664241347</v>
      </c>
      <c r="AD25" s="34">
        <f t="shared" si="33"/>
        <v>0</v>
      </c>
      <c r="AE25" s="34">
        <f t="shared" si="34"/>
        <v>37.927233740912712</v>
      </c>
      <c r="AF25" s="34">
        <f t="shared" si="35"/>
        <v>-4.3208796095053996</v>
      </c>
      <c r="AG25" s="34">
        <f t="shared" si="36"/>
        <v>34.023020798049728</v>
      </c>
      <c r="AH25" s="48">
        <f t="shared" si="46"/>
        <v>-167.23848027055368</v>
      </c>
      <c r="AI25" s="38">
        <f t="shared" si="47"/>
        <v>1332.761519729446</v>
      </c>
    </row>
    <row r="26" ht="14.25">
      <c r="H26" s="26"/>
      <c r="I26" s="27"/>
      <c r="K26" s="26">
        <f t="shared" si="37"/>
        <v>44198.458333333299</v>
      </c>
      <c r="L26" s="28">
        <f t="shared" si="38"/>
        <v>44198.499999999964</v>
      </c>
      <c r="M26" s="30">
        <f t="shared" si="24"/>
        <v>3599.9999997904524</v>
      </c>
      <c r="N26" s="30">
        <f t="shared" si="25"/>
        <v>0</v>
      </c>
      <c r="O26" s="30">
        <f t="shared" si="39"/>
        <v>1000000</v>
      </c>
      <c r="P26" s="30">
        <f t="shared" si="40"/>
        <v>1000000</v>
      </c>
      <c r="Q26" s="31">
        <f t="shared" si="26"/>
        <v>2000000</v>
      </c>
      <c r="R26" s="40">
        <f t="shared" si="27"/>
        <v>0.5</v>
      </c>
      <c r="S26" s="41">
        <f t="shared" si="7"/>
        <v>0.5</v>
      </c>
      <c r="T26" s="41">
        <f t="shared" si="28"/>
        <v>0</v>
      </c>
      <c r="U26" s="42">
        <f t="shared" si="41"/>
        <v>0</v>
      </c>
      <c r="V26" s="43">
        <f t="shared" si="29"/>
        <v>0.36787944119285576</v>
      </c>
      <c r="W26" s="34">
        <f t="shared" si="42"/>
        <v>0.033833821002643018</v>
      </c>
      <c r="X26" s="35">
        <f t="shared" si="43"/>
        <v>0.058136039810824137</v>
      </c>
      <c r="Y26" s="44">
        <f t="shared" si="30"/>
        <v>0.96078943915456017</v>
      </c>
      <c r="Z26" s="45">
        <f t="shared" si="44"/>
        <v>-0.20344899498093211</v>
      </c>
      <c r="AA26" s="46">
        <f t="shared" si="45"/>
        <v>-747.26198940079212</v>
      </c>
      <c r="AB26" s="47">
        <f t="shared" si="31"/>
        <v>0.041666666664241347</v>
      </c>
      <c r="AC26" s="34">
        <f t="shared" si="32"/>
        <v>0.41666666664241347</v>
      </c>
      <c r="AD26" s="34">
        <f t="shared" si="33"/>
        <v>0</v>
      </c>
      <c r="AE26" s="34">
        <f t="shared" si="34"/>
        <v>13.952649554597793</v>
      </c>
      <c r="AF26" s="34">
        <f t="shared" si="35"/>
        <v>-4.1514554966710673</v>
      </c>
      <c r="AG26" s="34">
        <f t="shared" si="36"/>
        <v>10.217860724569139</v>
      </c>
      <c r="AH26" s="48">
        <f t="shared" si="46"/>
        <v>-157.02061954598454</v>
      </c>
      <c r="AI26" s="38">
        <f t="shared" si="47"/>
        <v>1342.9793804540152</v>
      </c>
    </row>
    <row r="27" ht="14.25">
      <c r="H27" s="26"/>
      <c r="I27" s="27"/>
      <c r="K27" s="26">
        <f t="shared" si="37"/>
        <v>44198.499999999964</v>
      </c>
      <c r="L27" s="28">
        <f t="shared" si="38"/>
        <v>44198.541666666628</v>
      </c>
      <c r="M27" s="30">
        <f t="shared" si="24"/>
        <v>3599.9999997904524</v>
      </c>
      <c r="N27" s="30">
        <f t="shared" si="25"/>
        <v>0</v>
      </c>
      <c r="O27" s="30">
        <f t="shared" si="39"/>
        <v>1000000</v>
      </c>
      <c r="P27" s="30">
        <f t="shared" si="40"/>
        <v>1000000</v>
      </c>
      <c r="Q27" s="31">
        <f t="shared" si="26"/>
        <v>2000000</v>
      </c>
      <c r="R27" s="40">
        <f t="shared" si="27"/>
        <v>0.5</v>
      </c>
      <c r="S27" s="41">
        <f t="shared" si="7"/>
        <v>0.5</v>
      </c>
      <c r="T27" s="41">
        <f t="shared" si="28"/>
        <v>0</v>
      </c>
      <c r="U27" s="42">
        <f t="shared" si="41"/>
        <v>0</v>
      </c>
      <c r="V27" s="43">
        <f t="shared" si="29"/>
        <v>0.36787944119285576</v>
      </c>
      <c r="W27" s="34">
        <f t="shared" si="42"/>
        <v>0.012446767163871421</v>
      </c>
      <c r="X27" s="35">
        <f t="shared" si="43"/>
        <v>0.021387053838771597</v>
      </c>
      <c r="Y27" s="44">
        <f t="shared" si="30"/>
        <v>0.96078943915456017</v>
      </c>
      <c r="Z27" s="45">
        <f t="shared" si="44"/>
        <v>-0.19547164578428869</v>
      </c>
      <c r="AA27" s="46">
        <f t="shared" si="45"/>
        <v>-717.96142769790799</v>
      </c>
      <c r="AB27" s="47">
        <f t="shared" si="31"/>
        <v>0.041666666664241347</v>
      </c>
      <c r="AC27" s="34">
        <f t="shared" si="32"/>
        <v>0.41666666664241347</v>
      </c>
      <c r="AD27" s="34">
        <f t="shared" si="33"/>
        <v>0</v>
      </c>
      <c r="AE27" s="34">
        <f t="shared" si="34"/>
        <v>5.1328929213051833</v>
      </c>
      <c r="AF27" s="34">
        <f t="shared" si="35"/>
        <v>-3.9886745983217109</v>
      </c>
      <c r="AG27" s="34">
        <f t="shared" si="36"/>
        <v>1.5608849896258858</v>
      </c>
      <c r="AH27" s="48">
        <f t="shared" si="46"/>
        <v>-155.45973455635865</v>
      </c>
      <c r="AI27" s="38">
        <f t="shared" si="47"/>
        <v>1344.5402654436411</v>
      </c>
    </row>
    <row r="28" ht="14.25">
      <c r="H28" s="26"/>
      <c r="I28" s="27"/>
      <c r="K28" s="26">
        <f t="shared" si="37"/>
        <v>44198.541666666628</v>
      </c>
      <c r="L28" s="28">
        <f t="shared" si="38"/>
        <v>44198.583333333292</v>
      </c>
      <c r="M28" s="30">
        <f t="shared" si="24"/>
        <v>3599.9999997904524</v>
      </c>
      <c r="N28" s="30">
        <f t="shared" si="25"/>
        <v>0</v>
      </c>
      <c r="O28" s="30">
        <f t="shared" si="39"/>
        <v>1000000</v>
      </c>
      <c r="P28" s="30">
        <f t="shared" si="40"/>
        <v>1000000</v>
      </c>
      <c r="Q28" s="31">
        <f t="shared" si="26"/>
        <v>2000000</v>
      </c>
      <c r="R28" s="40">
        <f t="shared" si="27"/>
        <v>0.5</v>
      </c>
      <c r="S28" s="41">
        <f t="shared" si="7"/>
        <v>0.5</v>
      </c>
      <c r="T28" s="41">
        <f t="shared" si="28"/>
        <v>0</v>
      </c>
      <c r="U28" s="42">
        <f t="shared" si="41"/>
        <v>0</v>
      </c>
      <c r="V28" s="43">
        <f t="shared" si="29"/>
        <v>0.36787944119285576</v>
      </c>
      <c r="W28" s="34">
        <f t="shared" si="42"/>
        <v>0.0045789097489026048</v>
      </c>
      <c r="X28" s="35">
        <f t="shared" si="43"/>
        <v>0.0078678574149688169</v>
      </c>
      <c r="Y28" s="44">
        <f t="shared" si="30"/>
        <v>0.96078943915456017</v>
      </c>
      <c r="Z28" s="45">
        <f t="shared" si="44"/>
        <v>-0.18780709292370557</v>
      </c>
      <c r="AA28" s="46">
        <f t="shared" si="45"/>
        <v>-689.80975745248043</v>
      </c>
      <c r="AB28" s="47">
        <f t="shared" si="31"/>
        <v>0.041666666664241347</v>
      </c>
      <c r="AC28" s="34">
        <f t="shared" si="32"/>
        <v>0.41666666664241347</v>
      </c>
      <c r="AD28" s="34">
        <f t="shared" si="33"/>
        <v>0</v>
      </c>
      <c r="AE28" s="34">
        <f t="shared" si="34"/>
        <v>1.8882857795925161</v>
      </c>
      <c r="AF28" s="34">
        <f t="shared" si="35"/>
        <v>-3.8322764302915582</v>
      </c>
      <c r="AG28" s="34">
        <f t="shared" si="36"/>
        <v>-1.5273239840566286</v>
      </c>
      <c r="AH28" s="48">
        <f t="shared" si="46"/>
        <v>-156.98705854041529</v>
      </c>
      <c r="AI28" s="38">
        <f t="shared" si="47"/>
        <v>1343.0129414595845</v>
      </c>
    </row>
    <row r="29" ht="14.25">
      <c r="H29" s="26"/>
      <c r="I29" s="27"/>
      <c r="K29" s="26">
        <f t="shared" si="37"/>
        <v>44198.583333333292</v>
      </c>
      <c r="L29" s="28">
        <f t="shared" si="38"/>
        <v>44198.624999999956</v>
      </c>
      <c r="M29" s="30">
        <f t="shared" si="24"/>
        <v>3599.9999997904524</v>
      </c>
      <c r="N29" s="30">
        <f t="shared" si="25"/>
        <v>0</v>
      </c>
      <c r="O29" s="30">
        <f t="shared" si="39"/>
        <v>1000000</v>
      </c>
      <c r="P29" s="30">
        <f t="shared" si="40"/>
        <v>1000000</v>
      </c>
      <c r="Q29" s="31">
        <f t="shared" si="26"/>
        <v>2000000</v>
      </c>
      <c r="R29" s="40">
        <f t="shared" si="27"/>
        <v>0.5</v>
      </c>
      <c r="S29" s="41">
        <f t="shared" si="7"/>
        <v>0.5</v>
      </c>
      <c r="T29" s="41">
        <f t="shared" si="28"/>
        <v>0</v>
      </c>
      <c r="U29" s="42">
        <f t="shared" si="41"/>
        <v>0</v>
      </c>
      <c r="V29" s="43">
        <f t="shared" si="29"/>
        <v>0.36787944119285576</v>
      </c>
      <c r="W29" s="34">
        <f t="shared" si="42"/>
        <v>0.0016844867596988097</v>
      </c>
      <c r="X29" s="35">
        <f t="shared" si="43"/>
        <v>0.0028944229892037951</v>
      </c>
      <c r="Y29" s="44">
        <f t="shared" si="30"/>
        <v>0.96078943915456017</v>
      </c>
      <c r="Z29" s="45">
        <f t="shared" si="44"/>
        <v>-0.18044307147941543</v>
      </c>
      <c r="AA29" s="46">
        <f t="shared" si="45"/>
        <v>-662.7619299861118</v>
      </c>
      <c r="AB29" s="47">
        <f t="shared" si="31"/>
        <v>0.041666666664241347</v>
      </c>
      <c r="AC29" s="34">
        <f t="shared" si="32"/>
        <v>0.41666666664241347</v>
      </c>
      <c r="AD29" s="34">
        <f t="shared" si="33"/>
        <v>0</v>
      </c>
      <c r="AE29" s="34">
        <f t="shared" si="34"/>
        <v>0.6946615174089108</v>
      </c>
      <c r="AF29" s="34">
        <f t="shared" si="35"/>
        <v>-3.6820107221450651</v>
      </c>
      <c r="AG29" s="34">
        <f t="shared" si="36"/>
        <v>-2.5706825380937408</v>
      </c>
      <c r="AH29" s="48">
        <f t="shared" si="46"/>
        <v>-159.55774107850903</v>
      </c>
      <c r="AI29" s="38">
        <f t="shared" si="47"/>
        <v>1340.4422589214907</v>
      </c>
    </row>
    <row r="30" ht="14.25">
      <c r="H30" s="32"/>
      <c r="I30" s="33"/>
      <c r="K30" s="26">
        <f t="shared" si="37"/>
        <v>44198.624999999956</v>
      </c>
      <c r="L30" s="28">
        <f t="shared" si="38"/>
        <v>44198.666666666621</v>
      </c>
      <c r="M30" s="30">
        <f t="shared" si="24"/>
        <v>3599.9999997904524</v>
      </c>
      <c r="N30" s="30">
        <f t="shared" si="25"/>
        <v>0</v>
      </c>
      <c r="O30" s="30">
        <f t="shared" si="39"/>
        <v>1000000</v>
      </c>
      <c r="P30" s="30">
        <f t="shared" si="40"/>
        <v>1000000</v>
      </c>
      <c r="Q30" s="31">
        <f t="shared" si="26"/>
        <v>2000000</v>
      </c>
      <c r="R30" s="40">
        <f t="shared" si="27"/>
        <v>0.5</v>
      </c>
      <c r="S30" s="41">
        <f t="shared" si="7"/>
        <v>0.5</v>
      </c>
      <c r="T30" s="41">
        <f t="shared" si="28"/>
        <v>0</v>
      </c>
      <c r="U30" s="42">
        <f t="shared" si="41"/>
        <v>0</v>
      </c>
      <c r="V30" s="43">
        <f t="shared" si="29"/>
        <v>0.36787944119285576</v>
      </c>
      <c r="W30" s="34">
        <f t="shared" si="42"/>
        <v>0.00061968804785476244</v>
      </c>
      <c r="X30" s="35">
        <f t="shared" si="43"/>
        <v>0.0010647987118440473</v>
      </c>
      <c r="Y30" s="44">
        <f t="shared" si="30"/>
        <v>0.96078943915456017</v>
      </c>
      <c r="Z30" s="45">
        <f t="shared" si="44"/>
        <v>-0.17336779744603376</v>
      </c>
      <c r="AA30" s="46">
        <f t="shared" si="45"/>
        <v>-636.77466300435026</v>
      </c>
      <c r="AB30" s="47">
        <f t="shared" si="31"/>
        <v>0.041666666664241347</v>
      </c>
      <c r="AC30" s="34">
        <f t="shared" si="32"/>
        <v>0.41666666664241347</v>
      </c>
      <c r="AD30" s="34">
        <f t="shared" si="33"/>
        <v>0</v>
      </c>
      <c r="AE30" s="34">
        <f t="shared" si="34"/>
        <v>0.25555169084257134</v>
      </c>
      <c r="AF30" s="34">
        <f t="shared" si="35"/>
        <v>-3.5376370166908346</v>
      </c>
      <c r="AG30" s="34">
        <f t="shared" si="36"/>
        <v>-2.8654186592058499</v>
      </c>
      <c r="AH30" s="48">
        <f t="shared" si="46"/>
        <v>-162.42315973771488</v>
      </c>
      <c r="AI30" s="38">
        <f t="shared" si="47"/>
        <v>1337.5768402622848</v>
      </c>
    </row>
    <row r="31" ht="14.25">
      <c r="H31" s="32"/>
      <c r="I31" s="33"/>
      <c r="K31" s="26">
        <f t="shared" si="37"/>
        <v>44198.666666666621</v>
      </c>
      <c r="L31" s="28">
        <f t="shared" si="38"/>
        <v>44198.708333333285</v>
      </c>
      <c r="M31" s="30">
        <f t="shared" si="24"/>
        <v>3599.9999997904524</v>
      </c>
      <c r="N31" s="30">
        <f t="shared" si="25"/>
        <v>0</v>
      </c>
      <c r="O31" s="30">
        <f t="shared" si="39"/>
        <v>1000000</v>
      </c>
      <c r="P31" s="30">
        <f t="shared" si="40"/>
        <v>1000000</v>
      </c>
      <c r="Q31" s="31">
        <f t="shared" si="26"/>
        <v>2000000</v>
      </c>
      <c r="R31" s="40">
        <f t="shared" si="27"/>
        <v>0.5</v>
      </c>
      <c r="S31" s="41">
        <f t="shared" si="7"/>
        <v>0.5</v>
      </c>
      <c r="T31" s="41">
        <f t="shared" si="28"/>
        <v>0</v>
      </c>
      <c r="U31" s="42">
        <f t="shared" si="41"/>
        <v>0</v>
      </c>
      <c r="V31" s="43">
        <f t="shared" si="29"/>
        <v>0.36787944119285576</v>
      </c>
      <c r="W31" s="34">
        <f t="shared" si="42"/>
        <v>0.00022797049275870165</v>
      </c>
      <c r="X31" s="35">
        <f t="shared" si="43"/>
        <v>0.00039171755509606078</v>
      </c>
      <c r="Y31" s="44">
        <f t="shared" si="30"/>
        <v>0.96078943915456017</v>
      </c>
      <c r="Z31" s="45">
        <f t="shared" si="44"/>
        <v>-0.16656994887563617</v>
      </c>
      <c r="AA31" s="46">
        <f t="shared" si="45"/>
        <v>-611.80637133578364</v>
      </c>
      <c r="AB31" s="47">
        <f t="shared" si="31"/>
        <v>0.041666666664241347</v>
      </c>
      <c r="AC31" s="34">
        <f t="shared" si="32"/>
        <v>0.41666666664241347</v>
      </c>
      <c r="AD31" s="34">
        <f t="shared" si="33"/>
        <v>0</v>
      </c>
      <c r="AE31" s="34">
        <f t="shared" si="34"/>
        <v>0.094012213223054586</v>
      </c>
      <c r="AF31" s="34">
        <f t="shared" si="35"/>
        <v>-3.398924285198798</v>
      </c>
      <c r="AG31" s="34">
        <f t="shared" si="36"/>
        <v>-2.88824540533333</v>
      </c>
      <c r="AH31" s="48">
        <f t="shared" si="46"/>
        <v>-165.3114051430482</v>
      </c>
      <c r="AI31" s="38">
        <f t="shared" si="47"/>
        <v>1334.6885948569516</v>
      </c>
    </row>
    <row r="32" ht="14.25">
      <c r="H32" s="32"/>
      <c r="I32" s="33"/>
      <c r="K32" s="26">
        <f t="shared" si="37"/>
        <v>44198.708333333285</v>
      </c>
      <c r="L32" s="28">
        <f t="shared" si="38"/>
        <v>44198.749999999949</v>
      </c>
      <c r="M32" s="30">
        <f t="shared" si="24"/>
        <v>3599.9999997904524</v>
      </c>
      <c r="N32" s="30">
        <f t="shared" si="25"/>
        <v>0</v>
      </c>
      <c r="O32" s="30">
        <f t="shared" si="39"/>
        <v>1000000</v>
      </c>
      <c r="P32" s="30">
        <f t="shared" si="40"/>
        <v>1000000</v>
      </c>
      <c r="Q32" s="31">
        <f t="shared" si="26"/>
        <v>2000000</v>
      </c>
      <c r="R32" s="40">
        <f t="shared" si="27"/>
        <v>0.5</v>
      </c>
      <c r="S32" s="41">
        <f t="shared" si="7"/>
        <v>0.5</v>
      </c>
      <c r="T32" s="41">
        <f t="shared" si="28"/>
        <v>0</v>
      </c>
      <c r="U32" s="42">
        <f t="shared" si="41"/>
        <v>0</v>
      </c>
      <c r="V32" s="43">
        <f t="shared" si="29"/>
        <v>0.36787944119285576</v>
      </c>
      <c r="W32" s="34">
        <f t="shared" si="42"/>
        <v>8.3865657484531131e-05</v>
      </c>
      <c r="X32" s="35">
        <f t="shared" si="43"/>
        <v>0.00014410483527417051</v>
      </c>
      <c r="Y32" s="44">
        <f t="shared" si="30"/>
        <v>0.96078943915456017</v>
      </c>
      <c r="Z32" s="45">
        <f t="shared" si="44"/>
        <v>-0.16003864776022625</v>
      </c>
      <c r="AA32" s="46">
        <f t="shared" si="45"/>
        <v>-587.81710038689425</v>
      </c>
      <c r="AB32" s="47">
        <f t="shared" si="31"/>
        <v>0.041666666664241347</v>
      </c>
      <c r="AC32" s="34">
        <f t="shared" si="32"/>
        <v>0.41666666664241347</v>
      </c>
      <c r="AD32" s="34">
        <f t="shared" si="33"/>
        <v>0</v>
      </c>
      <c r="AE32" s="34">
        <f t="shared" si="34"/>
        <v>0.034585160465800922</v>
      </c>
      <c r="AF32" s="34">
        <f t="shared" si="35"/>
        <v>-3.2656505577049684</v>
      </c>
      <c r="AG32" s="34">
        <f t="shared" si="36"/>
        <v>-2.8143987305967539</v>
      </c>
      <c r="AH32" s="48">
        <f t="shared" si="46"/>
        <v>-168.12580387364497</v>
      </c>
      <c r="AI32" s="38">
        <f t="shared" si="47"/>
        <v>1331.8741961263547</v>
      </c>
    </row>
    <row r="33" ht="14.25">
      <c r="H33" s="32"/>
      <c r="I33" s="33"/>
      <c r="K33" s="26">
        <f t="shared" si="37"/>
        <v>44198.749999999949</v>
      </c>
      <c r="L33" s="28">
        <f t="shared" si="38"/>
        <v>44198.791666666613</v>
      </c>
      <c r="M33" s="30">
        <f t="shared" si="24"/>
        <v>3599.9999997904524</v>
      </c>
      <c r="N33" s="30">
        <f t="shared" si="25"/>
        <v>0</v>
      </c>
      <c r="O33" s="30">
        <f t="shared" si="39"/>
        <v>1000000</v>
      </c>
      <c r="P33" s="30">
        <f t="shared" si="40"/>
        <v>1000000</v>
      </c>
      <c r="Q33" s="31">
        <f t="shared" si="26"/>
        <v>2000000</v>
      </c>
      <c r="R33" s="40">
        <f t="shared" si="27"/>
        <v>0.5</v>
      </c>
      <c r="S33" s="41">
        <f t="shared" si="7"/>
        <v>0.5</v>
      </c>
      <c r="T33" s="41">
        <f t="shared" si="28"/>
        <v>0</v>
      </c>
      <c r="U33" s="42">
        <f t="shared" si="41"/>
        <v>0</v>
      </c>
      <c r="V33" s="43">
        <f t="shared" si="29"/>
        <v>0.36787944119285576</v>
      </c>
      <c r="W33" s="34">
        <f t="shared" si="42"/>
        <v>3.0852451210680752e-05</v>
      </c>
      <c r="X33" s="35">
        <f t="shared" si="43"/>
        <v>5.3013206273850379e-05</v>
      </c>
      <c r="Y33" s="44">
        <f t="shared" si="30"/>
        <v>0.96078943915456017</v>
      </c>
      <c r="Z33" s="45">
        <f t="shared" si="44"/>
        <v>-0.15376344262460198</v>
      </c>
      <c r="AA33" s="46">
        <f t="shared" si="45"/>
        <v>-564.76846220618393</v>
      </c>
      <c r="AB33" s="47">
        <f t="shared" si="31"/>
        <v>0.041666666664241347</v>
      </c>
      <c r="AC33" s="34">
        <f t="shared" si="32"/>
        <v>0.41666666664241347</v>
      </c>
      <c r="AD33" s="34">
        <f t="shared" si="33"/>
        <v>0</v>
      </c>
      <c r="AE33" s="34">
        <f t="shared" si="34"/>
        <v>0.012723169505724091</v>
      </c>
      <c r="AF33" s="34">
        <f t="shared" si="35"/>
        <v>-3.1376025678121326</v>
      </c>
      <c r="AG33" s="34">
        <f t="shared" si="36"/>
        <v>-2.7082127316639952</v>
      </c>
      <c r="AH33" s="48">
        <f t="shared" si="46"/>
        <v>-170.83401660530896</v>
      </c>
      <c r="AI33" s="38">
        <f t="shared" si="47"/>
        <v>1329.1659833946908</v>
      </c>
    </row>
    <row r="34" ht="14.25">
      <c r="H34" s="32"/>
      <c r="I34" s="33"/>
      <c r="K34" s="26">
        <f t="shared" si="37"/>
        <v>44198.791666666613</v>
      </c>
      <c r="L34" s="28">
        <f t="shared" si="38"/>
        <v>44198.833333333278</v>
      </c>
      <c r="M34" s="30">
        <f t="shared" si="24"/>
        <v>3599.9999997904524</v>
      </c>
      <c r="N34" s="30">
        <f t="shared" si="25"/>
        <v>0</v>
      </c>
      <c r="O34" s="30">
        <f t="shared" si="39"/>
        <v>1000000</v>
      </c>
      <c r="P34" s="30">
        <f t="shared" si="40"/>
        <v>1000000</v>
      </c>
      <c r="Q34" s="31">
        <f t="shared" si="26"/>
        <v>2000000</v>
      </c>
      <c r="R34" s="40">
        <f t="shared" si="27"/>
        <v>0.5</v>
      </c>
      <c r="S34" s="41">
        <f t="shared" si="7"/>
        <v>0.5</v>
      </c>
      <c r="T34" s="41">
        <f t="shared" si="28"/>
        <v>0</v>
      </c>
      <c r="U34" s="42">
        <f t="shared" si="41"/>
        <v>0</v>
      </c>
      <c r="V34" s="43">
        <f t="shared" si="29"/>
        <v>0.36787944119285576</v>
      </c>
      <c r="W34" s="34">
        <f t="shared" si="42"/>
        <v>1.1349982510815081e-05</v>
      </c>
      <c r="X34" s="35">
        <f t="shared" si="43"/>
        <v>1.9502468699865669e-05</v>
      </c>
      <c r="Y34" s="44">
        <f t="shared" si="30"/>
        <v>0.96078943915456017</v>
      </c>
      <c r="Z34" s="45">
        <f t="shared" si="44"/>
        <v>-0.14773429180176573</v>
      </c>
      <c r="AA34" s="46">
        <f t="shared" si="45"/>
        <v>-542.62357405526279</v>
      </c>
      <c r="AB34" s="47">
        <f t="shared" si="31"/>
        <v>0.041666666664241347</v>
      </c>
      <c r="AC34" s="34">
        <f t="shared" si="32"/>
        <v>0.41666666664241347</v>
      </c>
      <c r="AD34" s="34">
        <f t="shared" si="33"/>
        <v>0</v>
      </c>
      <c r="AE34" s="34">
        <f t="shared" si="34"/>
        <v>0.0046805924879677607</v>
      </c>
      <c r="AF34" s="34">
        <f t="shared" si="35"/>
        <v>-3.0145754114181265</v>
      </c>
      <c r="AG34" s="34">
        <f t="shared" si="36"/>
        <v>-2.5932281522877454</v>
      </c>
      <c r="AH34" s="48">
        <f t="shared" si="46"/>
        <v>-173.4272447575967</v>
      </c>
      <c r="AI34" s="38">
        <f t="shared" si="47"/>
        <v>1326.572755242403</v>
      </c>
    </row>
    <row r="35" ht="14.25">
      <c r="H35" s="32"/>
      <c r="I35" s="33"/>
      <c r="K35" s="26">
        <f t="shared" si="37"/>
        <v>44198.833333333278</v>
      </c>
      <c r="L35" s="28">
        <f t="shared" si="38"/>
        <v>44198.874999999942</v>
      </c>
      <c r="M35" s="30">
        <f t="shared" si="24"/>
        <v>3599.9999997904524</v>
      </c>
      <c r="N35" s="30">
        <f t="shared" si="25"/>
        <v>0</v>
      </c>
      <c r="O35" s="30">
        <f t="shared" si="39"/>
        <v>1000000</v>
      </c>
      <c r="P35" s="30">
        <f t="shared" si="40"/>
        <v>1000000</v>
      </c>
      <c r="Q35" s="31">
        <f t="shared" si="26"/>
        <v>2000000</v>
      </c>
      <c r="R35" s="40">
        <f t="shared" si="27"/>
        <v>0.5</v>
      </c>
      <c r="S35" s="41">
        <f t="shared" si="7"/>
        <v>0.5</v>
      </c>
      <c r="T35" s="41">
        <f t="shared" si="28"/>
        <v>0</v>
      </c>
      <c r="U35" s="42">
        <f t="shared" si="41"/>
        <v>0</v>
      </c>
      <c r="V35" s="43">
        <f t="shared" si="29"/>
        <v>0.36787944119285576</v>
      </c>
      <c r="W35" s="34">
        <f t="shared" si="42"/>
        <v>4.1754252236273384e-06</v>
      </c>
      <c r="X35" s="35">
        <f t="shared" si="43"/>
        <v>7.1745572871877428e-06</v>
      </c>
      <c r="Y35" s="44">
        <f t="shared" si="30"/>
        <v>0.96078943915456017</v>
      </c>
      <c r="Z35" s="45">
        <f t="shared" si="44"/>
        <v>-0.14194154736411463</v>
      </c>
      <c r="AA35" s="46">
        <f t="shared" si="45"/>
        <v>-521.34699938859887</v>
      </c>
      <c r="AB35" s="47">
        <f t="shared" si="31"/>
        <v>0.041666666664241347</v>
      </c>
      <c r="AC35" s="34">
        <f t="shared" si="32"/>
        <v>0.41666666664241347</v>
      </c>
      <c r="AD35" s="34">
        <f t="shared" si="33"/>
        <v>0</v>
      </c>
      <c r="AE35" s="34">
        <f t="shared" si="34"/>
        <v>0.0017218937489250582</v>
      </c>
      <c r="AF35" s="34">
        <f t="shared" si="35"/>
        <v>-2.8963722188255492</v>
      </c>
      <c r="AG35" s="34">
        <f t="shared" si="36"/>
        <v>-2.4779836584342108</v>
      </c>
      <c r="AH35" s="48">
        <f t="shared" si="46"/>
        <v>-175.90522841603089</v>
      </c>
      <c r="AI35" s="38">
        <f t="shared" si="47"/>
        <v>1324.0947715839688</v>
      </c>
    </row>
    <row r="36" ht="14.25">
      <c r="H36" s="32"/>
      <c r="I36" s="33"/>
      <c r="K36" s="26">
        <f t="shared" si="37"/>
        <v>44198.874999999942</v>
      </c>
      <c r="L36" s="28">
        <f t="shared" si="38"/>
        <v>44198.916666666606</v>
      </c>
      <c r="M36" s="30">
        <f t="shared" si="24"/>
        <v>3599.9999997904524</v>
      </c>
      <c r="N36" s="30">
        <f t="shared" si="25"/>
        <v>0</v>
      </c>
      <c r="O36" s="30">
        <f t="shared" si="39"/>
        <v>1000000</v>
      </c>
      <c r="P36" s="30">
        <f t="shared" si="40"/>
        <v>1000000</v>
      </c>
      <c r="Q36" s="31">
        <f t="shared" si="26"/>
        <v>2000000</v>
      </c>
      <c r="R36" s="40">
        <f t="shared" si="27"/>
        <v>0.5</v>
      </c>
      <c r="S36" s="41">
        <f t="shared" si="7"/>
        <v>0.5</v>
      </c>
      <c r="T36" s="41">
        <f t="shared" si="28"/>
        <v>0</v>
      </c>
      <c r="U36" s="42">
        <f t="shared" si="41"/>
        <v>0</v>
      </c>
      <c r="V36" s="43">
        <f t="shared" si="29"/>
        <v>0.36787944119285576</v>
      </c>
      <c r="W36" s="34">
        <f t="shared" si="42"/>
        <v>1.53605309801058e-06</v>
      </c>
      <c r="X36" s="35">
        <f t="shared" si="43"/>
        <v>2.6393721256167582e-06</v>
      </c>
      <c r="Y36" s="44">
        <f t="shared" si="30"/>
        <v>0.96078943915456017</v>
      </c>
      <c r="Z36" s="45">
        <f t="shared" si="44"/>
        <v>-0.13637593968469813</v>
      </c>
      <c r="AA36" s="46">
        <f t="shared" si="45"/>
        <v>-500.90469114748481</v>
      </c>
      <c r="AB36" s="47">
        <f t="shared" si="31"/>
        <v>0.041666666664241347</v>
      </c>
      <c r="AC36" s="34">
        <f t="shared" si="32"/>
        <v>0.41666666664241347</v>
      </c>
      <c r="AD36" s="34">
        <f t="shared" si="33"/>
        <v>0</v>
      </c>
      <c r="AE36" s="34">
        <f t="shared" si="34"/>
        <v>0.00063344931014802197</v>
      </c>
      <c r="AF36" s="34">
        <f t="shared" si="35"/>
        <v>-2.7828038397082486</v>
      </c>
      <c r="AG36" s="34">
        <f t="shared" si="36"/>
        <v>-2.3655037237556873</v>
      </c>
      <c r="AH36" s="48">
        <f t="shared" si="46"/>
        <v>-178.27073213978659</v>
      </c>
      <c r="AI36" s="38">
        <f t="shared" si="47"/>
        <v>1321.7292678602132</v>
      </c>
    </row>
    <row r="37" ht="14.25">
      <c r="H37" s="32"/>
      <c r="I37" s="33"/>
      <c r="K37" s="26">
        <f t="shared" si="37"/>
        <v>44198.916666666606</v>
      </c>
      <c r="L37" s="28">
        <f t="shared" si="38"/>
        <v>44198.95833333327</v>
      </c>
      <c r="M37" s="30">
        <f t="shared" si="24"/>
        <v>3599.9999997904524</v>
      </c>
      <c r="N37" s="30">
        <f t="shared" si="25"/>
        <v>0</v>
      </c>
      <c r="O37" s="30">
        <f t="shared" si="39"/>
        <v>1000000</v>
      </c>
      <c r="P37" s="30">
        <f t="shared" si="40"/>
        <v>1000000</v>
      </c>
      <c r="Q37" s="31">
        <f t="shared" si="26"/>
        <v>2000000</v>
      </c>
      <c r="R37" s="40">
        <f t="shared" si="27"/>
        <v>0.5</v>
      </c>
      <c r="S37" s="41">
        <f t="shared" si="7"/>
        <v>0.5</v>
      </c>
      <c r="T37" s="41">
        <f t="shared" si="28"/>
        <v>0</v>
      </c>
      <c r="U37" s="42">
        <f t="shared" si="41"/>
        <v>0</v>
      </c>
      <c r="V37" s="43">
        <f t="shared" si="29"/>
        <v>0.36787944119285576</v>
      </c>
      <c r="W37" s="34">
        <f t="shared" si="42"/>
        <v>5.6508235533868702e-07</v>
      </c>
      <c r="X37" s="35">
        <f t="shared" si="43"/>
        <v>9.7097074267189285e-07</v>
      </c>
      <c r="Y37" s="44">
        <f t="shared" si="30"/>
        <v>0.96078943915456017</v>
      </c>
      <c r="Z37" s="45">
        <f t="shared" si="44"/>
        <v>-0.13102856260383725</v>
      </c>
      <c r="AA37" s="46">
        <f t="shared" si="45"/>
        <v>-481.26393727748012</v>
      </c>
      <c r="AB37" s="47">
        <f t="shared" si="31"/>
        <v>0.041666666664241347</v>
      </c>
      <c r="AC37" s="34">
        <f t="shared" si="32"/>
        <v>0.41666666664241347</v>
      </c>
      <c r="AD37" s="34">
        <f t="shared" si="33"/>
        <v>0</v>
      </c>
      <c r="AE37" s="34">
        <f t="shared" si="34"/>
        <v>0.00023303297824125429</v>
      </c>
      <c r="AF37" s="34">
        <f t="shared" si="35"/>
        <v>-2.6736885404304451</v>
      </c>
      <c r="AG37" s="34">
        <f t="shared" si="36"/>
        <v>-2.2567888408097905</v>
      </c>
      <c r="AH37" s="48">
        <f t="shared" si="46"/>
        <v>-180.52752098059639</v>
      </c>
      <c r="AI37" s="38">
        <f t="shared" si="47"/>
        <v>1319.4724790194034</v>
      </c>
    </row>
    <row r="38" ht="14.25">
      <c r="H38" s="32"/>
      <c r="I38" s="33"/>
      <c r="K38" s="26">
        <f t="shared" si="37"/>
        <v>44198.95833333327</v>
      </c>
      <c r="L38" s="28">
        <f t="shared" si="38"/>
        <v>44198.999999999935</v>
      </c>
      <c r="M38" s="30">
        <f t="shared" si="24"/>
        <v>3599.9999997904524</v>
      </c>
      <c r="N38" s="30">
        <f t="shared" si="25"/>
        <v>0</v>
      </c>
      <c r="O38" s="30">
        <f t="shared" si="39"/>
        <v>1000000</v>
      </c>
      <c r="P38" s="30">
        <f t="shared" si="40"/>
        <v>1000000</v>
      </c>
      <c r="Q38" s="31">
        <f t="shared" si="26"/>
        <v>2000000</v>
      </c>
      <c r="R38" s="40">
        <f t="shared" si="27"/>
        <v>0.5</v>
      </c>
      <c r="S38" s="41">
        <f t="shared" si="7"/>
        <v>0.5</v>
      </c>
      <c r="T38" s="41">
        <f t="shared" si="28"/>
        <v>0</v>
      </c>
      <c r="U38" s="42">
        <f t="shared" si="41"/>
        <v>0</v>
      </c>
      <c r="V38" s="43">
        <f t="shared" si="29"/>
        <v>0.36787944119285576</v>
      </c>
      <c r="W38" s="34">
        <f t="shared" si="42"/>
        <v>2.0788218110993892e-07</v>
      </c>
      <c r="X38" s="35">
        <f t="shared" si="43"/>
        <v>3.5720017422874807e-07</v>
      </c>
      <c r="Y38" s="44">
        <f t="shared" si="30"/>
        <v>0.96078943915456017</v>
      </c>
      <c r="Z38" s="45">
        <f t="shared" si="44"/>
        <v>-0.12589085917736897</v>
      </c>
      <c r="AA38" s="46">
        <f t="shared" si="45"/>
        <v>-462.39330838214551</v>
      </c>
      <c r="AB38" s="47">
        <f t="shared" si="31"/>
        <v>0.041666666664241347</v>
      </c>
      <c r="AC38" s="34">
        <f t="shared" si="32"/>
        <v>0.41666666664241347</v>
      </c>
      <c r="AD38" s="34">
        <f t="shared" si="33"/>
        <v>0</v>
      </c>
      <c r="AE38" s="34">
        <f t="shared" si="34"/>
        <v>8.5728041814899541e-05</v>
      </c>
      <c r="AF38" s="34">
        <f t="shared" si="35"/>
        <v>-2.5688517132341415</v>
      </c>
      <c r="AG38" s="34">
        <f t="shared" si="36"/>
        <v>-2.1520993185499133</v>
      </c>
      <c r="AH38" s="48">
        <f t="shared" si="46"/>
        <v>-182.67962029914631</v>
      </c>
      <c r="AI38" s="38">
        <f t="shared" si="47"/>
        <v>1317.3203797008534</v>
      </c>
    </row>
    <row r="39" ht="14.25">
      <c r="H39" s="32"/>
      <c r="I39" s="33"/>
      <c r="K39" s="26">
        <f t="shared" si="37"/>
        <v>44198.999999999935</v>
      </c>
      <c r="L39" s="28">
        <f t="shared" si="38"/>
        <v>44199.041666666599</v>
      </c>
      <c r="M39" s="30">
        <f t="shared" si="24"/>
        <v>3599.9999997904524</v>
      </c>
      <c r="N39" s="30">
        <f t="shared" si="25"/>
        <v>0</v>
      </c>
      <c r="O39" s="30">
        <f t="shared" si="39"/>
        <v>1000000</v>
      </c>
      <c r="P39" s="30">
        <f t="shared" si="40"/>
        <v>1000000</v>
      </c>
      <c r="Q39" s="31">
        <f t="shared" si="26"/>
        <v>2000000</v>
      </c>
      <c r="R39" s="40">
        <f t="shared" si="27"/>
        <v>0.5</v>
      </c>
      <c r="S39" s="41">
        <f t="shared" si="7"/>
        <v>0.5</v>
      </c>
      <c r="T39" s="41">
        <f t="shared" si="28"/>
        <v>0</v>
      </c>
      <c r="U39" s="42">
        <f t="shared" si="41"/>
        <v>0</v>
      </c>
      <c r="V39" s="43">
        <f t="shared" si="29"/>
        <v>0.36787944119285576</v>
      </c>
      <c r="W39" s="34">
        <f t="shared" si="42"/>
        <v>7.6475580620676363e-08</v>
      </c>
      <c r="X39" s="35">
        <f t="shared" si="43"/>
        <v>1.3140660048926255e-07</v>
      </c>
      <c r="Y39" s="44">
        <f t="shared" si="30"/>
        <v>0.96078943915456017</v>
      </c>
      <c r="Z39" s="45">
        <f t="shared" si="44"/>
        <v>-0.12095460798371005</v>
      </c>
      <c r="AA39" s="46">
        <f t="shared" si="45"/>
        <v>-444.26260742930322</v>
      </c>
      <c r="AB39" s="47">
        <f t="shared" si="31"/>
        <v>0.041666666664241347</v>
      </c>
      <c r="AC39" s="34">
        <f t="shared" si="32"/>
        <v>0.41666666664241347</v>
      </c>
      <c r="AD39" s="34">
        <f t="shared" si="33"/>
        <v>0</v>
      </c>
      <c r="AE39" s="34">
        <f t="shared" si="34"/>
        <v>3.1537584117423009e-05</v>
      </c>
      <c r="AF39" s="34">
        <f t="shared" si="35"/>
        <v>-2.4681255968294624</v>
      </c>
      <c r="AG39" s="34">
        <f t="shared" si="36"/>
        <v>-2.0514273926029314</v>
      </c>
      <c r="AH39" s="48">
        <f t="shared" si="46"/>
        <v>-184.73104769174924</v>
      </c>
      <c r="AI39" s="38">
        <f t="shared" si="47"/>
        <v>1315.2689523082506</v>
      </c>
    </row>
    <row r="40" ht="14.25">
      <c r="H40" s="32"/>
      <c r="I40" s="33"/>
      <c r="K40" s="26">
        <f t="shared" si="37"/>
        <v>44199.041666666599</v>
      </c>
      <c r="L40" s="28">
        <f t="shared" si="38"/>
        <v>44199.083333333263</v>
      </c>
      <c r="M40" s="30">
        <f t="shared" si="24"/>
        <v>3599.9999997904524</v>
      </c>
      <c r="N40" s="30">
        <f t="shared" si="25"/>
        <v>0</v>
      </c>
      <c r="O40" s="30">
        <f t="shared" si="39"/>
        <v>1000000</v>
      </c>
      <c r="P40" s="30">
        <f t="shared" si="40"/>
        <v>1000000</v>
      </c>
      <c r="Q40" s="31">
        <f t="shared" si="26"/>
        <v>2000000</v>
      </c>
      <c r="R40" s="40">
        <f t="shared" si="27"/>
        <v>0.5</v>
      </c>
      <c r="S40" s="41">
        <f t="shared" si="7"/>
        <v>0.5</v>
      </c>
      <c r="T40" s="41">
        <f t="shared" si="28"/>
        <v>0</v>
      </c>
      <c r="U40" s="42">
        <f t="shared" si="41"/>
        <v>0</v>
      </c>
      <c r="V40" s="43">
        <f t="shared" si="29"/>
        <v>0.36787944119285576</v>
      </c>
      <c r="W40" s="34">
        <f t="shared" si="42"/>
        <v>2.8133793863633611e-08</v>
      </c>
      <c r="X40" s="35">
        <f t="shared" si="43"/>
        <v>4.8341786757042752e-08</v>
      </c>
      <c r="Y40" s="44">
        <f t="shared" si="30"/>
        <v>0.96078943915456017</v>
      </c>
      <c r="Z40" s="45">
        <f t="shared" si="44"/>
        <v>-0.11621190996782846</v>
      </c>
      <c r="AA40" s="46">
        <f t="shared" si="45"/>
        <v>-426.84282142934279</v>
      </c>
      <c r="AB40" s="47">
        <f t="shared" si="31"/>
        <v>0.041666666664241347</v>
      </c>
      <c r="AC40" s="34">
        <f t="shared" si="32"/>
        <v>0.41666666664241347</v>
      </c>
      <c r="AD40" s="34">
        <f t="shared" si="33"/>
        <v>0</v>
      </c>
      <c r="AE40" s="34">
        <f t="shared" si="34"/>
        <v>1.160202882169026e-05</v>
      </c>
      <c r="AF40" s="34">
        <f t="shared" si="35"/>
        <v>-2.3713490079407933</v>
      </c>
      <c r="AG40" s="34">
        <f t="shared" si="36"/>
        <v>-1.9546707392695581</v>
      </c>
      <c r="AH40" s="48">
        <f t="shared" si="46"/>
        <v>-186.68571843101878</v>
      </c>
      <c r="AI40" s="38">
        <f t="shared" si="47"/>
        <v>1313.314281568981</v>
      </c>
    </row>
    <row r="41" ht="14.25">
      <c r="H41" s="32"/>
      <c r="I41" s="33"/>
      <c r="K41" s="26">
        <f t="shared" si="37"/>
        <v>44199.083333333263</v>
      </c>
      <c r="L41" s="28">
        <f t="shared" si="38"/>
        <v>44199.124999999927</v>
      </c>
      <c r="M41" s="30">
        <f t="shared" si="24"/>
        <v>3599.9999997904524</v>
      </c>
      <c r="N41" s="30">
        <f t="shared" si="25"/>
        <v>0</v>
      </c>
      <c r="O41" s="30">
        <f t="shared" si="39"/>
        <v>1000000</v>
      </c>
      <c r="P41" s="30">
        <f t="shared" si="40"/>
        <v>1000000</v>
      </c>
      <c r="Q41" s="31">
        <f t="shared" si="26"/>
        <v>2000000</v>
      </c>
      <c r="R41" s="40">
        <f t="shared" si="27"/>
        <v>0.5</v>
      </c>
      <c r="S41" s="41">
        <f t="shared" si="7"/>
        <v>0.5</v>
      </c>
      <c r="T41" s="41">
        <f t="shared" si="28"/>
        <v>0</v>
      </c>
      <c r="U41" s="42">
        <f t="shared" si="41"/>
        <v>0</v>
      </c>
      <c r="V41" s="43">
        <f t="shared" si="29"/>
        <v>0.36787944119285576</v>
      </c>
      <c r="W41" s="34">
        <f t="shared" si="42"/>
        <v>1.0349844365188528e-08</v>
      </c>
      <c r="X41" s="35">
        <f t="shared" si="43"/>
        <v>1.7783949498445083e-08</v>
      </c>
      <c r="Y41" s="44">
        <f t="shared" si="30"/>
        <v>0.96078943915456017</v>
      </c>
      <c r="Z41" s="45">
        <f t="shared" si="44"/>
        <v>-0.11165517580107015</v>
      </c>
      <c r="AA41" s="46">
        <f t="shared" si="45"/>
        <v>-410.10607500824824</v>
      </c>
      <c r="AB41" s="47">
        <f t="shared" si="31"/>
        <v>0.041666666664241347</v>
      </c>
      <c r="AC41" s="34">
        <f t="shared" si="32"/>
        <v>0.41666666664241347</v>
      </c>
      <c r="AD41" s="34">
        <f t="shared" si="33"/>
        <v>0</v>
      </c>
      <c r="AE41" s="34">
        <f t="shared" si="34"/>
        <v>4.26814787962682e-06</v>
      </c>
      <c r="AF41" s="34">
        <f t="shared" si="35"/>
        <v>-2.2783670833791572</v>
      </c>
      <c r="AG41" s="34">
        <f t="shared" si="36"/>
        <v>-1.8616961485888641</v>
      </c>
      <c r="AH41" s="48">
        <f t="shared" si="46"/>
        <v>-188.54741457960765</v>
      </c>
      <c r="AI41" s="38">
        <f t="shared" si="47"/>
        <v>1311.4525854203921</v>
      </c>
    </row>
    <row r="42" ht="14.25">
      <c r="H42" s="32"/>
      <c r="I42" s="33"/>
      <c r="K42" s="26">
        <f t="shared" si="37"/>
        <v>44199.124999999927</v>
      </c>
      <c r="L42" s="28">
        <f t="shared" si="38"/>
        <v>44199.166666666591</v>
      </c>
      <c r="M42" s="30">
        <f t="shared" si="24"/>
        <v>3599.9999997904524</v>
      </c>
      <c r="N42" s="30">
        <f t="shared" si="25"/>
        <v>0</v>
      </c>
      <c r="O42" s="30">
        <f t="shared" si="39"/>
        <v>1000000</v>
      </c>
      <c r="P42" s="30">
        <f t="shared" si="40"/>
        <v>1000000</v>
      </c>
      <c r="Q42" s="31">
        <f t="shared" si="26"/>
        <v>2000000</v>
      </c>
      <c r="R42" s="40">
        <f t="shared" si="27"/>
        <v>0.5</v>
      </c>
      <c r="S42" s="41">
        <f t="shared" si="7"/>
        <v>0.5</v>
      </c>
      <c r="T42" s="41">
        <f t="shared" si="28"/>
        <v>0</v>
      </c>
      <c r="U42" s="42">
        <f t="shared" si="41"/>
        <v>0</v>
      </c>
      <c r="V42" s="43">
        <f t="shared" si="29"/>
        <v>0.36787944119285576</v>
      </c>
      <c r="W42" s="34">
        <f t="shared" si="42"/>
        <v>3.8074949614985827e-09</v>
      </c>
      <c r="X42" s="35">
        <f t="shared" si="43"/>
        <v>6.5423494036899448e-09</v>
      </c>
      <c r="Y42" s="44">
        <f t="shared" si="30"/>
        <v>0.96078943915456017</v>
      </c>
      <c r="Z42" s="45">
        <f t="shared" si="44"/>
        <v>-0.10727711373661401</v>
      </c>
      <c r="AA42" s="46">
        <f t="shared" si="45"/>
        <v>-394.0255858010529</v>
      </c>
      <c r="AB42" s="47">
        <f t="shared" si="31"/>
        <v>0.041666666664241347</v>
      </c>
      <c r="AC42" s="34">
        <f t="shared" si="32"/>
        <v>0.41666666664241347</v>
      </c>
      <c r="AD42" s="34">
        <f t="shared" si="33"/>
        <v>0</v>
      </c>
      <c r="AE42" s="34">
        <f t="shared" si="34"/>
        <v>1.5701638568855867e-06</v>
      </c>
      <c r="AF42" s="34">
        <f t="shared" si="35"/>
        <v>-2.1890310322280717</v>
      </c>
      <c r="AG42" s="34">
        <f t="shared" si="36"/>
        <v>-1.7723627954218013</v>
      </c>
      <c r="AH42" s="48">
        <f t="shared" si="46"/>
        <v>-190.31977737502945</v>
      </c>
      <c r="AI42" s="38">
        <f t="shared" si="47"/>
        <v>1309.6802226249704</v>
      </c>
    </row>
    <row r="43" ht="14.25">
      <c r="H43" s="32"/>
      <c r="I43" s="33"/>
      <c r="K43" s="26">
        <f t="shared" si="37"/>
        <v>44199.166666666591</v>
      </c>
      <c r="L43" s="28">
        <f t="shared" si="38"/>
        <v>44199.208333333256</v>
      </c>
      <c r="M43" s="30">
        <f t="shared" si="24"/>
        <v>3599.9999997904524</v>
      </c>
      <c r="N43" s="30">
        <f t="shared" si="25"/>
        <v>0</v>
      </c>
      <c r="O43" s="30">
        <f t="shared" si="39"/>
        <v>1000000</v>
      </c>
      <c r="P43" s="30">
        <f t="shared" si="40"/>
        <v>1000000</v>
      </c>
      <c r="Q43" s="31">
        <f t="shared" si="26"/>
        <v>2000000</v>
      </c>
      <c r="R43" s="40">
        <f t="shared" si="27"/>
        <v>0.5</v>
      </c>
      <c r="S43" s="41">
        <f t="shared" si="7"/>
        <v>0.5</v>
      </c>
      <c r="T43" s="41">
        <f t="shared" si="28"/>
        <v>0</v>
      </c>
      <c r="U43" s="42">
        <f t="shared" si="41"/>
        <v>0</v>
      </c>
      <c r="V43" s="43">
        <f t="shared" si="29"/>
        <v>0.36787944119285576</v>
      </c>
      <c r="W43" s="34">
        <f t="shared" si="42"/>
        <v>1.4006991187807123e-09</v>
      </c>
      <c r="X43" s="35">
        <f t="shared" si="43"/>
        <v>2.4067958427178703e-09</v>
      </c>
      <c r="Y43" s="44">
        <f t="shared" si="30"/>
        <v>0.96078943915456017</v>
      </c>
      <c r="Z43" s="45">
        <f t="shared" si="44"/>
        <v>-0.10307071794112134</v>
      </c>
      <c r="AA43" s="46">
        <f t="shared" si="45"/>
        <v>-378.57562159434065</v>
      </c>
      <c r="AB43" s="47">
        <f t="shared" si="31"/>
        <v>0.041666666664241347</v>
      </c>
      <c r="AC43" s="34">
        <f t="shared" si="32"/>
        <v>0.41666666664241347</v>
      </c>
      <c r="AD43" s="34">
        <f t="shared" si="33"/>
        <v>0</v>
      </c>
      <c r="AE43" s="34">
        <f t="shared" si="34"/>
        <v>5.7763100225228887e-07</v>
      </c>
      <c r="AF43" s="34">
        <f t="shared" si="35"/>
        <v>-2.103197897746337</v>
      </c>
      <c r="AG43" s="34">
        <f t="shared" si="36"/>
        <v>-1.6865306534729214</v>
      </c>
      <c r="AH43" s="48">
        <f t="shared" si="46"/>
        <v>-192.00630802850236</v>
      </c>
      <c r="AI43" s="38">
        <f t="shared" si="47"/>
        <v>1307.9936919714974</v>
      </c>
    </row>
    <row r="44" ht="14.25">
      <c r="H44" s="32"/>
      <c r="I44" s="33"/>
      <c r="K44" s="26">
        <f t="shared" si="37"/>
        <v>44199.208333333256</v>
      </c>
      <c r="L44" s="28">
        <f t="shared" si="38"/>
        <v>44199.24999999992</v>
      </c>
      <c r="M44" s="30">
        <f t="shared" si="24"/>
        <v>3599.9999997904524</v>
      </c>
      <c r="N44" s="30">
        <f t="shared" si="25"/>
        <v>0</v>
      </c>
      <c r="O44" s="30">
        <f t="shared" si="39"/>
        <v>1000000</v>
      </c>
      <c r="P44" s="30">
        <f t="shared" si="40"/>
        <v>1000000</v>
      </c>
      <c r="Q44" s="31">
        <f t="shared" si="26"/>
        <v>2000000</v>
      </c>
      <c r="R44" s="40">
        <f t="shared" si="27"/>
        <v>0.5</v>
      </c>
      <c r="S44" s="41">
        <f t="shared" si="7"/>
        <v>0.5</v>
      </c>
      <c r="T44" s="41">
        <f t="shared" si="28"/>
        <v>0</v>
      </c>
      <c r="U44" s="42">
        <f t="shared" si="41"/>
        <v>0</v>
      </c>
      <c r="V44" s="43">
        <f t="shared" si="29"/>
        <v>0.36787944119285576</v>
      </c>
      <c r="W44" s="34">
        <f t="shared" si="42"/>
        <v>5.1528840909637398e-10</v>
      </c>
      <c r="X44" s="35">
        <f t="shared" si="43"/>
        <v>8.8541070968433837e-10</v>
      </c>
      <c r="Y44" s="44">
        <f t="shared" si="30"/>
        <v>0.96078943915456017</v>
      </c>
      <c r="Z44" s="45">
        <f t="shared" si="44"/>
        <v>-0.099029257283907837</v>
      </c>
      <c r="AA44" s="46">
        <f t="shared" si="45"/>
        <v>-363.73145914921548</v>
      </c>
      <c r="AB44" s="47">
        <f t="shared" si="31"/>
        <v>0.041666666664241347</v>
      </c>
      <c r="AC44" s="34">
        <f t="shared" si="32"/>
        <v>0.41666666664241347</v>
      </c>
      <c r="AD44" s="34">
        <f t="shared" si="33"/>
        <v>0</v>
      </c>
      <c r="AE44" s="34">
        <f t="shared" si="34"/>
        <v>2.124985703242412e-07</v>
      </c>
      <c r="AF44" s="34">
        <f t="shared" si="35"/>
        <v>-2.0207303286067524</v>
      </c>
      <c r="AG44" s="34">
        <f t="shared" si="36"/>
        <v>-1.6040634494657686</v>
      </c>
      <c r="AH44" s="48">
        <f t="shared" si="46"/>
        <v>-193.61037147796813</v>
      </c>
      <c r="AI44" s="38">
        <f t="shared" si="47"/>
        <v>1306.3896285220317</v>
      </c>
    </row>
    <row r="45" ht="14.25">
      <c r="H45" s="32"/>
      <c r="I45" s="33"/>
      <c r="K45" s="26">
        <f t="shared" si="37"/>
        <v>44199.24999999992</v>
      </c>
      <c r="L45" s="28">
        <f t="shared" si="38"/>
        <v>44199.291666666584</v>
      </c>
      <c r="M45" s="30">
        <f t="shared" si="24"/>
        <v>3599.9999997904524</v>
      </c>
      <c r="N45" s="30">
        <f t="shared" si="25"/>
        <v>0</v>
      </c>
      <c r="O45" s="30">
        <f t="shared" si="39"/>
        <v>1000000</v>
      </c>
      <c r="P45" s="30">
        <f t="shared" si="40"/>
        <v>1000000</v>
      </c>
      <c r="Q45" s="31">
        <f t="shared" si="26"/>
        <v>2000000</v>
      </c>
      <c r="R45" s="40">
        <f t="shared" si="27"/>
        <v>0.5</v>
      </c>
      <c r="S45" s="41">
        <f t="shared" si="7"/>
        <v>0.5</v>
      </c>
      <c r="T45" s="41">
        <f t="shared" si="28"/>
        <v>0</v>
      </c>
      <c r="U45" s="42">
        <f t="shared" si="41"/>
        <v>0</v>
      </c>
      <c r="V45" s="43">
        <f t="shared" si="29"/>
        <v>0.36787944119285576</v>
      </c>
      <c r="W45" s="34">
        <f t="shared" si="42"/>
        <v>1.895640119915297e-10</v>
      </c>
      <c r="X45" s="35">
        <f t="shared" si="43"/>
        <v>3.2572439710484428e-10</v>
      </c>
      <c r="Y45" s="44">
        <f t="shared" si="30"/>
        <v>0.96078943915456017</v>
      </c>
      <c r="Z45" s="45">
        <f t="shared" si="44"/>
        <v>-0.095146264565698455</v>
      </c>
      <c r="AA45" s="46">
        <f t="shared" si="45"/>
        <v>-349.46934463884463</v>
      </c>
      <c r="AB45" s="47">
        <f t="shared" si="31"/>
        <v>0.041666666664241347</v>
      </c>
      <c r="AC45" s="34">
        <f t="shared" si="32"/>
        <v>0.41666666664241347</v>
      </c>
      <c r="AD45" s="34">
        <f t="shared" si="33"/>
        <v>0</v>
      </c>
      <c r="AE45" s="34">
        <f t="shared" si="34"/>
        <v>7.8173855305162624e-08</v>
      </c>
      <c r="AF45" s="34">
        <f t="shared" si="35"/>
        <v>-1.9414963591046923</v>
      </c>
      <c r="AG45" s="34">
        <f t="shared" si="36"/>
        <v>-1.5248296142884237</v>
      </c>
      <c r="AH45" s="48">
        <f t="shared" si="46"/>
        <v>-195.13520109225655</v>
      </c>
      <c r="AI45" s="38">
        <f t="shared" si="47"/>
        <v>1304.8647989077433</v>
      </c>
    </row>
    <row r="46" ht="14.25">
      <c r="H46" s="32"/>
      <c r="I46" s="33"/>
      <c r="K46" s="26">
        <f t="shared" si="37"/>
        <v>44199.291666666584</v>
      </c>
      <c r="L46" s="28">
        <f t="shared" si="38"/>
        <v>44199.333333333248</v>
      </c>
      <c r="M46" s="30">
        <f t="shared" si="24"/>
        <v>3599.9999997904524</v>
      </c>
      <c r="N46" s="30">
        <f t="shared" si="25"/>
        <v>0</v>
      </c>
      <c r="O46" s="30">
        <f t="shared" si="39"/>
        <v>1000000</v>
      </c>
      <c r="P46" s="30">
        <f t="shared" si="40"/>
        <v>1000000</v>
      </c>
      <c r="Q46" s="31">
        <f t="shared" si="26"/>
        <v>2000000</v>
      </c>
      <c r="R46" s="40">
        <f t="shared" si="27"/>
        <v>0.5</v>
      </c>
      <c r="S46" s="41">
        <f t="shared" si="7"/>
        <v>0.5</v>
      </c>
      <c r="T46" s="41">
        <f t="shared" si="28"/>
        <v>0</v>
      </c>
      <c r="U46" s="42">
        <f t="shared" si="41"/>
        <v>0</v>
      </c>
      <c r="V46" s="43">
        <f t="shared" si="29"/>
        <v>0.36787944119285576</v>
      </c>
      <c r="W46" s="34">
        <f t="shared" si="42"/>
        <v>6.9736702801719753e-11</v>
      </c>
      <c r="X46" s="35">
        <f t="shared" si="43"/>
        <v>1.1982730918980994e-10</v>
      </c>
      <c r="Y46" s="44">
        <f t="shared" si="30"/>
        <v>0.96078943915456017</v>
      </c>
      <c r="Z46" s="45">
        <f t="shared" si="44"/>
        <v>-0.091415526169728825</v>
      </c>
      <c r="AA46" s="46">
        <f t="shared" si="45"/>
        <v>-335.76645563726726</v>
      </c>
      <c r="AB46" s="47">
        <f t="shared" si="31"/>
        <v>0.041666666664241347</v>
      </c>
      <c r="AC46" s="34">
        <f t="shared" si="32"/>
        <v>0.41666666664241347</v>
      </c>
      <c r="AD46" s="34">
        <f t="shared" si="33"/>
        <v>0</v>
      </c>
      <c r="AE46" s="34">
        <f t="shared" si="34"/>
        <v>2.8758554205554385e-08</v>
      </c>
      <c r="AF46" s="34">
        <f t="shared" si="35"/>
        <v>-1.8653691979848179</v>
      </c>
      <c r="AG46" s="34">
        <f t="shared" si="36"/>
        <v>-1.4487025025838502</v>
      </c>
      <c r="AH46" s="48">
        <f t="shared" si="46"/>
        <v>-196.58390359484039</v>
      </c>
      <c r="AI46" s="38">
        <f t="shared" si="47"/>
        <v>1303.4160964051594</v>
      </c>
    </row>
    <row r="47" ht="14.25">
      <c r="H47" s="32"/>
      <c r="I47" s="33"/>
      <c r="K47" s="26">
        <f t="shared" si="37"/>
        <v>44199.333333333248</v>
      </c>
      <c r="L47" s="28">
        <f t="shared" si="38"/>
        <v>44199.374999999913</v>
      </c>
      <c r="M47" s="30">
        <f t="shared" si="24"/>
        <v>3599.9999997904524</v>
      </c>
      <c r="N47" s="30">
        <f t="shared" si="25"/>
        <v>0</v>
      </c>
      <c r="O47" s="30">
        <f t="shared" si="39"/>
        <v>1000000</v>
      </c>
      <c r="P47" s="30">
        <f t="shared" si="40"/>
        <v>1000000</v>
      </c>
      <c r="Q47" s="31">
        <f t="shared" si="26"/>
        <v>2000000</v>
      </c>
      <c r="R47" s="40">
        <f t="shared" si="27"/>
        <v>0.5</v>
      </c>
      <c r="S47" s="41">
        <f t="shared" si="7"/>
        <v>0.5</v>
      </c>
      <c r="T47" s="41">
        <f t="shared" si="28"/>
        <v>0</v>
      </c>
      <c r="U47" s="42">
        <f t="shared" si="41"/>
        <v>0</v>
      </c>
      <c r="V47" s="43">
        <f t="shared" si="29"/>
        <v>0.36787944119285576</v>
      </c>
      <c r="W47" s="34">
        <f t="shared" si="42"/>
        <v>2.565469925732892e-11</v>
      </c>
      <c r="X47" s="35">
        <f t="shared" si="43"/>
        <v>4.408200354439083e-11</v>
      </c>
      <c r="Y47" s="44">
        <f t="shared" si="30"/>
        <v>0.96078943915456017</v>
      </c>
      <c r="Z47" s="45">
        <f t="shared" si="44"/>
        <v>-0.08783107211863278</v>
      </c>
      <c r="AA47" s="46">
        <f t="shared" si="45"/>
        <v>-322.60086459864448</v>
      </c>
      <c r="AB47" s="47">
        <f t="shared" si="31"/>
        <v>0.041666666664241347</v>
      </c>
      <c r="AC47" s="34">
        <f t="shared" si="32"/>
        <v>0.41666666664241347</v>
      </c>
      <c r="AD47" s="34">
        <f t="shared" si="33"/>
        <v>0</v>
      </c>
      <c r="AE47" s="34">
        <f t="shared" si="34"/>
        <v>1.05796808506538e-08</v>
      </c>
      <c r="AF47" s="34">
        <f t="shared" si="35"/>
        <v>-1.7922270255480248</v>
      </c>
      <c r="AG47" s="34">
        <f t="shared" si="36"/>
        <v>-1.3755603483259304</v>
      </c>
      <c r="AH47" s="48">
        <f t="shared" si="46"/>
        <v>-197.95946394316633</v>
      </c>
      <c r="AI47" s="38">
        <f t="shared" si="47"/>
        <v>1302.0405360568334</v>
      </c>
    </row>
    <row r="48" ht="14.25">
      <c r="H48" s="32"/>
      <c r="I48" s="33"/>
      <c r="K48" s="26">
        <f t="shared" si="37"/>
        <v>44199.374999999913</v>
      </c>
      <c r="L48" s="28">
        <f t="shared" si="38"/>
        <v>44199.416666666577</v>
      </c>
      <c r="M48" s="30">
        <f t="shared" si="24"/>
        <v>3599.9999997904524</v>
      </c>
      <c r="N48" s="30">
        <f t="shared" si="25"/>
        <v>0</v>
      </c>
      <c r="O48" s="30">
        <f t="shared" si="39"/>
        <v>1000000</v>
      </c>
      <c r="P48" s="30">
        <f t="shared" si="40"/>
        <v>1000000</v>
      </c>
      <c r="Q48" s="31">
        <f t="shared" si="26"/>
        <v>2000000</v>
      </c>
      <c r="R48" s="40">
        <f t="shared" si="27"/>
        <v>0.5</v>
      </c>
      <c r="S48" s="41">
        <f t="shared" si="7"/>
        <v>0.5</v>
      </c>
      <c r="T48" s="41">
        <f t="shared" si="28"/>
        <v>0</v>
      </c>
      <c r="U48" s="42">
        <f t="shared" si="41"/>
        <v>0</v>
      </c>
      <c r="V48" s="43">
        <f t="shared" si="29"/>
        <v>0.36787944119285576</v>
      </c>
      <c r="W48" s="34">
        <f t="shared" si="42"/>
        <v>9.4378364267569357e-12</v>
      </c>
      <c r="X48" s="35">
        <f t="shared" si="43"/>
        <v>1.6216862830571986e-11</v>
      </c>
      <c r="Y48" s="44">
        <f t="shared" si="30"/>
        <v>0.96078943915456017</v>
      </c>
      <c r="Z48" s="45">
        <f t="shared" si="44"/>
        <v>-0.084387166521204912</v>
      </c>
      <c r="AA48" s="46">
        <f t="shared" si="45"/>
        <v>-309.95150376850785</v>
      </c>
      <c r="AB48" s="47">
        <f t="shared" si="31"/>
        <v>0.041666666664241347</v>
      </c>
      <c r="AC48" s="34">
        <f t="shared" si="32"/>
        <v>0.41666666664241347</v>
      </c>
      <c r="AD48" s="34">
        <f t="shared" si="33"/>
        <v>0</v>
      </c>
      <c r="AE48" s="34">
        <f t="shared" si="34"/>
        <v>3.8920470793372768e-09</v>
      </c>
      <c r="AF48" s="34">
        <f t="shared" si="35"/>
        <v>-1.7219527987139325</v>
      </c>
      <c r="AG48" s="34">
        <f t="shared" si="36"/>
        <v>-1.3052861281794719</v>
      </c>
      <c r="AH48" s="48">
        <f t="shared" si="46"/>
        <v>-199.26475007134579</v>
      </c>
      <c r="AI48" s="38">
        <f t="shared" si="47"/>
        <v>1300.735249928654</v>
      </c>
    </row>
    <row r="49" ht="14.25">
      <c r="H49" s="32"/>
      <c r="I49" s="33"/>
      <c r="K49" s="26">
        <f t="shared" si="37"/>
        <v>44199.416666666577</v>
      </c>
      <c r="L49" s="28">
        <f t="shared" si="38"/>
        <v>44199.458333333241</v>
      </c>
      <c r="M49" s="30">
        <f t="shared" si="24"/>
        <v>3599.9999997904524</v>
      </c>
      <c r="N49" s="30">
        <f t="shared" si="25"/>
        <v>0</v>
      </c>
      <c r="O49" s="30">
        <f t="shared" si="39"/>
        <v>1000000</v>
      </c>
      <c r="P49" s="30">
        <f t="shared" si="40"/>
        <v>1000000</v>
      </c>
      <c r="Q49" s="31">
        <f t="shared" si="26"/>
        <v>2000000</v>
      </c>
      <c r="R49" s="40">
        <f t="shared" si="27"/>
        <v>0.5</v>
      </c>
      <c r="S49" s="41">
        <f t="shared" si="7"/>
        <v>0.5</v>
      </c>
      <c r="T49" s="41">
        <f t="shared" si="28"/>
        <v>0</v>
      </c>
      <c r="U49" s="42">
        <f t="shared" si="41"/>
        <v>0</v>
      </c>
      <c r="V49" s="43">
        <f t="shared" si="29"/>
        <v>0.36787944119285576</v>
      </c>
      <c r="W49" s="34">
        <f t="shared" si="42"/>
        <v>3.4719859907449202e-12</v>
      </c>
      <c r="X49" s="35">
        <f t="shared" si="43"/>
        <v>5.9658504360120159e-12</v>
      </c>
      <c r="Y49" s="44">
        <f t="shared" si="30"/>
        <v>0.96078943915456017</v>
      </c>
      <c r="Z49" s="45">
        <f t="shared" si="44"/>
        <v>-0.081078298393750942</v>
      </c>
      <c r="AA49" s="46">
        <f t="shared" si="45"/>
        <v>-297.79813147085724</v>
      </c>
      <c r="AB49" s="47">
        <f t="shared" si="31"/>
        <v>0.041666666664241347</v>
      </c>
      <c r="AC49" s="34">
        <f t="shared" si="32"/>
        <v>0.41666666664241347</v>
      </c>
      <c r="AD49" s="34">
        <f t="shared" si="33"/>
        <v>0</v>
      </c>
      <c r="AE49" s="34">
        <f t="shared" si="34"/>
        <v>1.4318041046428837e-09</v>
      </c>
      <c r="AF49" s="34">
        <f t="shared" si="35"/>
        <v>-1.6544340637269845</v>
      </c>
      <c r="AG49" s="34">
        <f t="shared" si="36"/>
        <v>-1.2377673956527668</v>
      </c>
      <c r="AH49" s="48">
        <f t="shared" si="46"/>
        <v>-200.50251746699854</v>
      </c>
      <c r="AI49" s="38">
        <f t="shared" si="47"/>
        <v>1299.4974825330012</v>
      </c>
    </row>
    <row r="50" ht="14.25">
      <c r="H50" s="32"/>
      <c r="I50" s="33"/>
      <c r="K50" s="26">
        <f t="shared" si="37"/>
        <v>44199.458333333241</v>
      </c>
      <c r="L50" s="28">
        <f t="shared" si="38"/>
        <v>44199.499999999905</v>
      </c>
      <c r="M50" s="30">
        <f t="shared" si="24"/>
        <v>3599.9999997904524</v>
      </c>
      <c r="N50" s="30">
        <f t="shared" si="25"/>
        <v>0</v>
      </c>
      <c r="O50" s="30">
        <f t="shared" si="39"/>
        <v>1000000</v>
      </c>
      <c r="P50" s="30">
        <f t="shared" si="40"/>
        <v>1000000</v>
      </c>
      <c r="Q50" s="31">
        <f t="shared" si="26"/>
        <v>2000000</v>
      </c>
      <c r="R50" s="40">
        <f t="shared" si="27"/>
        <v>0.5</v>
      </c>
      <c r="S50" s="41">
        <f t="shared" si="7"/>
        <v>0.5</v>
      </c>
      <c r="T50" s="41">
        <f t="shared" si="28"/>
        <v>0</v>
      </c>
      <c r="U50" s="42">
        <f t="shared" si="41"/>
        <v>0</v>
      </c>
      <c r="V50" s="43">
        <f t="shared" si="29"/>
        <v>0.36787944119285576</v>
      </c>
      <c r="W50" s="34">
        <f t="shared" si="42"/>
        <v>1.2772722661046649e-12</v>
      </c>
      <c r="X50" s="35">
        <f t="shared" si="43"/>
        <v>2.1947137246402554e-12</v>
      </c>
      <c r="Y50" s="44">
        <f t="shared" si="30"/>
        <v>0.96078943915456017</v>
      </c>
      <c r="Z50" s="45">
        <f t="shared" si="44"/>
        <v>-0.077899172841338044</v>
      </c>
      <c r="AA50" s="46">
        <f t="shared" si="45"/>
        <v>-286.12129971716087</v>
      </c>
      <c r="AB50" s="47">
        <f t="shared" si="31"/>
        <v>0.041666666664241347</v>
      </c>
      <c r="AC50" s="34">
        <f t="shared" si="32"/>
        <v>0.41666666664241347</v>
      </c>
      <c r="AD50" s="34">
        <f t="shared" si="33"/>
        <v>0</v>
      </c>
      <c r="AE50" s="34">
        <f t="shared" si="34"/>
        <v>5.267312939136613e-10</v>
      </c>
      <c r="AF50" s="34">
        <f t="shared" si="35"/>
        <v>-1.5895627762064493</v>
      </c>
      <c r="AG50" s="34">
        <f t="shared" si="36"/>
        <v>-1.1728961090373045</v>
      </c>
      <c r="AH50" s="48">
        <f t="shared" si="46"/>
        <v>-201.67541357603585</v>
      </c>
      <c r="AI50" s="38">
        <f t="shared" si="47"/>
        <v>1298.3245864239639</v>
      </c>
    </row>
    <row r="51" ht="14.25">
      <c r="H51" s="32"/>
      <c r="I51" s="33"/>
      <c r="K51" s="26">
        <f t="shared" si="37"/>
        <v>44199.499999999905</v>
      </c>
      <c r="L51" s="28">
        <f t="shared" si="38"/>
        <v>44199.54166666657</v>
      </c>
      <c r="M51" s="30">
        <f t="shared" si="24"/>
        <v>3599.9999997904524</v>
      </c>
      <c r="N51" s="30">
        <f t="shared" si="25"/>
        <v>0</v>
      </c>
      <c r="O51" s="30">
        <f t="shared" si="39"/>
        <v>1000000</v>
      </c>
      <c r="P51" s="30">
        <f t="shared" si="40"/>
        <v>1000000</v>
      </c>
      <c r="Q51" s="31">
        <f t="shared" si="26"/>
        <v>2000000</v>
      </c>
      <c r="R51" s="40">
        <f t="shared" si="27"/>
        <v>0.5</v>
      </c>
      <c r="S51" s="41">
        <f t="shared" si="7"/>
        <v>0.5</v>
      </c>
      <c r="T51" s="41">
        <f t="shared" si="28"/>
        <v>0</v>
      </c>
      <c r="U51" s="42">
        <f t="shared" si="41"/>
        <v>0</v>
      </c>
      <c r="V51" s="43">
        <f t="shared" si="29"/>
        <v>0.36787944119285576</v>
      </c>
      <c r="W51" s="34">
        <f t="shared" si="42"/>
        <v>4.6988220750571669e-13</v>
      </c>
      <c r="X51" s="35">
        <f t="shared" si="43"/>
        <v>8.0739005859894817e-13</v>
      </c>
      <c r="Y51" s="44">
        <f t="shared" si="30"/>
        <v>0.96078943915456017</v>
      </c>
      <c r="Z51" s="45">
        <f t="shared" si="44"/>
        <v>-0.07484470258483332</v>
      </c>
      <c r="AA51" s="46">
        <f t="shared" si="45"/>
        <v>-274.90232308542477</v>
      </c>
      <c r="AB51" s="47">
        <f t="shared" si="31"/>
        <v>0.041666666664241347</v>
      </c>
      <c r="AC51" s="34">
        <f t="shared" si="32"/>
        <v>0.41666666664241347</v>
      </c>
      <c r="AD51" s="34">
        <f t="shared" si="33"/>
        <v>0</v>
      </c>
      <c r="AE51" s="34">
        <f t="shared" si="34"/>
        <v>1.9377361406374755e-10</v>
      </c>
      <c r="AF51" s="34">
        <f t="shared" si="35"/>
        <v>-1.52723512825236</v>
      </c>
      <c r="AG51" s="34">
        <f t="shared" si="36"/>
        <v>-1.1105684614161728</v>
      </c>
      <c r="AH51" s="48">
        <f t="shared" si="46"/>
        <v>-202.78598203745202</v>
      </c>
      <c r="AI51" s="38">
        <f t="shared" si="47"/>
        <v>1297.2140179625476</v>
      </c>
    </row>
    <row r="52" ht="14.25">
      <c r="H52" s="32"/>
      <c r="I52" s="33"/>
      <c r="K52" s="26">
        <f t="shared" si="37"/>
        <v>44199.54166666657</v>
      </c>
      <c r="L52" s="28">
        <f t="shared" si="38"/>
        <v>44199.583333333234</v>
      </c>
      <c r="M52" s="30">
        <f t="shared" si="24"/>
        <v>3599.9999997904524</v>
      </c>
      <c r="N52" s="30">
        <f t="shared" si="25"/>
        <v>0</v>
      </c>
      <c r="O52" s="30">
        <f t="shared" si="39"/>
        <v>1000000</v>
      </c>
      <c r="P52" s="30">
        <f t="shared" si="40"/>
        <v>1000000</v>
      </c>
      <c r="Q52" s="31">
        <f t="shared" si="26"/>
        <v>2000000</v>
      </c>
      <c r="R52" s="40">
        <f t="shared" si="27"/>
        <v>0.5</v>
      </c>
      <c r="S52" s="41">
        <f t="shared" si="7"/>
        <v>0.5</v>
      </c>
      <c r="T52" s="41">
        <f t="shared" si="28"/>
        <v>0</v>
      </c>
      <c r="U52" s="42">
        <f t="shared" si="41"/>
        <v>0</v>
      </c>
      <c r="V52" s="43">
        <f t="shared" si="29"/>
        <v>0.36787944119285576</v>
      </c>
      <c r="W52" s="34">
        <f t="shared" si="42"/>
        <v>1.7286000392366854e-13</v>
      </c>
      <c r="X52" s="35">
        <f t="shared" si="43"/>
        <v>2.9702220358204813e-13</v>
      </c>
      <c r="Y52" s="44">
        <f t="shared" si="30"/>
        <v>0.96078943915456017</v>
      </c>
      <c r="Z52" s="45">
        <f t="shared" si="44"/>
        <v>-0.071909999820171863</v>
      </c>
      <c r="AA52" s="46">
        <f t="shared" si="45"/>
        <v>-264.12324881953094</v>
      </c>
      <c r="AB52" s="47">
        <f t="shared" si="31"/>
        <v>0.041666666664241347</v>
      </c>
      <c r="AC52" s="34">
        <f t="shared" si="32"/>
        <v>0.41666666664241347</v>
      </c>
      <c r="AD52" s="34">
        <f t="shared" si="33"/>
        <v>0</v>
      </c>
      <c r="AE52" s="34">
        <f t="shared" si="34"/>
        <v>7.1285328859691549e-11</v>
      </c>
      <c r="AF52" s="34">
        <f t="shared" si="35"/>
        <v>-1.4673513823307274</v>
      </c>
      <c r="AG52" s="34">
        <f t="shared" si="36"/>
        <v>-1.0506847156170287</v>
      </c>
      <c r="AH52" s="48">
        <f t="shared" si="46"/>
        <v>-203.83666675306904</v>
      </c>
      <c r="AI52" s="38">
        <f t="shared" si="47"/>
        <v>1296.1633332469305</v>
      </c>
    </row>
    <row r="53" ht="14.25">
      <c r="H53" s="68"/>
      <c r="I53" s="69"/>
      <c r="K53" s="26">
        <f t="shared" si="37"/>
        <v>44199.583333333234</v>
      </c>
      <c r="L53" s="28">
        <f t="shared" si="38"/>
        <v>44199.624999999898</v>
      </c>
      <c r="M53" s="30">
        <f t="shared" si="24"/>
        <v>3599.9999997904524</v>
      </c>
      <c r="N53" s="30">
        <f t="shared" si="25"/>
        <v>0</v>
      </c>
      <c r="O53" s="30">
        <f t="shared" si="39"/>
        <v>1000000</v>
      </c>
      <c r="P53" s="30">
        <f t="shared" si="40"/>
        <v>1000000</v>
      </c>
      <c r="Q53" s="31">
        <f t="shared" si="26"/>
        <v>2000000</v>
      </c>
      <c r="R53" s="40">
        <f t="shared" si="27"/>
        <v>0.5</v>
      </c>
      <c r="S53" s="41">
        <f t="shared" si="7"/>
        <v>0.5</v>
      </c>
      <c r="T53" s="41">
        <f t="shared" si="28"/>
        <v>0</v>
      </c>
      <c r="U53" s="42">
        <f t="shared" si="41"/>
        <v>0</v>
      </c>
      <c r="V53" s="43">
        <f t="shared" si="29"/>
        <v>0.36787944119285576</v>
      </c>
      <c r="W53" s="34">
        <f t="shared" si="42"/>
        <v>6.3591641648034035e-14</v>
      </c>
      <c r="X53" s="35">
        <f t="shared" si="43"/>
        <v>1.092683622756345e-13</v>
      </c>
      <c r="Y53" s="44">
        <f t="shared" si="30"/>
        <v>0.96078943915456017</v>
      </c>
      <c r="Z53" s="45">
        <f t="shared" si="44"/>
        <v>-0.069090368396827445</v>
      </c>
      <c r="AA53" s="46">
        <f t="shared" si="45"/>
        <v>-253.76682810099749</v>
      </c>
      <c r="AB53" s="47">
        <f t="shared" si="31"/>
        <v>0.041666666664241347</v>
      </c>
      <c r="AC53" s="34">
        <f t="shared" si="32"/>
        <v>0.41666666664241347</v>
      </c>
      <c r="AD53" s="34">
        <f t="shared" si="33"/>
        <v>0</v>
      </c>
      <c r="AE53" s="34">
        <f t="shared" si="34"/>
        <v>2.6224406946152279e-11</v>
      </c>
      <c r="AF53" s="34">
        <f t="shared" si="35"/>
        <v>-1.4098157116722083</v>
      </c>
      <c r="AG53" s="34">
        <f t="shared" si="36"/>
        <v>-0.99314904500357049</v>
      </c>
      <c r="AH53" s="48">
        <f t="shared" si="46"/>
        <v>-204.82981579807262</v>
      </c>
      <c r="AI53" s="38">
        <f t="shared" si="47"/>
        <v>1295.170184201927</v>
      </c>
    </row>
    <row r="54" ht="14.25">
      <c r="K54" s="26">
        <f t="shared" si="37"/>
        <v>44199.624999999898</v>
      </c>
      <c r="L54" s="28">
        <f t="shared" si="38"/>
        <v>44199.666666666562</v>
      </c>
      <c r="M54" s="30">
        <f t="shared" si="24"/>
        <v>3599.9999997904524</v>
      </c>
      <c r="N54" s="30">
        <f t="shared" si="25"/>
        <v>0</v>
      </c>
      <c r="O54" s="30">
        <f t="shared" si="39"/>
        <v>1000000</v>
      </c>
      <c r="P54" s="30">
        <f t="shared" si="40"/>
        <v>1000000</v>
      </c>
      <c r="Q54" s="31">
        <f t="shared" si="26"/>
        <v>2000000</v>
      </c>
      <c r="R54" s="40">
        <f t="shared" si="27"/>
        <v>0.5</v>
      </c>
      <c r="S54" s="41">
        <f t="shared" si="7"/>
        <v>0.5</v>
      </c>
      <c r="T54" s="41">
        <f t="shared" si="28"/>
        <v>0</v>
      </c>
      <c r="U54" s="42">
        <f t="shared" si="41"/>
        <v>0</v>
      </c>
      <c r="V54" s="43">
        <f t="shared" si="29"/>
        <v>0.36787944119285576</v>
      </c>
      <c r="W54" s="34">
        <f t="shared" si="42"/>
        <v>2.3394057594015096e-14</v>
      </c>
      <c r="X54" s="35">
        <f t="shared" si="43"/>
        <v>4.0197584054018943e-14</v>
      </c>
      <c r="Y54" s="44">
        <f t="shared" si="30"/>
        <v>0.96078943915456017</v>
      </c>
      <c r="Z54" s="45">
        <f t="shared" si="44"/>
        <v>-0.066381296302969794</v>
      </c>
      <c r="AA54" s="46">
        <f t="shared" si="45"/>
        <v>-243.81648844718904</v>
      </c>
      <c r="AB54" s="47">
        <f t="shared" si="31"/>
        <v>0.041666666664241347</v>
      </c>
      <c r="AC54" s="34">
        <f t="shared" si="32"/>
        <v>0.41666666664241347</v>
      </c>
      <c r="AD54" s="34">
        <f t="shared" si="33"/>
        <v>0</v>
      </c>
      <c r="AE54" s="34">
        <f t="shared" si="34"/>
        <v>9.6474201729645458e-12</v>
      </c>
      <c r="AF54" s="34">
        <f t="shared" si="35"/>
        <v>-1.3545360469288281</v>
      </c>
      <c r="AG54" s="34">
        <f t="shared" si="36"/>
        <v>-0.93786938027676725</v>
      </c>
      <c r="AH54" s="48">
        <f t="shared" si="46"/>
        <v>-205.76768517834938</v>
      </c>
      <c r="AI54" s="38">
        <f t="shared" si="47"/>
        <v>1294.2323148216501</v>
      </c>
    </row>
    <row r="55" ht="14.25">
      <c r="K55" s="26">
        <f t="shared" si="37"/>
        <v>44199.666666666562</v>
      </c>
      <c r="L55" s="28">
        <f t="shared" si="38"/>
        <v>44199.708333333227</v>
      </c>
      <c r="M55" s="30">
        <f t="shared" si="24"/>
        <v>3599.9999997904524</v>
      </c>
      <c r="N55" s="30">
        <f t="shared" si="25"/>
        <v>0</v>
      </c>
      <c r="O55" s="30">
        <f t="shared" si="39"/>
        <v>1000000</v>
      </c>
      <c r="P55" s="30">
        <f t="shared" si="40"/>
        <v>1000000</v>
      </c>
      <c r="Q55" s="31">
        <f t="shared" si="26"/>
        <v>2000000</v>
      </c>
      <c r="R55" s="40">
        <f t="shared" si="27"/>
        <v>0.5</v>
      </c>
      <c r="S55" s="41">
        <f t="shared" si="7"/>
        <v>0.5</v>
      </c>
      <c r="T55" s="41">
        <f t="shared" si="28"/>
        <v>0</v>
      </c>
      <c r="U55" s="42">
        <f t="shared" si="41"/>
        <v>0</v>
      </c>
      <c r="V55" s="43">
        <f t="shared" si="29"/>
        <v>0.36787944119285576</v>
      </c>
      <c r="W55" s="34">
        <f t="shared" si="42"/>
        <v>8.6061928349197577e-15</v>
      </c>
      <c r="X55" s="35">
        <f t="shared" si="43"/>
        <v>1.4787864759095339e-14</v>
      </c>
      <c r="Y55" s="44">
        <f t="shared" si="30"/>
        <v>0.96078943915456017</v>
      </c>
      <c r="Z55" s="45">
        <f t="shared" si="44"/>
        <v>-0.06377844844528302</v>
      </c>
      <c r="AA55" s="46">
        <f t="shared" si="45"/>
        <v>-234.25630719180913</v>
      </c>
      <c r="AB55" s="47">
        <f t="shared" si="31"/>
        <v>0.041666666664241347</v>
      </c>
      <c r="AC55" s="34">
        <f t="shared" si="32"/>
        <v>0.41666666664241347</v>
      </c>
      <c r="AD55" s="34">
        <f t="shared" si="33"/>
        <v>0</v>
      </c>
      <c r="AE55" s="34">
        <f t="shared" si="34"/>
        <v>3.5490875421828815e-12</v>
      </c>
      <c r="AF55" s="34">
        <f t="shared" si="35"/>
        <v>-1.301423928843384</v>
      </c>
      <c r="AG55" s="34">
        <f t="shared" si="36"/>
        <v>-0.88475726219742135</v>
      </c>
      <c r="AH55" s="48">
        <f t="shared" si="46"/>
        <v>-206.65244244054679</v>
      </c>
      <c r="AI55" s="38">
        <f t="shared" si="47"/>
        <v>1293.3475575594528</v>
      </c>
    </row>
    <row r="56" ht="14.25">
      <c r="K56" s="26">
        <f t="shared" si="37"/>
        <v>44199.708333333227</v>
      </c>
      <c r="L56" s="28">
        <f t="shared" si="38"/>
        <v>44199.749999999891</v>
      </c>
      <c r="M56" s="30">
        <f t="shared" si="24"/>
        <v>3599.9999997904524</v>
      </c>
      <c r="N56" s="30">
        <f t="shared" si="25"/>
        <v>0</v>
      </c>
      <c r="O56" s="30">
        <f t="shared" si="39"/>
        <v>1000000</v>
      </c>
      <c r="P56" s="30">
        <f t="shared" si="40"/>
        <v>1000000</v>
      </c>
      <c r="Q56" s="31">
        <f t="shared" si="26"/>
        <v>2000000</v>
      </c>
      <c r="R56" s="40">
        <f t="shared" si="27"/>
        <v>0.5</v>
      </c>
      <c r="S56" s="41">
        <f t="shared" si="7"/>
        <v>0.5</v>
      </c>
      <c r="T56" s="41">
        <f t="shared" si="28"/>
        <v>0</v>
      </c>
      <c r="U56" s="42">
        <f t="shared" si="41"/>
        <v>0</v>
      </c>
      <c r="V56" s="43">
        <f t="shared" si="29"/>
        <v>0.36787944119285576</v>
      </c>
      <c r="W56" s="34">
        <f t="shared" si="42"/>
        <v>3.1660414109082394e-15</v>
      </c>
      <c r="X56" s="35">
        <f t="shared" si="43"/>
        <v>5.4401514240115182e-15</v>
      </c>
      <c r="Y56" s="44">
        <f t="shared" si="30"/>
        <v>0.96078943915456017</v>
      </c>
      <c r="Z56" s="45">
        <f t="shared" si="44"/>
        <v>-0.061277659711891502</v>
      </c>
      <c r="AA56" s="46">
        <f t="shared" si="45"/>
        <v>-225.07098600523659</v>
      </c>
      <c r="AB56" s="47">
        <f t="shared" si="31"/>
        <v>0.041666666664241347</v>
      </c>
      <c r="AC56" s="34">
        <f t="shared" si="32"/>
        <v>0.41666666664241347</v>
      </c>
      <c r="AD56" s="34">
        <f t="shared" si="33"/>
        <v>0</v>
      </c>
      <c r="AE56" s="34">
        <f t="shared" si="34"/>
        <v>1.3056363417627644e-12</v>
      </c>
      <c r="AF56" s="34">
        <f t="shared" si="35"/>
        <v>-1.2503943666957589</v>
      </c>
      <c r="AG56" s="34">
        <f t="shared" si="36"/>
        <v>-0.83372770005203978</v>
      </c>
      <c r="AH56" s="48">
        <f t="shared" si="46"/>
        <v>-207.48617014059883</v>
      </c>
      <c r="AI56" s="38">
        <f t="shared" si="47"/>
        <v>1292.5138298594006</v>
      </c>
    </row>
    <row r="57" ht="14.25">
      <c r="K57" s="26">
        <f t="shared" si="37"/>
        <v>44199.749999999891</v>
      </c>
      <c r="L57" s="28">
        <f t="shared" si="38"/>
        <v>44199.791666666555</v>
      </c>
      <c r="M57" s="30">
        <f t="shared" si="24"/>
        <v>3599.9999997904524</v>
      </c>
      <c r="N57" s="30">
        <f t="shared" si="25"/>
        <v>0</v>
      </c>
      <c r="O57" s="30">
        <f t="shared" si="39"/>
        <v>1000000</v>
      </c>
      <c r="P57" s="30">
        <f t="shared" si="40"/>
        <v>1000000</v>
      </c>
      <c r="Q57" s="31">
        <f t="shared" si="26"/>
        <v>2000000</v>
      </c>
      <c r="R57" s="40">
        <f t="shared" si="27"/>
        <v>0.5</v>
      </c>
      <c r="S57" s="41">
        <f t="shared" si="7"/>
        <v>0.5</v>
      </c>
      <c r="T57" s="41">
        <f t="shared" si="28"/>
        <v>0</v>
      </c>
      <c r="U57" s="42">
        <f t="shared" si="41"/>
        <v>0</v>
      </c>
      <c r="V57" s="43">
        <f t="shared" si="29"/>
        <v>0.36787944119285576</v>
      </c>
      <c r="W57" s="34">
        <f t="shared" si="42"/>
        <v>1.1647215450383637e-15</v>
      </c>
      <c r="X57" s="35">
        <f t="shared" si="43"/>
        <v>2.0013198658698757e-15</v>
      </c>
      <c r="Y57" s="44">
        <f t="shared" si="30"/>
        <v>0.96078943915456017</v>
      </c>
      <c r="Z57" s="45">
        <f t="shared" si="44"/>
        <v>-0.058874928307292226</v>
      </c>
      <c r="AA57" s="46">
        <f t="shared" si="45"/>
        <v>-216.24582641393513</v>
      </c>
      <c r="AB57" s="47">
        <f t="shared" si="31"/>
        <v>0.041666666664241347</v>
      </c>
      <c r="AC57" s="34">
        <f t="shared" si="32"/>
        <v>0.41666666664241347</v>
      </c>
      <c r="AD57" s="34">
        <f t="shared" si="33"/>
        <v>0</v>
      </c>
      <c r="AE57" s="34">
        <f t="shared" si="34"/>
        <v>4.8031676780877021e-13</v>
      </c>
      <c r="AF57" s="34">
        <f t="shared" si="35"/>
        <v>-1.2013657022996398</v>
      </c>
      <c r="AG57" s="34">
        <f t="shared" si="36"/>
        <v>-0.78469903565674604</v>
      </c>
      <c r="AH57" s="48">
        <f t="shared" si="46"/>
        <v>-208.27086917625559</v>
      </c>
      <c r="AI57" s="38">
        <f t="shared" si="47"/>
        <v>1291.7291308237438</v>
      </c>
    </row>
    <row r="58" ht="14.25">
      <c r="K58" s="26">
        <f t="shared" si="37"/>
        <v>44199.791666666555</v>
      </c>
      <c r="L58" s="28">
        <f t="shared" si="38"/>
        <v>44199.833333333219</v>
      </c>
      <c r="M58" s="30">
        <f t="shared" si="24"/>
        <v>3599.9999997904524</v>
      </c>
      <c r="N58" s="30">
        <f t="shared" si="25"/>
        <v>0</v>
      </c>
      <c r="O58" s="30">
        <f t="shared" si="39"/>
        <v>1000000</v>
      </c>
      <c r="P58" s="30">
        <f t="shared" si="40"/>
        <v>1000000</v>
      </c>
      <c r="Q58" s="31">
        <f t="shared" si="26"/>
        <v>2000000</v>
      </c>
      <c r="R58" s="40">
        <f t="shared" si="27"/>
        <v>0.5</v>
      </c>
      <c r="S58" s="41">
        <f t="shared" si="7"/>
        <v>0.5</v>
      </c>
      <c r="T58" s="41">
        <f t="shared" si="28"/>
        <v>0</v>
      </c>
      <c r="U58" s="42">
        <f t="shared" si="41"/>
        <v>0</v>
      </c>
      <c r="V58" s="43">
        <f t="shared" si="29"/>
        <v>0.36787944119285576</v>
      </c>
      <c r="W58" s="34">
        <f t="shared" si="42"/>
        <v>4.2847711113399282e-16</v>
      </c>
      <c r="X58" s="35">
        <f t="shared" si="43"/>
        <v>7.3624443390437091e-16</v>
      </c>
      <c r="Y58" s="44">
        <f t="shared" si="30"/>
        <v>0.96078943915456017</v>
      </c>
      <c r="Z58" s="45">
        <f t="shared" si="44"/>
        <v>-0.056566409348628235</v>
      </c>
      <c r="AA58" s="46">
        <f t="shared" si="45"/>
        <v>-207.76670627975912</v>
      </c>
      <c r="AB58" s="47">
        <f t="shared" si="31"/>
        <v>0.041666666664241347</v>
      </c>
      <c r="AC58" s="34">
        <f t="shared" si="32"/>
        <v>0.41666666664241347</v>
      </c>
      <c r="AD58" s="34">
        <f t="shared" si="33"/>
        <v>0</v>
      </c>
      <c r="AE58" s="34">
        <f t="shared" si="34"/>
        <v>1.7669866413704903e-13</v>
      </c>
      <c r="AF58" s="34">
        <f t="shared" si="35"/>
        <v>-1.1542594793319951</v>
      </c>
      <c r="AG58" s="34">
        <f t="shared" si="36"/>
        <v>-0.73759281268940491</v>
      </c>
      <c r="AH58" s="48">
        <f t="shared" si="46"/>
        <v>-209.00846198894499</v>
      </c>
      <c r="AI58" s="38">
        <f t="shared" si="47"/>
        <v>1290.9915380110544</v>
      </c>
    </row>
    <row r="59" ht="14.25">
      <c r="K59" s="26">
        <f t="shared" si="37"/>
        <v>44199.833333333219</v>
      </c>
      <c r="L59" s="28">
        <f t="shared" si="38"/>
        <v>44199.874999999884</v>
      </c>
      <c r="M59" s="30">
        <f t="shared" si="24"/>
        <v>3599.9999997904524</v>
      </c>
      <c r="N59" s="30">
        <f t="shared" si="25"/>
        <v>0</v>
      </c>
      <c r="O59" s="30">
        <f t="shared" si="39"/>
        <v>1000000</v>
      </c>
      <c r="P59" s="30">
        <f t="shared" si="40"/>
        <v>1000000</v>
      </c>
      <c r="Q59" s="31">
        <f t="shared" si="26"/>
        <v>2000000</v>
      </c>
      <c r="R59" s="40">
        <f t="shared" si="27"/>
        <v>0.5</v>
      </c>
      <c r="S59" s="41">
        <f t="shared" si="7"/>
        <v>0.5</v>
      </c>
      <c r="T59" s="41">
        <f t="shared" si="28"/>
        <v>0</v>
      </c>
      <c r="U59" s="42">
        <f t="shared" si="41"/>
        <v>0</v>
      </c>
      <c r="V59" s="43">
        <f t="shared" si="29"/>
        <v>0.36787944119285576</v>
      </c>
      <c r="W59" s="34">
        <f t="shared" si="42"/>
        <v>1.5762792020790243e-16</v>
      </c>
      <c r="X59" s="35">
        <f t="shared" si="43"/>
        <v>2.7084919092609036e-16</v>
      </c>
      <c r="Y59" s="44">
        <f t="shared" si="30"/>
        <v>0.96078943915456017</v>
      </c>
      <c r="Z59" s="45">
        <f t="shared" si="44"/>
        <v>-0.054348408713055789</v>
      </c>
      <c r="AA59" s="46">
        <f t="shared" si="45"/>
        <v>-199.62005720151998</v>
      </c>
      <c r="AB59" s="47">
        <f t="shared" si="31"/>
        <v>0.041666666664241347</v>
      </c>
      <c r="AC59" s="34">
        <f t="shared" si="32"/>
        <v>0.41666666664241347</v>
      </c>
      <c r="AD59" s="34">
        <f t="shared" si="33"/>
        <v>0</v>
      </c>
      <c r="AE59" s="34">
        <f t="shared" si="34"/>
        <v>6.5003805822261683e-14</v>
      </c>
      <c r="AF59" s="34">
        <f t="shared" si="35"/>
        <v>-1.1090003177862222</v>
      </c>
      <c r="AG59" s="34">
        <f t="shared" si="36"/>
        <v>-0.69233365114374368</v>
      </c>
      <c r="AH59" s="48">
        <f t="shared" si="46"/>
        <v>-209.70079564008873</v>
      </c>
      <c r="AI59" s="38">
        <f t="shared" si="47"/>
        <v>1290.2992043599106</v>
      </c>
    </row>
    <row r="60" ht="14.25">
      <c r="K60" s="26">
        <f t="shared" si="37"/>
        <v>44199.874999999884</v>
      </c>
      <c r="L60" s="28">
        <f t="shared" si="38"/>
        <v>44199.916666666548</v>
      </c>
      <c r="M60" s="30">
        <f t="shared" si="24"/>
        <v>3599.9999997904524</v>
      </c>
      <c r="N60" s="30">
        <f t="shared" si="25"/>
        <v>0</v>
      </c>
      <c r="O60" s="30">
        <f t="shared" si="39"/>
        <v>1000000</v>
      </c>
      <c r="P60" s="30">
        <f t="shared" si="40"/>
        <v>1000000</v>
      </c>
      <c r="Q60" s="31">
        <f t="shared" si="26"/>
        <v>2000000</v>
      </c>
      <c r="R60" s="40">
        <f t="shared" si="27"/>
        <v>0.5</v>
      </c>
      <c r="S60" s="41">
        <f t="shared" si="7"/>
        <v>0.5</v>
      </c>
      <c r="T60" s="41">
        <f t="shared" si="28"/>
        <v>0</v>
      </c>
      <c r="U60" s="42">
        <f t="shared" si="41"/>
        <v>0</v>
      </c>
      <c r="V60" s="43">
        <f t="shared" si="29"/>
        <v>0.36787944119285576</v>
      </c>
      <c r="W60" s="34">
        <f t="shared" si="42"/>
        <v>5.7988071202475207e-17</v>
      </c>
      <c r="X60" s="35">
        <f t="shared" si="43"/>
        <v>9.9639849005427225e-17</v>
      </c>
      <c r="Y60" s="44">
        <f t="shared" si="30"/>
        <v>0.96078943915456017</v>
      </c>
      <c r="Z60" s="45">
        <f t="shared" si="44"/>
        <v>-0.052217377126359682</v>
      </c>
      <c r="AA60" s="46">
        <f t="shared" si="45"/>
        <v>-191.7928428026496</v>
      </c>
      <c r="AB60" s="47">
        <f t="shared" si="31"/>
        <v>0.041666666664241347</v>
      </c>
      <c r="AC60" s="34">
        <f t="shared" si="32"/>
        <v>0.41666666664241347</v>
      </c>
      <c r="AD60" s="34">
        <f t="shared" si="33"/>
        <v>0</v>
      </c>
      <c r="AE60" s="34">
        <f t="shared" si="34"/>
        <v>2.3913563761302534e-14</v>
      </c>
      <c r="AF60" s="34">
        <f t="shared" si="35"/>
        <v>-1.0655157933480532</v>
      </c>
      <c r="AG60" s="34">
        <f t="shared" si="36"/>
        <v>-0.64884912670561579</v>
      </c>
      <c r="AH60" s="48">
        <f t="shared" si="46"/>
        <v>-210.34964476679434</v>
      </c>
      <c r="AI60" s="38">
        <f t="shared" si="47"/>
        <v>1289.6503552332049</v>
      </c>
    </row>
    <row r="61" ht="14.25">
      <c r="K61" s="26">
        <f t="shared" si="37"/>
        <v>44199.916666666548</v>
      </c>
      <c r="L61" s="28">
        <f t="shared" si="38"/>
        <v>44199.958333333212</v>
      </c>
      <c r="M61" s="30">
        <f t="shared" si="24"/>
        <v>3599.9999997904524</v>
      </c>
      <c r="N61" s="30">
        <f t="shared" si="25"/>
        <v>0</v>
      </c>
      <c r="O61" s="30">
        <f t="shared" si="39"/>
        <v>1000000</v>
      </c>
      <c r="P61" s="30">
        <f t="shared" si="40"/>
        <v>1000000</v>
      </c>
      <c r="Q61" s="31">
        <f t="shared" si="26"/>
        <v>2000000</v>
      </c>
      <c r="R61" s="40">
        <f t="shared" si="27"/>
        <v>0.5</v>
      </c>
      <c r="S61" s="41">
        <f t="shared" si="7"/>
        <v>0.5</v>
      </c>
      <c r="T61" s="41">
        <f t="shared" si="28"/>
        <v>0</v>
      </c>
      <c r="U61" s="42">
        <f t="shared" si="41"/>
        <v>0</v>
      </c>
      <c r="V61" s="43">
        <f t="shared" si="29"/>
        <v>0.36787944119285576</v>
      </c>
      <c r="W61" s="34">
        <f t="shared" si="42"/>
        <v>2.1332619229818109e-17</v>
      </c>
      <c r="X61" s="35">
        <f t="shared" si="43"/>
        <v>3.6655451972657097e-17</v>
      </c>
      <c r="Y61" s="44">
        <f t="shared" si="30"/>
        <v>0.96078943915456017</v>
      </c>
      <c r="Z61" s="45">
        <f t="shared" si="44"/>
        <v>-0.050169904483357279</v>
      </c>
      <c r="AA61" s="46">
        <f t="shared" si="45"/>
        <v>-184.27253787021644</v>
      </c>
      <c r="AB61" s="47">
        <f t="shared" si="31"/>
        <v>0.041666666664241347</v>
      </c>
      <c r="AC61" s="34">
        <f t="shared" si="32"/>
        <v>0.41666666664241347</v>
      </c>
      <c r="AD61" s="34">
        <f t="shared" si="33"/>
        <v>0</v>
      </c>
      <c r="AE61" s="34">
        <f t="shared" si="34"/>
        <v>8.797308473437704e-15</v>
      </c>
      <c r="AF61" s="34">
        <f t="shared" si="35"/>
        <v>-1.0237363215012023</v>
      </c>
      <c r="AG61" s="34">
        <f t="shared" si="36"/>
        <v>-0.60706965485878006</v>
      </c>
      <c r="AH61" s="48">
        <f t="shared" si="46"/>
        <v>-210.95671442165312</v>
      </c>
      <c r="AI61" s="38">
        <f t="shared" si="47"/>
        <v>1289.0432855783461</v>
      </c>
    </row>
    <row r="62" ht="14.25">
      <c r="K62" s="26">
        <f t="shared" si="37"/>
        <v>44199.958333333212</v>
      </c>
      <c r="L62" s="28">
        <f t="shared" si="38"/>
        <v>44199.999999999876</v>
      </c>
      <c r="M62" s="30">
        <f t="shared" si="24"/>
        <v>3599.9999997904524</v>
      </c>
      <c r="N62" s="30">
        <f t="shared" si="25"/>
        <v>0</v>
      </c>
      <c r="O62" s="30">
        <f t="shared" si="39"/>
        <v>1000000</v>
      </c>
      <c r="P62" s="30">
        <f t="shared" si="40"/>
        <v>1000000</v>
      </c>
      <c r="Q62" s="31">
        <f t="shared" si="26"/>
        <v>2000000</v>
      </c>
      <c r="R62" s="40">
        <f t="shared" si="27"/>
        <v>0.5</v>
      </c>
      <c r="S62" s="41">
        <f t="shared" si="7"/>
        <v>0.5</v>
      </c>
      <c r="T62" s="41">
        <f t="shared" si="28"/>
        <v>0</v>
      </c>
      <c r="U62" s="42">
        <f t="shared" si="41"/>
        <v>0</v>
      </c>
      <c r="V62" s="43">
        <f t="shared" si="29"/>
        <v>0.36787944119285576</v>
      </c>
      <c r="W62" s="34">
        <f t="shared" si="42"/>
        <v>7.8478320414454552e-18</v>
      </c>
      <c r="X62" s="35">
        <f t="shared" si="43"/>
        <v>1.3484787188372654e-17</v>
      </c>
      <c r="Y62" s="44">
        <f t="shared" si="30"/>
        <v>0.96078943915456017</v>
      </c>
      <c r="Z62" s="45">
        <f t="shared" si="44"/>
        <v>-0.048202714391002696</v>
      </c>
      <c r="AA62" s="46">
        <f t="shared" si="45"/>
        <v>-177.04710831191272</v>
      </c>
      <c r="AB62" s="47">
        <f t="shared" si="31"/>
        <v>0.041666666664241347</v>
      </c>
      <c r="AC62" s="34">
        <f t="shared" si="32"/>
        <v>0.41666666664241347</v>
      </c>
      <c r="AD62" s="34">
        <f t="shared" si="33"/>
        <v>0</v>
      </c>
      <c r="AE62" s="34">
        <f t="shared" si="34"/>
        <v>3.2363489252094371e-15</v>
      </c>
      <c r="AF62" s="34">
        <f t="shared" si="35"/>
        <v>-0.98359504617729288</v>
      </c>
      <c r="AG62" s="34">
        <f t="shared" si="36"/>
        <v>-0.56692837953487618</v>
      </c>
      <c r="AH62" s="48">
        <f t="shared" si="46"/>
        <v>-211.523642801188</v>
      </c>
      <c r="AI62" s="38">
        <f t="shared" si="47"/>
        <v>1288.4763571988112</v>
      </c>
    </row>
    <row r="63" ht="14.25">
      <c r="K63" s="26">
        <f t="shared" si="37"/>
        <v>44199.999999999876</v>
      </c>
      <c r="L63" s="28">
        <f t="shared" si="38"/>
        <v>44200.041666666541</v>
      </c>
      <c r="M63" s="30">
        <f t="shared" si="24"/>
        <v>3599.9999997904524</v>
      </c>
      <c r="N63" s="30">
        <f t="shared" si="25"/>
        <v>0</v>
      </c>
      <c r="O63" s="30">
        <f t="shared" si="39"/>
        <v>1000000</v>
      </c>
      <c r="P63" s="30">
        <f t="shared" si="40"/>
        <v>1000000</v>
      </c>
      <c r="Q63" s="31">
        <f t="shared" si="26"/>
        <v>2000000</v>
      </c>
      <c r="R63" s="40">
        <f t="shared" si="27"/>
        <v>0.5</v>
      </c>
      <c r="S63" s="41">
        <f t="shared" si="7"/>
        <v>0.5</v>
      </c>
      <c r="T63" s="41">
        <f t="shared" si="28"/>
        <v>0</v>
      </c>
      <c r="U63" s="42">
        <f t="shared" si="41"/>
        <v>0</v>
      </c>
      <c r="V63" s="43">
        <f t="shared" si="29"/>
        <v>0.36787944119285576</v>
      </c>
      <c r="W63" s="34">
        <f t="shared" si="42"/>
        <v>2.8870560659823423e-18</v>
      </c>
      <c r="X63" s="35">
        <f t="shared" si="43"/>
        <v>4.9607759754631125e-18</v>
      </c>
      <c r="Y63" s="44">
        <f t="shared" si="30"/>
        <v>0.96078943915456017</v>
      </c>
      <c r="Z63" s="45">
        <f t="shared" si="44"/>
        <v>-0.046312658925458924</v>
      </c>
      <c r="AA63" s="46">
        <f t="shared" si="45"/>
        <v>-170.10499189893929</v>
      </c>
      <c r="AB63" s="47">
        <f t="shared" si="31"/>
        <v>0.041666666664241347</v>
      </c>
      <c r="AC63" s="34">
        <f t="shared" si="32"/>
        <v>0.41666666664241347</v>
      </c>
      <c r="AD63" s="34">
        <f t="shared" si="33"/>
        <v>0</v>
      </c>
      <c r="AE63" s="34">
        <f t="shared" si="34"/>
        <v>1.190586234111147e-15</v>
      </c>
      <c r="AF63" s="34">
        <f t="shared" si="35"/>
        <v>-0.9450277327718849</v>
      </c>
      <c r="AG63" s="34">
        <f t="shared" si="36"/>
        <v>-0.5283610661294702</v>
      </c>
      <c r="AH63" s="48">
        <f t="shared" si="46"/>
        <v>-212.05200386731747</v>
      </c>
      <c r="AI63" s="38">
        <f t="shared" si="47"/>
        <v>1287.9479961326817</v>
      </c>
    </row>
    <row r="64" ht="14.25">
      <c r="K64" s="26">
        <f t="shared" si="37"/>
        <v>44200.041666666541</v>
      </c>
      <c r="L64" s="28">
        <f t="shared" si="38"/>
        <v>44200.083333333205</v>
      </c>
      <c r="M64" s="30">
        <f t="shared" si="24"/>
        <v>3599.9999997904524</v>
      </c>
      <c r="N64" s="30">
        <f t="shared" si="25"/>
        <v>0</v>
      </c>
      <c r="O64" s="30">
        <f t="shared" si="39"/>
        <v>1000000</v>
      </c>
      <c r="P64" s="30">
        <f t="shared" si="40"/>
        <v>1000000</v>
      </c>
      <c r="Q64" s="31">
        <f t="shared" si="26"/>
        <v>2000000</v>
      </c>
      <c r="R64" s="40">
        <f t="shared" si="27"/>
        <v>0.5</v>
      </c>
      <c r="S64" s="41">
        <f t="shared" si="7"/>
        <v>0.5</v>
      </c>
      <c r="T64" s="41">
        <f t="shared" si="28"/>
        <v>0</v>
      </c>
      <c r="U64" s="42">
        <f t="shared" si="41"/>
        <v>0</v>
      </c>
      <c r="V64" s="43">
        <f t="shared" si="29"/>
        <v>0.36787944119285576</v>
      </c>
      <c r="W64" s="34">
        <f t="shared" si="42"/>
        <v>1.0620885722460287e-18</v>
      </c>
      <c r="X64" s="35">
        <f t="shared" si="43"/>
        <v>1.8249674937363138e-18</v>
      </c>
      <c r="Y64" s="44">
        <f t="shared" si="30"/>
        <v>0.96078943915456017</v>
      </c>
      <c r="Z64" s="45">
        <f t="shared" si="44"/>
        <v>-0.044496713594748112</v>
      </c>
      <c r="AA64" s="46">
        <f t="shared" si="45"/>
        <v>-163.43507976397288</v>
      </c>
      <c r="AB64" s="47">
        <f t="shared" si="31"/>
        <v>0.041666666664241347</v>
      </c>
      <c r="AC64" s="34">
        <f t="shared" si="32"/>
        <v>0.41666666664241347</v>
      </c>
      <c r="AD64" s="34">
        <f t="shared" si="33"/>
        <v>0</v>
      </c>
      <c r="AE64" s="34">
        <f t="shared" si="34"/>
        <v>4.3799219849671534e-16</v>
      </c>
      <c r="AF64" s="34">
        <f t="shared" si="35"/>
        <v>-0.907972665355405</v>
      </c>
      <c r="AG64" s="34">
        <f t="shared" si="36"/>
        <v>-0.49130599871299108</v>
      </c>
      <c r="AH64" s="48">
        <f t="shared" si="46"/>
        <v>-212.54330986603046</v>
      </c>
      <c r="AI64" s="38">
        <f t="shared" si="47"/>
        <v>1287.4566901339688</v>
      </c>
    </row>
    <row r="65" ht="14.25">
      <c r="K65" s="26">
        <f t="shared" si="37"/>
        <v>44200.083333333205</v>
      </c>
      <c r="L65" s="28">
        <f t="shared" si="38"/>
        <v>44200.124999999869</v>
      </c>
      <c r="M65" s="30">
        <f t="shared" si="24"/>
        <v>3599.9999997904524</v>
      </c>
      <c r="N65" s="30">
        <f t="shared" si="25"/>
        <v>0</v>
      </c>
      <c r="O65" s="30">
        <f t="shared" si="39"/>
        <v>1000000</v>
      </c>
      <c r="P65" s="30">
        <f t="shared" si="40"/>
        <v>1000000</v>
      </c>
      <c r="Q65" s="31">
        <f t="shared" si="26"/>
        <v>2000000</v>
      </c>
      <c r="R65" s="40">
        <f t="shared" si="27"/>
        <v>0.5</v>
      </c>
      <c r="S65" s="41">
        <f t="shared" si="7"/>
        <v>0.5</v>
      </c>
      <c r="T65" s="41">
        <f t="shared" si="28"/>
        <v>0</v>
      </c>
      <c r="U65" s="42">
        <f t="shared" si="41"/>
        <v>0</v>
      </c>
      <c r="V65" s="43">
        <f t="shared" si="29"/>
        <v>0.36787944119285576</v>
      </c>
      <c r="W65" s="34">
        <f t="shared" si="42"/>
        <v>3.9072055045518703e-19</v>
      </c>
      <c r="X65" s="35">
        <f t="shared" si="43"/>
        <v>6.7136802179084159e-19</v>
      </c>
      <c r="Y65" s="44">
        <f t="shared" si="30"/>
        <v>0.96078943915456017</v>
      </c>
      <c r="Z65" s="45">
        <f t="shared" si="44"/>
        <v>-0.042751972498919134</v>
      </c>
      <c r="AA65" s="46">
        <f t="shared" si="45"/>
        <v>-157.02669862460829</v>
      </c>
      <c r="AB65" s="47">
        <f t="shared" si="31"/>
        <v>0.041666666664241347</v>
      </c>
      <c r="AC65" s="34">
        <f t="shared" si="32"/>
        <v>0.41666666664241347</v>
      </c>
      <c r="AD65" s="34">
        <f t="shared" si="33"/>
        <v>0</v>
      </c>
      <c r="AE65" s="34">
        <f t="shared" si="34"/>
        <v>1.6112832522980198e-16</v>
      </c>
      <c r="AF65" s="34">
        <f t="shared" si="35"/>
        <v>-0.87237054791449042</v>
      </c>
      <c r="AG65" s="34">
        <f t="shared" si="36"/>
        <v>-0.45570388127207678</v>
      </c>
      <c r="AH65" s="48">
        <f t="shared" si="46"/>
        <v>-212.99901374730254</v>
      </c>
      <c r="AI65" s="38">
        <f t="shared" si="47"/>
        <v>1287.0009862526967</v>
      </c>
    </row>
    <row r="66" ht="14.25">
      <c r="K66" s="26">
        <f t="shared" si="37"/>
        <v>44200.124999999869</v>
      </c>
      <c r="L66" s="28">
        <f t="shared" si="38"/>
        <v>44200.166666666533</v>
      </c>
      <c r="M66" s="30">
        <f t="shared" si="24"/>
        <v>3599.9999997904524</v>
      </c>
      <c r="N66" s="30">
        <f t="shared" si="25"/>
        <v>0</v>
      </c>
      <c r="O66" s="30">
        <f t="shared" si="39"/>
        <v>1000000</v>
      </c>
      <c r="P66" s="30">
        <f t="shared" si="40"/>
        <v>1000000</v>
      </c>
      <c r="Q66" s="31">
        <f t="shared" si="26"/>
        <v>2000000</v>
      </c>
      <c r="R66" s="40">
        <f t="shared" si="27"/>
        <v>0.5</v>
      </c>
      <c r="S66" s="41">
        <f t="shared" si="7"/>
        <v>0.5</v>
      </c>
      <c r="T66" s="41">
        <f t="shared" si="28"/>
        <v>0</v>
      </c>
      <c r="U66" s="42">
        <f t="shared" si="41"/>
        <v>0</v>
      </c>
      <c r="V66" s="43">
        <f t="shared" si="29"/>
        <v>0.36787944119285576</v>
      </c>
      <c r="W66" s="34">
        <f t="shared" si="42"/>
        <v>1.437380577640192e-19</v>
      </c>
      <c r="X66" s="35">
        <f t="shared" si="43"/>
        <v>2.4698249269116783e-19</v>
      </c>
      <c r="Y66" s="44">
        <f t="shared" si="30"/>
        <v>0.96078943915456017</v>
      </c>
      <c r="Z66" s="45">
        <f t="shared" si="44"/>
        <v>-0.041075643679987693</v>
      </c>
      <c r="AA66" s="46">
        <f t="shared" si="45"/>
        <v>-150.86959370382957</v>
      </c>
      <c r="AB66" s="47">
        <f t="shared" si="31"/>
        <v>0.041666666664241347</v>
      </c>
      <c r="AC66" s="34">
        <f t="shared" si="32"/>
        <v>0.41666666664241347</v>
      </c>
      <c r="AD66" s="34">
        <f t="shared" si="33"/>
        <v>0</v>
      </c>
      <c r="AE66" s="34">
        <f t="shared" si="34"/>
        <v>5.9275798245880278e-17</v>
      </c>
      <c r="AF66" s="34">
        <f t="shared" si="35"/>
        <v>-0.8381644094657198</v>
      </c>
      <c r="AG66" s="34">
        <f t="shared" si="36"/>
        <v>-0.42149774282330627</v>
      </c>
      <c r="AH66" s="48">
        <f t="shared" si="46"/>
        <v>-213.42051149012585</v>
      </c>
      <c r="AI66" s="38">
        <f t="shared" si="47"/>
        <v>1286.5794885098735</v>
      </c>
    </row>
    <row r="67" ht="14.25">
      <c r="K67" s="26">
        <f t="shared" si="37"/>
        <v>44200.166666666533</v>
      </c>
      <c r="L67" s="28">
        <f t="shared" si="38"/>
        <v>44200.208333333198</v>
      </c>
      <c r="M67" s="30">
        <f t="shared" si="24"/>
        <v>3599.9999997904524</v>
      </c>
      <c r="N67" s="30">
        <f t="shared" si="25"/>
        <v>0</v>
      </c>
      <c r="O67" s="30">
        <f t="shared" si="39"/>
        <v>1000000</v>
      </c>
      <c r="P67" s="30">
        <f t="shared" si="40"/>
        <v>1000000</v>
      </c>
      <c r="Q67" s="31">
        <f t="shared" si="26"/>
        <v>2000000</v>
      </c>
      <c r="R67" s="40">
        <f t="shared" si="27"/>
        <v>0.5</v>
      </c>
      <c r="S67" s="41">
        <f t="shared" si="7"/>
        <v>0.5</v>
      </c>
      <c r="T67" s="41">
        <f t="shared" si="28"/>
        <v>0</v>
      </c>
      <c r="U67" s="42">
        <f t="shared" si="41"/>
        <v>0</v>
      </c>
      <c r="V67" s="43">
        <f t="shared" si="29"/>
        <v>0.36787944119285576</v>
      </c>
      <c r="W67" s="34">
        <f t="shared" si="42"/>
        <v>5.2878276368373804e-20</v>
      </c>
      <c r="X67" s="35">
        <f t="shared" si="43"/>
        <v>9.0859781395645393e-20</v>
      </c>
      <c r="Y67" s="44">
        <f t="shared" si="30"/>
        <v>0.96078943915456017</v>
      </c>
      <c r="Z67" s="45">
        <f t="shared" si="44"/>
        <v>-0.039465044654207929</v>
      </c>
      <c r="AA67" s="46">
        <f t="shared" si="45"/>
        <v>-144.95391232017874</v>
      </c>
      <c r="AB67" s="47">
        <f t="shared" si="31"/>
        <v>0.041666666664241347</v>
      </c>
      <c r="AC67" s="34">
        <f t="shared" si="32"/>
        <v>0.41666666664241347</v>
      </c>
      <c r="AD67" s="34">
        <f t="shared" si="33"/>
        <v>0</v>
      </c>
      <c r="AE67" s="34">
        <f t="shared" si="34"/>
        <v>2.1806347534954894e-17</v>
      </c>
      <c r="AF67" s="34">
        <f t="shared" si="35"/>
        <v>-0.80529951288988189</v>
      </c>
      <c r="AG67" s="34">
        <f t="shared" si="36"/>
        <v>-0.38863284624746841</v>
      </c>
      <c r="AH67" s="48">
        <f t="shared" si="46"/>
        <v>-213.80914433637332</v>
      </c>
      <c r="AI67" s="38">
        <f t="shared" si="47"/>
        <v>1286.1908556636261</v>
      </c>
    </row>
    <row r="68" ht="14.25">
      <c r="K68" s="26">
        <f t="shared" si="37"/>
        <v>44200.208333333198</v>
      </c>
      <c r="L68" s="28">
        <f t="shared" si="38"/>
        <v>44200.249999999862</v>
      </c>
      <c r="M68" s="30">
        <f t="shared" si="24"/>
        <v>3599.9999997904524</v>
      </c>
      <c r="N68" s="30">
        <f t="shared" si="25"/>
        <v>0</v>
      </c>
      <c r="O68" s="30">
        <f t="shared" si="39"/>
        <v>1000000</v>
      </c>
      <c r="P68" s="30">
        <f t="shared" si="40"/>
        <v>1000000</v>
      </c>
      <c r="Q68" s="31">
        <f t="shared" si="26"/>
        <v>2000000</v>
      </c>
      <c r="R68" s="40">
        <f t="shared" si="27"/>
        <v>0.5</v>
      </c>
      <c r="S68" s="41">
        <f t="shared" si="7"/>
        <v>0.5</v>
      </c>
      <c r="T68" s="41">
        <f t="shared" si="28"/>
        <v>0</v>
      </c>
      <c r="U68" s="42">
        <f t="shared" si="41"/>
        <v>0</v>
      </c>
      <c r="V68" s="43">
        <f t="shared" si="29"/>
        <v>0.36787944119285576</v>
      </c>
      <c r="W68" s="34">
        <f t="shared" si="42"/>
        <v>1.9452830761638745e-20</v>
      </c>
      <c r="X68" s="35">
        <f t="shared" si="43"/>
        <v>3.3425445606735056e-20</v>
      </c>
      <c r="Y68" s="44">
        <f t="shared" si="30"/>
        <v>0.96078943915456017</v>
      </c>
      <c r="Z68" s="45">
        <f t="shared" si="44"/>
        <v>-0.037917598119526108</v>
      </c>
      <c r="AA68" s="46">
        <f t="shared" si="45"/>
        <v>-139.27018812136382</v>
      </c>
      <c r="AB68" s="47">
        <f t="shared" si="31"/>
        <v>0.041666666664241347</v>
      </c>
      <c r="AC68" s="34">
        <f t="shared" si="32"/>
        <v>0.41666666664241347</v>
      </c>
      <c r="AD68" s="34">
        <f t="shared" si="33"/>
        <v>0</v>
      </c>
      <c r="AE68" s="34">
        <f t="shared" si="34"/>
        <v>8.0221069456164141e-18</v>
      </c>
      <c r="AF68" s="34">
        <f t="shared" si="35"/>
        <v>-0.77372326734091013</v>
      </c>
      <c r="AG68" s="34">
        <f t="shared" si="36"/>
        <v>-0.35705660069849665</v>
      </c>
      <c r="AH68" s="48">
        <f t="shared" si="46"/>
        <v>-214.16620093707181</v>
      </c>
      <c r="AI68" s="38">
        <f t="shared" si="47"/>
        <v>1285.8337990629275</v>
      </c>
    </row>
    <row r="69" ht="14.25">
      <c r="K69" s="26">
        <f t="shared" si="37"/>
        <v>44200.249999999862</v>
      </c>
      <c r="L69" s="28">
        <f t="shared" si="38"/>
        <v>44200.291666666526</v>
      </c>
      <c r="M69" s="30">
        <f t="shared" si="24"/>
        <v>3599.9999997904524</v>
      </c>
      <c r="N69" s="30">
        <f t="shared" si="25"/>
        <v>0</v>
      </c>
      <c r="O69" s="30">
        <f t="shared" si="39"/>
        <v>1000000</v>
      </c>
      <c r="P69" s="30">
        <f t="shared" si="40"/>
        <v>1000000</v>
      </c>
      <c r="Q69" s="31">
        <f t="shared" si="26"/>
        <v>2000000</v>
      </c>
      <c r="R69" s="40">
        <f t="shared" si="27"/>
        <v>0.5</v>
      </c>
      <c r="S69" s="41">
        <f t="shared" ref="S69:S132" si="48">TARGET/PEER_TARGET_UNIT</f>
        <v>0.5</v>
      </c>
      <c r="T69" s="41">
        <f t="shared" si="28"/>
        <v>0</v>
      </c>
      <c r="U69" s="42">
        <f t="shared" si="41"/>
        <v>0</v>
      </c>
      <c r="V69" s="43">
        <f t="shared" si="29"/>
        <v>0.36787944119285576</v>
      </c>
      <c r="W69" s="34">
        <f t="shared" si="42"/>
        <v>7.1562965102108561e-21</v>
      </c>
      <c r="X69" s="35">
        <f t="shared" si="43"/>
        <v>1.2296534251427889e-20</v>
      </c>
      <c r="Y69" s="44">
        <f t="shared" si="30"/>
        <v>0.96078943915456017</v>
      </c>
      <c r="Z69" s="45">
        <f t="shared" si="44"/>
        <v>-0.036430827831347497</v>
      </c>
      <c r="AA69" s="46">
        <f t="shared" si="45"/>
        <v>-133.80932593607523</v>
      </c>
      <c r="AB69" s="47">
        <f t="shared" si="31"/>
        <v>0.041666666664241347</v>
      </c>
      <c r="AC69" s="34">
        <f t="shared" si="32"/>
        <v>0.41666666664241347</v>
      </c>
      <c r="AD69" s="34">
        <f t="shared" si="33"/>
        <v>0</v>
      </c>
      <c r="AE69" s="34">
        <f t="shared" si="34"/>
        <v>2.9511682203426932e-18</v>
      </c>
      <c r="AF69" s="34">
        <f t="shared" si="35"/>
        <v>-0.74338514408930678</v>
      </c>
      <c r="AG69" s="34">
        <f t="shared" si="36"/>
        <v>-0.32671847744689331</v>
      </c>
      <c r="AH69" s="48">
        <f t="shared" si="46"/>
        <v>-214.4929194145187</v>
      </c>
      <c r="AI69" s="38">
        <f t="shared" si="47"/>
        <v>1285.5070805854805</v>
      </c>
    </row>
    <row r="70" ht="14.25">
      <c r="K70" s="26">
        <f t="shared" si="37"/>
        <v>44200.291666666526</v>
      </c>
      <c r="L70" s="28">
        <f t="shared" si="38"/>
        <v>44200.33333333319</v>
      </c>
      <c r="M70" s="30">
        <f t="shared" si="24"/>
        <v>3599.9999997904524</v>
      </c>
      <c r="N70" s="30">
        <f t="shared" si="25"/>
        <v>0</v>
      </c>
      <c r="O70" s="30">
        <f t="shared" si="39"/>
        <v>1000000</v>
      </c>
      <c r="P70" s="30">
        <f t="shared" si="40"/>
        <v>1000000</v>
      </c>
      <c r="Q70" s="31">
        <f t="shared" si="26"/>
        <v>2000000</v>
      </c>
      <c r="R70" s="40">
        <f t="shared" si="27"/>
        <v>0.5</v>
      </c>
      <c r="S70" s="41">
        <f t="shared" si="48"/>
        <v>0.5</v>
      </c>
      <c r="T70" s="41">
        <f t="shared" si="28"/>
        <v>0</v>
      </c>
      <c r="U70" s="42">
        <f t="shared" si="41"/>
        <v>0</v>
      </c>
      <c r="V70" s="43">
        <f t="shared" si="29"/>
        <v>0.36787944119285576</v>
      </c>
      <c r="W70" s="34">
        <f t="shared" si="42"/>
        <v>2.6326543611867536e-21</v>
      </c>
      <c r="X70" s="35">
        <f t="shared" si="43"/>
        <v>4.5236421490241029e-21</v>
      </c>
      <c r="Y70" s="44">
        <f t="shared" si="30"/>
        <v>0.96078943915456017</v>
      </c>
      <c r="Z70" s="45">
        <f t="shared" si="44"/>
        <v>-0.035002354640016706</v>
      </c>
      <c r="AA70" s="46">
        <f t="shared" si="45"/>
        <v>-128.56258721977147</v>
      </c>
      <c r="AB70" s="47">
        <f t="shared" si="31"/>
        <v>0.041666666664241347</v>
      </c>
      <c r="AC70" s="34">
        <f t="shared" si="32"/>
        <v>0.41666666664241347</v>
      </c>
      <c r="AD70" s="34">
        <f t="shared" si="33"/>
        <v>0</v>
      </c>
      <c r="AE70" s="34">
        <f t="shared" si="34"/>
        <v>1.0856741157657848e-18</v>
      </c>
      <c r="AF70" s="34">
        <f t="shared" si="35"/>
        <v>-0.71423659566539699</v>
      </c>
      <c r="AG70" s="34">
        <f t="shared" si="36"/>
        <v>-0.29756992902298351</v>
      </c>
      <c r="AH70" s="48">
        <f t="shared" si="46"/>
        <v>-214.79048934354168</v>
      </c>
      <c r="AI70" s="38">
        <f t="shared" si="47"/>
        <v>1285.2095106564575</v>
      </c>
    </row>
    <row r="71" ht="14.25">
      <c r="K71" s="26">
        <f t="shared" si="37"/>
        <v>44200.33333333319</v>
      </c>
      <c r="L71" s="28">
        <f t="shared" si="38"/>
        <v>44200.374999999854</v>
      </c>
      <c r="M71" s="30">
        <f t="shared" si="24"/>
        <v>3599.9999997904524</v>
      </c>
      <c r="N71" s="30">
        <f t="shared" si="25"/>
        <v>0</v>
      </c>
      <c r="O71" s="30">
        <f t="shared" si="39"/>
        <v>1000000</v>
      </c>
      <c r="P71" s="30">
        <f t="shared" si="40"/>
        <v>1000000</v>
      </c>
      <c r="Q71" s="31">
        <f t="shared" si="26"/>
        <v>2000000</v>
      </c>
      <c r="R71" s="40">
        <f t="shared" si="27"/>
        <v>0.5</v>
      </c>
      <c r="S71" s="41">
        <f t="shared" si="48"/>
        <v>0.5</v>
      </c>
      <c r="T71" s="41">
        <f t="shared" si="28"/>
        <v>0</v>
      </c>
      <c r="U71" s="42">
        <f t="shared" si="41"/>
        <v>0</v>
      </c>
      <c r="V71" s="43">
        <f t="shared" si="29"/>
        <v>0.36787944119285576</v>
      </c>
      <c r="W71" s="34">
        <f t="shared" si="42"/>
        <v>9.6849941524731763e-22</v>
      </c>
      <c r="X71" s="35">
        <f t="shared" si="43"/>
        <v>1.664154945939436e-21</v>
      </c>
      <c r="Y71" s="44">
        <f t="shared" si="30"/>
        <v>0.96078943915456017</v>
      </c>
      <c r="Z71" s="45">
        <f t="shared" si="44"/>
        <v>-0.03362989268367067</v>
      </c>
      <c r="AA71" s="46">
        <f t="shared" si="45"/>
        <v>-123.52157607114346</v>
      </c>
      <c r="AB71" s="47">
        <f t="shared" si="31"/>
        <v>0.041666666664241347</v>
      </c>
      <c r="AC71" s="34">
        <f t="shared" si="32"/>
        <v>0.41666666664241347</v>
      </c>
      <c r="AD71" s="34">
        <f t="shared" si="33"/>
        <v>0</v>
      </c>
      <c r="AE71" s="34">
        <f t="shared" si="34"/>
        <v>3.9939718702546463e-19</v>
      </c>
      <c r="AF71" s="34">
        <f t="shared" si="35"/>
        <v>-0.68623097817301915</v>
      </c>
      <c r="AG71" s="34">
        <f t="shared" si="36"/>
        <v>-0.26956431153060567</v>
      </c>
      <c r="AH71" s="48">
        <f t="shared" si="46"/>
        <v>-215.06005365507229</v>
      </c>
      <c r="AI71" s="38">
        <f t="shared" si="47"/>
        <v>1284.939946344927</v>
      </c>
    </row>
    <row r="72" ht="14.25">
      <c r="K72" s="26">
        <f t="shared" si="37"/>
        <v>44200.374999999854</v>
      </c>
      <c r="L72" s="28">
        <f t="shared" si="38"/>
        <v>44200.416666666519</v>
      </c>
      <c r="M72" s="30">
        <f t="shared" si="24"/>
        <v>3599.9999997904524</v>
      </c>
      <c r="N72" s="30">
        <f t="shared" si="25"/>
        <v>0</v>
      </c>
      <c r="O72" s="30">
        <f t="shared" si="39"/>
        <v>1000000</v>
      </c>
      <c r="P72" s="30">
        <f t="shared" si="40"/>
        <v>1000000</v>
      </c>
      <c r="Q72" s="31">
        <f t="shared" si="26"/>
        <v>2000000</v>
      </c>
      <c r="R72" s="40">
        <f t="shared" si="27"/>
        <v>0.5</v>
      </c>
      <c r="S72" s="41">
        <f t="shared" si="48"/>
        <v>0.5</v>
      </c>
      <c r="T72" s="41">
        <f t="shared" si="28"/>
        <v>0</v>
      </c>
      <c r="U72" s="42">
        <f t="shared" si="41"/>
        <v>0</v>
      </c>
      <c r="V72" s="43">
        <f t="shared" si="29"/>
        <v>0.36787944119285576</v>
      </c>
      <c r="W72" s="34">
        <f t="shared" si="42"/>
        <v>3.5629102367679079e-22</v>
      </c>
      <c r="X72" s="35">
        <f t="shared" si="43"/>
        <v>6.1220839157052684e-22</v>
      </c>
      <c r="Y72" s="44">
        <f t="shared" si="30"/>
        <v>0.96078943915456017</v>
      </c>
      <c r="Z72" s="45">
        <f t="shared" si="44"/>
        <v>-0.032311245730371987</v>
      </c>
      <c r="AA72" s="46">
        <f t="shared" si="45"/>
        <v>-118.67822579688128</v>
      </c>
      <c r="AB72" s="47">
        <f t="shared" si="31"/>
        <v>0.041666666664241347</v>
      </c>
      <c r="AC72" s="34">
        <f t="shared" si="32"/>
        <v>0.41666666664241347</v>
      </c>
      <c r="AD72" s="34">
        <f t="shared" si="33"/>
        <v>0</v>
      </c>
      <c r="AE72" s="34">
        <f t="shared" si="34"/>
        <v>1.4693001397692645e-19</v>
      </c>
      <c r="AF72" s="34">
        <f t="shared" si="35"/>
        <v>-0.65932347664934043</v>
      </c>
      <c r="AG72" s="34">
        <f t="shared" si="36"/>
        <v>-0.24265681000692696</v>
      </c>
      <c r="AH72" s="48">
        <f t="shared" si="46"/>
        <v>-215.30271046507923</v>
      </c>
      <c r="AI72" s="38">
        <f t="shared" si="47"/>
        <v>1284.6972895349199</v>
      </c>
    </row>
    <row r="73" ht="14.25">
      <c r="K73" s="26">
        <f t="shared" si="37"/>
        <v>44200.416666666519</v>
      </c>
      <c r="L73" s="28">
        <f t="shared" si="38"/>
        <v>44200.458333333183</v>
      </c>
      <c r="M73" s="30">
        <f t="shared" si="24"/>
        <v>3599.9999997904524</v>
      </c>
      <c r="N73" s="30">
        <f t="shared" si="25"/>
        <v>0</v>
      </c>
      <c r="O73" s="30">
        <f t="shared" si="39"/>
        <v>1000000</v>
      </c>
      <c r="P73" s="30">
        <f t="shared" si="40"/>
        <v>1000000</v>
      </c>
      <c r="Q73" s="31">
        <f t="shared" si="26"/>
        <v>2000000</v>
      </c>
      <c r="R73" s="40">
        <f t="shared" si="27"/>
        <v>0.5</v>
      </c>
      <c r="S73" s="41">
        <f t="shared" si="48"/>
        <v>0.5</v>
      </c>
      <c r="T73" s="41">
        <f t="shared" si="28"/>
        <v>0</v>
      </c>
      <c r="U73" s="42">
        <f t="shared" si="41"/>
        <v>0</v>
      </c>
      <c r="V73" s="43">
        <f t="shared" si="29"/>
        <v>0.36787944119285576</v>
      </c>
      <c r="W73" s="34">
        <f t="shared" si="42"/>
        <v>1.3107214269224833e-22</v>
      </c>
      <c r="X73" s="35">
        <f t="shared" si="43"/>
        <v>2.2521888098454246e-22</v>
      </c>
      <c r="Y73" s="44">
        <f t="shared" si="30"/>
        <v>0.96078943915456017</v>
      </c>
      <c r="Z73" s="45">
        <f t="shared" si="44"/>
        <v>-0.031044303663669278</v>
      </c>
      <c r="AA73" s="46">
        <f t="shared" si="45"/>
        <v>-114.02478600324382</v>
      </c>
      <c r="AB73" s="47">
        <f t="shared" si="31"/>
        <v>0.041666666664241347</v>
      </c>
      <c r="AC73" s="34">
        <f t="shared" si="32"/>
        <v>0.41666666664241347</v>
      </c>
      <c r="AD73" s="34">
        <f t="shared" si="33"/>
        <v>0</v>
      </c>
      <c r="AE73" s="34">
        <f t="shared" si="34"/>
        <v>5.4052531436290189e-20</v>
      </c>
      <c r="AF73" s="34">
        <f t="shared" si="35"/>
        <v>-0.63347103335135457</v>
      </c>
      <c r="AG73" s="34">
        <f t="shared" si="36"/>
        <v>-0.2168043667089411</v>
      </c>
      <c r="AH73" s="48">
        <f t="shared" si="46"/>
        <v>-215.51951483178817</v>
      </c>
      <c r="AI73" s="38">
        <f t="shared" si="47"/>
        <v>1284.4804851682111</v>
      </c>
    </row>
    <row r="74" ht="14.25">
      <c r="K74" s="26">
        <f t="shared" si="37"/>
        <v>44200.458333333183</v>
      </c>
      <c r="L74" s="28">
        <f t="shared" si="38"/>
        <v>44200.499999999847</v>
      </c>
      <c r="M74" s="30">
        <f t="shared" ref="M74:M99" si="49">(L74-K74)*24*3600</f>
        <v>3599.9999997904524</v>
      </c>
      <c r="N74" s="30">
        <f t="shared" ref="N74:N99" si="50">SUMIFS(LIQUIDITY_DELTAS,TIMESTAMPS,"&gt;="&amp;K74,TIMESTAMPS,"&lt;"&amp;L74)</f>
        <v>0</v>
      </c>
      <c r="O74" s="30">
        <f t="shared" si="39"/>
        <v>1000000</v>
      </c>
      <c r="P74" s="30">
        <f t="shared" si="40"/>
        <v>1000000</v>
      </c>
      <c r="Q74" s="31">
        <f t="shared" ref="Q74:Q99" si="51">O74+P74</f>
        <v>2000000</v>
      </c>
      <c r="R74" s="40">
        <f t="shared" ref="R74:R99" si="52">P74/Q74</f>
        <v>0.5</v>
      </c>
      <c r="S74" s="41">
        <f t="shared" si="48"/>
        <v>0.5</v>
      </c>
      <c r="T74" s="41">
        <f t="shared" ref="T74:T99" si="53">IF(R74&gt;S74,0.5/(1-S74)*(R74-S74),0.5/S74*(R74-S74))</f>
        <v>0</v>
      </c>
      <c r="U74" s="42">
        <f t="shared" si="41"/>
        <v>0</v>
      </c>
      <c r="V74" s="43">
        <f t="shared" ref="V74:V99" si="54">IF(ALPHA_D&lt;=0,0,EXP(-ALPHA_D*M74/ALPHA_TIME_UNIT))</f>
        <v>0.36787944119285576</v>
      </c>
      <c r="W74" s="34">
        <f t="shared" si="42"/>
        <v>4.8218746609574566e-23</v>
      </c>
      <c r="X74" s="35">
        <f t="shared" si="43"/>
        <v>8.2853396082673754e-23</v>
      </c>
      <c r="Y74" s="44">
        <f t="shared" ref="Y74:Y99" si="55">IF(ALPHA_I&lt;=0,0,EXP(-ALPHA_I*M74/ALPHA_TIME_UNIT))</f>
        <v>0.96078943915456017</v>
      </c>
      <c r="Z74" s="45">
        <f t="shared" si="44"/>
        <v>-0.029827039105960663</v>
      </c>
      <c r="AA74" s="46">
        <f t="shared" si="45"/>
        <v>-109.55381019377536</v>
      </c>
      <c r="AB74" s="47">
        <f t="shared" ref="AB74:AB99" si="56">M74/K_TIME_UNIT</f>
        <v>0.041666666664241347</v>
      </c>
      <c r="AC74" s="34">
        <f t="shared" ref="AC74:AC99" si="57">K_T/K_UNIT*AB74</f>
        <v>0.41666666664241347</v>
      </c>
      <c r="AD74" s="34">
        <f t="shared" ref="AD74:AD99" si="58">T74*AB74*K_P/K_UNIT</f>
        <v>0</v>
      </c>
      <c r="AE74" s="34">
        <f t="shared" ref="AE74:AE99" si="59">X74*K_D/K_UNIT</f>
        <v>1.9884815059841701e-20</v>
      </c>
      <c r="AF74" s="34">
        <f t="shared" ref="AF74:AF99" si="60">AA74*K_I/K_UNIT/K_TIME_UNIT</f>
        <v>-0.60863227885430748</v>
      </c>
      <c r="AG74" s="34">
        <f t="shared" ref="AG74:AG99" si="61">SUM(AC74:AF74)</f>
        <v>-0.19196561221189401</v>
      </c>
      <c r="AH74" s="48">
        <f t="shared" si="46"/>
        <v>-215.71148044400007</v>
      </c>
      <c r="AI74" s="38">
        <f t="shared" si="47"/>
        <v>1284.2885195559993</v>
      </c>
    </row>
    <row r="75" ht="14.25">
      <c r="K75" s="26">
        <f t="shared" ref="K75:K100" si="62">L74</f>
        <v>44200.499999999847</v>
      </c>
      <c r="L75" s="28">
        <f t="shared" ref="L75:L99" si="63">K75+1/24</f>
        <v>44200.541666666511</v>
      </c>
      <c r="M75" s="30">
        <f t="shared" si="49"/>
        <v>3599.9999997904524</v>
      </c>
      <c r="N75" s="30">
        <f t="shared" si="50"/>
        <v>0</v>
      </c>
      <c r="O75" s="30">
        <f t="shared" ref="O75:O99" si="64">O74+N75</f>
        <v>1000000</v>
      </c>
      <c r="P75" s="30">
        <f t="shared" ref="P75:P99" si="65">P74-N75</f>
        <v>1000000</v>
      </c>
      <c r="Q75" s="31">
        <f t="shared" si="51"/>
        <v>2000000</v>
      </c>
      <c r="R75" s="40">
        <f t="shared" si="52"/>
        <v>0.5</v>
      </c>
      <c r="S75" s="41">
        <f t="shared" si="48"/>
        <v>0.5</v>
      </c>
      <c r="T75" s="41">
        <f t="shared" si="53"/>
        <v>0</v>
      </c>
      <c r="U75" s="42">
        <f t="shared" ref="U75:U99" si="66">T75-T74</f>
        <v>0</v>
      </c>
      <c r="V75" s="43">
        <f t="shared" si="54"/>
        <v>0.36787944119285576</v>
      </c>
      <c r="W75" s="34">
        <f t="shared" ref="W75:W99" si="67">(W74+U75)*(V75)</f>
        <v>1.7738685557750198e-23</v>
      </c>
      <c r="X75" s="35">
        <f t="shared" ref="X75:X99" si="68">(W74+U75)*(1-V75)</f>
        <v>3.0480061051824365e-23</v>
      </c>
      <c r="Y75" s="44">
        <f t="shared" si="55"/>
        <v>0.96078943915456017</v>
      </c>
      <c r="Z75" s="45">
        <f t="shared" ref="Z75:Z99" si="69">Z74*Y75+T75*(1-Y75)</f>
        <v>-0.028657504174257078</v>
      </c>
      <c r="AA75" s="46">
        <f t="shared" ref="AA75:AA99" si="70">T75*M75+(Z74-T75)*(1-Y75)/(ALPHA_I/ALPHA_TIME_UNIT)</f>
        <v>-105.25814385332257</v>
      </c>
      <c r="AB75" s="47">
        <f t="shared" si="56"/>
        <v>0.041666666664241347</v>
      </c>
      <c r="AC75" s="34">
        <f t="shared" si="57"/>
        <v>0.41666666664241347</v>
      </c>
      <c r="AD75" s="34">
        <f t="shared" si="58"/>
        <v>0</v>
      </c>
      <c r="AE75" s="34">
        <f t="shared" si="59"/>
        <v>7.3152146524378475e-21</v>
      </c>
      <c r="AF75" s="34">
        <f t="shared" si="60"/>
        <v>-0.58476746585179207</v>
      </c>
      <c r="AG75" s="34">
        <f t="shared" si="61"/>
        <v>-0.16810079920937859</v>
      </c>
      <c r="AH75" s="48">
        <f t="shared" ref="AH75:AH99" si="71">AG75+AH74</f>
        <v>-215.87958124320946</v>
      </c>
      <c r="AI75" s="38">
        <f t="shared" ref="AI75:AI99" si="72">AI74+AG75</f>
        <v>1284.1204187567898</v>
      </c>
    </row>
    <row r="76" ht="14.25">
      <c r="K76" s="26">
        <f t="shared" si="62"/>
        <v>44200.541666666511</v>
      </c>
      <c r="L76" s="28">
        <f t="shared" si="63"/>
        <v>44200.583333333176</v>
      </c>
      <c r="M76" s="30">
        <f t="shared" si="49"/>
        <v>3599.9999997904524</v>
      </c>
      <c r="N76" s="30">
        <f t="shared" si="50"/>
        <v>0</v>
      </c>
      <c r="O76" s="30">
        <f t="shared" si="64"/>
        <v>1000000</v>
      </c>
      <c r="P76" s="30">
        <f t="shared" si="65"/>
        <v>1000000</v>
      </c>
      <c r="Q76" s="31">
        <f t="shared" si="51"/>
        <v>2000000</v>
      </c>
      <c r="R76" s="40">
        <f t="shared" si="52"/>
        <v>0.5</v>
      </c>
      <c r="S76" s="41">
        <f t="shared" si="48"/>
        <v>0.5</v>
      </c>
      <c r="T76" s="41">
        <f t="shared" si="53"/>
        <v>0</v>
      </c>
      <c r="U76" s="42">
        <f t="shared" si="66"/>
        <v>0</v>
      </c>
      <c r="V76" s="43">
        <f t="shared" si="54"/>
        <v>0.36787944119285576</v>
      </c>
      <c r="W76" s="34">
        <f t="shared" si="67"/>
        <v>6.5256977304809242e-24</v>
      </c>
      <c r="X76" s="35">
        <f t="shared" si="68"/>
        <v>1.1212987827269275e-23</v>
      </c>
      <c r="Y76" s="44">
        <f t="shared" si="55"/>
        <v>0.96078943915456017</v>
      </c>
      <c r="Z76" s="45">
        <f t="shared" si="69"/>
        <v>-0.027533827363153924</v>
      </c>
      <c r="AA76" s="46">
        <f t="shared" si="70"/>
        <v>-101.13091299928381</v>
      </c>
      <c r="AB76" s="47">
        <f t="shared" si="56"/>
        <v>0.041666666664241347</v>
      </c>
      <c r="AC76" s="34">
        <f t="shared" si="57"/>
        <v>0.41666666664241347</v>
      </c>
      <c r="AD76" s="34">
        <f t="shared" si="58"/>
        <v>0</v>
      </c>
      <c r="AE76" s="34">
        <f t="shared" si="59"/>
        <v>2.6911170785446258e-21</v>
      </c>
      <c r="AF76" s="34">
        <f t="shared" si="60"/>
        <v>-0.56183840555157671</v>
      </c>
      <c r="AG76" s="34">
        <f t="shared" si="61"/>
        <v>-0.14517173890916324</v>
      </c>
      <c r="AH76" s="48">
        <f t="shared" si="71"/>
        <v>-216.02475298211863</v>
      </c>
      <c r="AI76" s="38">
        <f t="shared" si="72"/>
        <v>1283.9752470178807</v>
      </c>
    </row>
    <row r="77" ht="14.25">
      <c r="K77" s="26">
        <f t="shared" si="62"/>
        <v>44200.583333333176</v>
      </c>
      <c r="L77" s="28">
        <f t="shared" si="63"/>
        <v>44200.62499999984</v>
      </c>
      <c r="M77" s="30">
        <f t="shared" si="49"/>
        <v>3599.9999997904524</v>
      </c>
      <c r="N77" s="30">
        <f t="shared" si="50"/>
        <v>0</v>
      </c>
      <c r="O77" s="30">
        <f t="shared" si="64"/>
        <v>1000000</v>
      </c>
      <c r="P77" s="30">
        <f t="shared" si="65"/>
        <v>1000000</v>
      </c>
      <c r="Q77" s="31">
        <f t="shared" si="51"/>
        <v>2000000</v>
      </c>
      <c r="R77" s="40">
        <f t="shared" si="52"/>
        <v>0.5</v>
      </c>
      <c r="S77" s="41">
        <f t="shared" si="48"/>
        <v>0.5</v>
      </c>
      <c r="T77" s="41">
        <f t="shared" si="53"/>
        <v>0</v>
      </c>
      <c r="U77" s="42">
        <f t="shared" si="66"/>
        <v>0</v>
      </c>
      <c r="V77" s="43">
        <f t="shared" si="54"/>
        <v>0.36787944119285576</v>
      </c>
      <c r="W77" s="34">
        <f t="shared" si="67"/>
        <v>2.4006700344828095e-24</v>
      </c>
      <c r="X77" s="35">
        <f t="shared" si="68"/>
        <v>4.1250276959981151e-24</v>
      </c>
      <c r="Y77" s="44">
        <f t="shared" si="55"/>
        <v>0.96078943915456017</v>
      </c>
      <c r="Z77" s="45">
        <f t="shared" si="69"/>
        <v>-0.02645421055002314</v>
      </c>
      <c r="AA77" s="46">
        <f t="shared" si="70"/>
        <v>-97.165513181770507</v>
      </c>
      <c r="AB77" s="47">
        <f t="shared" si="56"/>
        <v>0.041666666664241347</v>
      </c>
      <c r="AC77" s="34">
        <f t="shared" si="57"/>
        <v>0.41666666664241347</v>
      </c>
      <c r="AD77" s="34">
        <f t="shared" si="58"/>
        <v>0</v>
      </c>
      <c r="AE77" s="34">
        <f t="shared" si="59"/>
        <v>9.9000664703954762e-22</v>
      </c>
      <c r="AF77" s="34">
        <f t="shared" si="60"/>
        <v>-0.53980840656539164</v>
      </c>
      <c r="AG77" s="34">
        <f t="shared" si="61"/>
        <v>-0.12314173992297817</v>
      </c>
      <c r="AH77" s="48">
        <f t="shared" si="71"/>
        <v>-216.1478947220416</v>
      </c>
      <c r="AI77" s="38">
        <f t="shared" si="72"/>
        <v>1283.8521052779577</v>
      </c>
    </row>
    <row r="78" ht="14.25">
      <c r="K78" s="26">
        <f t="shared" si="62"/>
        <v>44200.62499999984</v>
      </c>
      <c r="L78" s="28">
        <f t="shared" si="63"/>
        <v>44200.666666666504</v>
      </c>
      <c r="M78" s="30">
        <f t="shared" si="49"/>
        <v>3599.9999997904524</v>
      </c>
      <c r="N78" s="30">
        <f t="shared" si="50"/>
        <v>0</v>
      </c>
      <c r="O78" s="30">
        <f t="shared" si="64"/>
        <v>1000000</v>
      </c>
      <c r="P78" s="30">
        <f t="shared" si="65"/>
        <v>1000000</v>
      </c>
      <c r="Q78" s="31">
        <f t="shared" si="51"/>
        <v>2000000</v>
      </c>
      <c r="R78" s="40">
        <f t="shared" si="52"/>
        <v>0.5</v>
      </c>
      <c r="S78" s="41">
        <f t="shared" si="48"/>
        <v>0.5</v>
      </c>
      <c r="T78" s="41">
        <f t="shared" si="53"/>
        <v>0</v>
      </c>
      <c r="U78" s="42">
        <f t="shared" si="66"/>
        <v>0</v>
      </c>
      <c r="V78" s="43">
        <f t="shared" si="54"/>
        <v>0.36787944119285576</v>
      </c>
      <c r="W78" s="34">
        <f t="shared" si="67"/>
        <v>8.831571507739698e-25</v>
      </c>
      <c r="X78" s="35">
        <f t="shared" si="68"/>
        <v>1.5175128837088397e-24</v>
      </c>
      <c r="Y78" s="44">
        <f t="shared" si="55"/>
        <v>0.96078943915456017</v>
      </c>
      <c r="Z78" s="45">
        <f t="shared" si="69"/>
        <v>-0.025416926117633382</v>
      </c>
      <c r="AA78" s="46">
        <f t="shared" si="70"/>
        <v>-93.355598915078303</v>
      </c>
      <c r="AB78" s="47">
        <f t="shared" si="56"/>
        <v>0.041666666664241347</v>
      </c>
      <c r="AC78" s="34">
        <f t="shared" si="57"/>
        <v>0.41666666664241347</v>
      </c>
      <c r="AD78" s="34">
        <f t="shared" si="58"/>
        <v>0</v>
      </c>
      <c r="AE78" s="34">
        <f t="shared" si="59"/>
        <v>3.6420309209012152e-22</v>
      </c>
      <c r="AF78" s="34">
        <f t="shared" si="60"/>
        <v>-0.51864221619487949</v>
      </c>
      <c r="AG78" s="34">
        <f t="shared" si="61"/>
        <v>-0.10197554955246602</v>
      </c>
      <c r="AH78" s="48">
        <f t="shared" si="71"/>
        <v>-216.24987027159406</v>
      </c>
      <c r="AI78" s="38">
        <f t="shared" si="72"/>
        <v>1283.7501297284052</v>
      </c>
    </row>
    <row r="79" ht="14.25">
      <c r="K79" s="26">
        <f t="shared" si="62"/>
        <v>44200.666666666504</v>
      </c>
      <c r="L79" s="28">
        <f t="shared" si="63"/>
        <v>44200.708333333168</v>
      </c>
      <c r="M79" s="30">
        <f t="shared" si="49"/>
        <v>3599.9999997904524</v>
      </c>
      <c r="N79" s="30">
        <f t="shared" si="50"/>
        <v>0</v>
      </c>
      <c r="O79" s="30">
        <f t="shared" si="64"/>
        <v>1000000</v>
      </c>
      <c r="P79" s="30">
        <f t="shared" si="65"/>
        <v>1000000</v>
      </c>
      <c r="Q79" s="31">
        <f t="shared" si="51"/>
        <v>2000000</v>
      </c>
      <c r="R79" s="40">
        <f t="shared" si="52"/>
        <v>0.5</v>
      </c>
      <c r="S79" s="41">
        <f t="shared" si="48"/>
        <v>0.5</v>
      </c>
      <c r="T79" s="41">
        <f t="shared" si="53"/>
        <v>0</v>
      </c>
      <c r="U79" s="42">
        <f t="shared" si="66"/>
        <v>0</v>
      </c>
      <c r="V79" s="43">
        <f t="shared" si="54"/>
        <v>0.36787944119285576</v>
      </c>
      <c r="W79" s="34">
        <f t="shared" si="67"/>
        <v>3.2489535911220265e-25</v>
      </c>
      <c r="X79" s="35">
        <f t="shared" si="68"/>
        <v>5.582617916617671e-25</v>
      </c>
      <c r="Y79" s="44">
        <f t="shared" si="55"/>
        <v>0.96078943915456017</v>
      </c>
      <c r="Z79" s="45">
        <f t="shared" si="69"/>
        <v>-0.02442031418959387</v>
      </c>
      <c r="AA79" s="46">
        <f t="shared" si="70"/>
        <v>-89.695073523556132</v>
      </c>
      <c r="AB79" s="47">
        <f t="shared" si="56"/>
        <v>0.041666666664241347</v>
      </c>
      <c r="AC79" s="34">
        <f t="shared" si="57"/>
        <v>0.41666666664241347</v>
      </c>
      <c r="AD79" s="34">
        <f t="shared" si="58"/>
        <v>0</v>
      </c>
      <c r="AE79" s="34">
        <f t="shared" si="59"/>
        <v>1.339828299988241e-22</v>
      </c>
      <c r="AF79" s="34">
        <f t="shared" si="60"/>
        <v>-0.4983059640197563</v>
      </c>
      <c r="AG79" s="34">
        <f t="shared" si="61"/>
        <v>-0.081639297377342823</v>
      </c>
      <c r="AH79" s="48">
        <f t="shared" si="71"/>
        <v>-216.3315095689714</v>
      </c>
      <c r="AI79" s="38">
        <f t="shared" si="72"/>
        <v>1283.668490431028</v>
      </c>
    </row>
    <row r="80" ht="14.25">
      <c r="K80" s="26">
        <f t="shared" si="62"/>
        <v>44200.708333333168</v>
      </c>
      <c r="L80" s="28">
        <f t="shared" si="63"/>
        <v>44200.749999999833</v>
      </c>
      <c r="M80" s="30">
        <f t="shared" si="49"/>
        <v>3599.9999997904524</v>
      </c>
      <c r="N80" s="30">
        <f t="shared" si="50"/>
        <v>0</v>
      </c>
      <c r="O80" s="30">
        <f t="shared" si="64"/>
        <v>1000000</v>
      </c>
      <c r="P80" s="30">
        <f t="shared" si="65"/>
        <v>1000000</v>
      </c>
      <c r="Q80" s="31">
        <f t="shared" si="51"/>
        <v>2000000</v>
      </c>
      <c r="R80" s="40">
        <f t="shared" si="52"/>
        <v>0.5</v>
      </c>
      <c r="S80" s="41">
        <f t="shared" si="48"/>
        <v>0.5</v>
      </c>
      <c r="T80" s="41">
        <f t="shared" si="53"/>
        <v>0</v>
      </c>
      <c r="U80" s="42">
        <f t="shared" si="66"/>
        <v>0</v>
      </c>
      <c r="V80" s="43">
        <f t="shared" si="54"/>
        <v>0.36787944119285576</v>
      </c>
      <c r="W80" s="34">
        <f t="shared" si="67"/>
        <v>1.1952232315634931e-25</v>
      </c>
      <c r="X80" s="35">
        <f t="shared" si="68"/>
        <v>2.0537303595585334e-25</v>
      </c>
      <c r="Y80" s="44">
        <f t="shared" si="55"/>
        <v>0.96078943915456017</v>
      </c>
      <c r="Z80" s="45">
        <f t="shared" si="69"/>
        <v>-0.023462779974198041</v>
      </c>
      <c r="AA80" s="46">
        <f t="shared" si="70"/>
        <v>-86.178079385624557</v>
      </c>
      <c r="AB80" s="47">
        <f t="shared" si="56"/>
        <v>0.041666666664241347</v>
      </c>
      <c r="AC80" s="34">
        <f t="shared" si="57"/>
        <v>0.41666666664241347</v>
      </c>
      <c r="AD80" s="34">
        <f t="shared" si="58"/>
        <v>0</v>
      </c>
      <c r="AE80" s="34">
        <f t="shared" si="59"/>
        <v>4.9289528629404802e-23</v>
      </c>
      <c r="AF80" s="34">
        <f t="shared" si="60"/>
        <v>-0.4787671076979142</v>
      </c>
      <c r="AG80" s="34">
        <f t="shared" si="61"/>
        <v>-0.062100441055500721</v>
      </c>
      <c r="AH80" s="48">
        <f t="shared" si="71"/>
        <v>-216.39361001002689</v>
      </c>
      <c r="AI80" s="38">
        <f t="shared" si="72"/>
        <v>1283.6063899899725</v>
      </c>
    </row>
    <row r="81" ht="14.25">
      <c r="K81" s="26">
        <f t="shared" si="62"/>
        <v>44200.749999999833</v>
      </c>
      <c r="L81" s="28">
        <f t="shared" si="63"/>
        <v>44200.791666666497</v>
      </c>
      <c r="M81" s="30">
        <f t="shared" si="49"/>
        <v>3599.9999997904524</v>
      </c>
      <c r="N81" s="30">
        <f t="shared" si="50"/>
        <v>0</v>
      </c>
      <c r="O81" s="30">
        <f t="shared" si="64"/>
        <v>1000000</v>
      </c>
      <c r="P81" s="30">
        <f t="shared" si="65"/>
        <v>1000000</v>
      </c>
      <c r="Q81" s="31">
        <f t="shared" si="51"/>
        <v>2000000</v>
      </c>
      <c r="R81" s="40">
        <f t="shared" si="52"/>
        <v>0.5</v>
      </c>
      <c r="S81" s="41">
        <f t="shared" si="48"/>
        <v>0.5</v>
      </c>
      <c r="T81" s="41">
        <f t="shared" si="53"/>
        <v>0</v>
      </c>
      <c r="U81" s="42">
        <f t="shared" si="66"/>
        <v>0</v>
      </c>
      <c r="V81" s="43">
        <f t="shared" si="54"/>
        <v>0.36787944119285576</v>
      </c>
      <c r="W81" s="34">
        <f t="shared" si="67"/>
        <v>4.396980545282971e-26</v>
      </c>
      <c r="X81" s="35">
        <f t="shared" si="68"/>
        <v>7.5552517703519607e-26</v>
      </c>
      <c r="Y81" s="44">
        <f t="shared" si="55"/>
        <v>0.96078943915456017</v>
      </c>
      <c r="Z81" s="45">
        <f t="shared" si="69"/>
        <v>-0.02254279121241658</v>
      </c>
      <c r="AA81" s="46">
        <f t="shared" si="70"/>
        <v>-82.798988560331367</v>
      </c>
      <c r="AB81" s="47">
        <f t="shared" si="56"/>
        <v>0.041666666664241347</v>
      </c>
      <c r="AC81" s="34">
        <f t="shared" si="57"/>
        <v>0.41666666664241347</v>
      </c>
      <c r="AD81" s="34">
        <f t="shared" si="58"/>
        <v>0</v>
      </c>
      <c r="AE81" s="34">
        <f t="shared" si="59"/>
        <v>1.8132604248844706e-23</v>
      </c>
      <c r="AF81" s="34">
        <f t="shared" si="60"/>
        <v>-0.45999438089072986</v>
      </c>
      <c r="AG81" s="34">
        <f t="shared" si="61"/>
        <v>-0.043327714248316385</v>
      </c>
      <c r="AH81" s="48">
        <f t="shared" si="71"/>
        <v>-216.4369377242752</v>
      </c>
      <c r="AI81" s="38">
        <f t="shared" si="72"/>
        <v>1283.5630622757242</v>
      </c>
    </row>
    <row r="82" ht="14.25">
      <c r="K82" s="26">
        <f t="shared" si="62"/>
        <v>44200.791666666497</v>
      </c>
      <c r="L82" s="28">
        <f t="shared" si="63"/>
        <v>44200.833333333161</v>
      </c>
      <c r="M82" s="30">
        <f t="shared" si="49"/>
        <v>3599.9999997904524</v>
      </c>
      <c r="N82" s="30">
        <f t="shared" si="50"/>
        <v>0</v>
      </c>
      <c r="O82" s="30">
        <f t="shared" si="64"/>
        <v>1000000</v>
      </c>
      <c r="P82" s="30">
        <f t="shared" si="65"/>
        <v>1000000</v>
      </c>
      <c r="Q82" s="31">
        <f t="shared" si="51"/>
        <v>2000000</v>
      </c>
      <c r="R82" s="40">
        <f t="shared" si="52"/>
        <v>0.5</v>
      </c>
      <c r="S82" s="41">
        <f t="shared" si="48"/>
        <v>0.5</v>
      </c>
      <c r="T82" s="41">
        <f t="shared" si="53"/>
        <v>0</v>
      </c>
      <c r="U82" s="42">
        <f t="shared" si="66"/>
        <v>0</v>
      </c>
      <c r="V82" s="43">
        <f t="shared" si="54"/>
        <v>0.36787944119285576</v>
      </c>
      <c r="W82" s="34">
        <f t="shared" si="67"/>
        <v>1.6175587459345575e-26</v>
      </c>
      <c r="X82" s="35">
        <f t="shared" si="68"/>
        <v>2.7794217993484135e-26</v>
      </c>
      <c r="Y82" s="44">
        <f t="shared" si="55"/>
        <v>0.96078943915456017</v>
      </c>
      <c r="Z82" s="45">
        <f t="shared" si="69"/>
        <v>-0.021658875725956074</v>
      </c>
      <c r="AA82" s="46">
        <f t="shared" si="70"/>
        <v>-79.552393781445616</v>
      </c>
      <c r="AB82" s="47">
        <f t="shared" si="56"/>
        <v>0.041666666664241347</v>
      </c>
      <c r="AC82" s="34">
        <f t="shared" si="57"/>
        <v>0.41666666664241347</v>
      </c>
      <c r="AD82" s="34">
        <f t="shared" si="58"/>
        <v>0</v>
      </c>
      <c r="AE82" s="34">
        <f t="shared" si="59"/>
        <v>6.6706123184361926e-24</v>
      </c>
      <c r="AF82" s="34">
        <f t="shared" si="60"/>
        <v>-0.44195774323025344</v>
      </c>
      <c r="AG82" s="34">
        <f t="shared" si="61"/>
        <v>-0.025291076587839967</v>
      </c>
      <c r="AH82" s="48">
        <f t="shared" si="71"/>
        <v>-216.46222880086304</v>
      </c>
      <c r="AI82" s="38">
        <f t="shared" si="72"/>
        <v>1283.5377711991364</v>
      </c>
    </row>
    <row r="83" ht="14.25">
      <c r="K83" s="26">
        <f t="shared" si="62"/>
        <v>44200.833333333161</v>
      </c>
      <c r="L83" s="28">
        <f t="shared" si="63"/>
        <v>44200.874999999825</v>
      </c>
      <c r="M83" s="30">
        <f t="shared" si="49"/>
        <v>3599.9999997904524</v>
      </c>
      <c r="N83" s="30">
        <f t="shared" si="50"/>
        <v>0</v>
      </c>
      <c r="O83" s="30">
        <f t="shared" si="64"/>
        <v>1000000</v>
      </c>
      <c r="P83" s="30">
        <f t="shared" si="65"/>
        <v>1000000</v>
      </c>
      <c r="Q83" s="31">
        <f t="shared" si="51"/>
        <v>2000000</v>
      </c>
      <c r="R83" s="40">
        <f t="shared" si="52"/>
        <v>0.5</v>
      </c>
      <c r="S83" s="41">
        <f t="shared" si="48"/>
        <v>0.5</v>
      </c>
      <c r="T83" s="41">
        <f t="shared" si="53"/>
        <v>0</v>
      </c>
      <c r="U83" s="42">
        <f t="shared" si="66"/>
        <v>0</v>
      </c>
      <c r="V83" s="43">
        <f t="shared" si="54"/>
        <v>0.36787944119285576</v>
      </c>
      <c r="W83" s="34">
        <f t="shared" si="67"/>
        <v>5.9506660755102155e-27</v>
      </c>
      <c r="X83" s="35">
        <f t="shared" si="68"/>
        <v>1.0224921383835359e-26</v>
      </c>
      <c r="Y83" s="44">
        <f t="shared" si="55"/>
        <v>0.96078943915456017</v>
      </c>
      <c r="Z83" s="45">
        <f t="shared" si="69"/>
        <v>-0.020809619061459655</v>
      </c>
      <c r="AA83" s="46">
        <f t="shared" si="70"/>
        <v>-76.433099804677852</v>
      </c>
      <c r="AB83" s="47">
        <f t="shared" si="56"/>
        <v>0.041666666664241347</v>
      </c>
      <c r="AC83" s="34">
        <f t="shared" si="57"/>
        <v>0.41666666664241347</v>
      </c>
      <c r="AD83" s="34">
        <f t="shared" si="58"/>
        <v>0</v>
      </c>
      <c r="AE83" s="34">
        <f t="shared" si="59"/>
        <v>2.4539811321204862e-24</v>
      </c>
      <c r="AF83" s="34">
        <f t="shared" si="60"/>
        <v>-0.42462833224821028</v>
      </c>
      <c r="AG83" s="34">
        <f t="shared" si="61"/>
        <v>-0.0079616656057968083</v>
      </c>
      <c r="AH83" s="48">
        <f t="shared" si="71"/>
        <v>-216.47019046646884</v>
      </c>
      <c r="AI83" s="38">
        <f t="shared" si="72"/>
        <v>1283.5298095335306</v>
      </c>
    </row>
    <row r="84" ht="14.25">
      <c r="K84" s="26">
        <f t="shared" si="62"/>
        <v>44200.874999999825</v>
      </c>
      <c r="L84" s="28">
        <f t="shared" si="63"/>
        <v>44200.91666666649</v>
      </c>
      <c r="M84" s="30">
        <f t="shared" si="49"/>
        <v>3599.9999997904524</v>
      </c>
      <c r="N84" s="30">
        <f t="shared" si="50"/>
        <v>0</v>
      </c>
      <c r="O84" s="30">
        <f t="shared" si="64"/>
        <v>1000000</v>
      </c>
      <c r="P84" s="30">
        <f t="shared" si="65"/>
        <v>1000000</v>
      </c>
      <c r="Q84" s="31">
        <f t="shared" si="51"/>
        <v>2000000</v>
      </c>
      <c r="R84" s="40">
        <f t="shared" si="52"/>
        <v>0.5</v>
      </c>
      <c r="S84" s="41">
        <f t="shared" si="48"/>
        <v>0.5</v>
      </c>
      <c r="T84" s="41">
        <f t="shared" si="53"/>
        <v>0</v>
      </c>
      <c r="U84" s="42">
        <f t="shared" si="66"/>
        <v>0</v>
      </c>
      <c r="V84" s="43">
        <f t="shared" si="54"/>
        <v>0.36787944119285576</v>
      </c>
      <c r="W84" s="34">
        <f t="shared" si="67"/>
        <v>2.189127710583982e-27</v>
      </c>
      <c r="X84" s="35">
        <f t="shared" si="68"/>
        <v>3.7615383649262331e-27</v>
      </c>
      <c r="Y84" s="44">
        <f t="shared" si="55"/>
        <v>0.96078943915456017</v>
      </c>
      <c r="Z84" s="45">
        <f t="shared" si="69"/>
        <v>-0.019993662227079868</v>
      </c>
      <c r="AA84" s="46">
        <f t="shared" si="70"/>
        <v>-73.436115094180963</v>
      </c>
      <c r="AB84" s="47">
        <f t="shared" si="56"/>
        <v>0.041666666664241347</v>
      </c>
      <c r="AC84" s="34">
        <f t="shared" si="57"/>
        <v>0.41666666664241347</v>
      </c>
      <c r="AD84" s="34">
        <f t="shared" si="58"/>
        <v>0</v>
      </c>
      <c r="AE84" s="34">
        <f t="shared" si="59"/>
        <v>9.0276920758229594e-25</v>
      </c>
      <c r="AF84" s="34">
        <f t="shared" si="60"/>
        <v>-0.40797841718989425</v>
      </c>
      <c r="AG84" s="34">
        <f t="shared" si="61"/>
        <v>0.0086882494525192255</v>
      </c>
      <c r="AH84" s="48">
        <f t="shared" si="71"/>
        <v>-216.46150221701632</v>
      </c>
      <c r="AI84" s="38">
        <f t="shared" si="72"/>
        <v>1283.5384977829831</v>
      </c>
    </row>
    <row r="85" ht="14.25">
      <c r="K85" s="26">
        <f t="shared" si="62"/>
        <v>44200.91666666649</v>
      </c>
      <c r="L85" s="28">
        <f t="shared" si="63"/>
        <v>44200.958333333154</v>
      </c>
      <c r="M85" s="30">
        <f t="shared" si="49"/>
        <v>3599.9999997904524</v>
      </c>
      <c r="N85" s="30">
        <f t="shared" si="50"/>
        <v>0</v>
      </c>
      <c r="O85" s="30">
        <f t="shared" si="64"/>
        <v>1000000</v>
      </c>
      <c r="P85" s="30">
        <f t="shared" si="65"/>
        <v>1000000</v>
      </c>
      <c r="Q85" s="31">
        <f t="shared" si="51"/>
        <v>2000000</v>
      </c>
      <c r="R85" s="40">
        <f t="shared" si="52"/>
        <v>0.5</v>
      </c>
      <c r="S85" s="41">
        <f t="shared" si="48"/>
        <v>0.5</v>
      </c>
      <c r="T85" s="41">
        <f t="shared" si="53"/>
        <v>0</v>
      </c>
      <c r="U85" s="42">
        <f t="shared" si="66"/>
        <v>0</v>
      </c>
      <c r="V85" s="43">
        <f t="shared" si="54"/>
        <v>0.36787944119285576</v>
      </c>
      <c r="W85" s="34">
        <f t="shared" si="67"/>
        <v>8.05335078869431e-28</v>
      </c>
      <c r="X85" s="35">
        <f t="shared" si="68"/>
        <v>1.383792631714551e-27</v>
      </c>
      <c r="Y85" s="44">
        <f t="shared" si="55"/>
        <v>0.96078943915456017</v>
      </c>
      <c r="Z85" s="45">
        <f t="shared" si="69"/>
        <v>-0.019209699517801781</v>
      </c>
      <c r="AA85" s="46">
        <f t="shared" si="70"/>
        <v>-70.556643835027856</v>
      </c>
      <c r="AB85" s="47">
        <f t="shared" si="56"/>
        <v>0.041666666664241347</v>
      </c>
      <c r="AC85" s="34">
        <f t="shared" si="57"/>
        <v>0.41666666664241347</v>
      </c>
      <c r="AD85" s="34">
        <f t="shared" si="58"/>
        <v>0</v>
      </c>
      <c r="AE85" s="34">
        <f t="shared" si="59"/>
        <v>3.3211023161149223e-25</v>
      </c>
      <c r="AF85" s="34">
        <f t="shared" si="60"/>
        <v>-0.39198135463904366</v>
      </c>
      <c r="AG85" s="34">
        <f t="shared" si="61"/>
        <v>0.024685312003369819</v>
      </c>
      <c r="AH85" s="48">
        <f t="shared" si="71"/>
        <v>-216.43681690501296</v>
      </c>
      <c r="AI85" s="38">
        <f t="shared" si="72"/>
        <v>1283.5631830949865</v>
      </c>
    </row>
    <row r="86" ht="14.25">
      <c r="K86" s="26">
        <f t="shared" si="62"/>
        <v>44200.958333333154</v>
      </c>
      <c r="L86" s="28">
        <f t="shared" si="63"/>
        <v>44200.999999999818</v>
      </c>
      <c r="M86" s="30">
        <f t="shared" si="49"/>
        <v>3599.9999997904524</v>
      </c>
      <c r="N86" s="30">
        <f t="shared" si="50"/>
        <v>0</v>
      </c>
      <c r="O86" s="30">
        <f t="shared" si="64"/>
        <v>1000000</v>
      </c>
      <c r="P86" s="30">
        <f t="shared" si="65"/>
        <v>1000000</v>
      </c>
      <c r="Q86" s="31">
        <f t="shared" si="51"/>
        <v>2000000</v>
      </c>
      <c r="R86" s="40">
        <f t="shared" si="52"/>
        <v>0.5</v>
      </c>
      <c r="S86" s="41">
        <f t="shared" si="48"/>
        <v>0.5</v>
      </c>
      <c r="T86" s="41">
        <f t="shared" si="53"/>
        <v>0</v>
      </c>
      <c r="U86" s="42">
        <f t="shared" si="66"/>
        <v>0</v>
      </c>
      <c r="V86" s="43">
        <f t="shared" si="54"/>
        <v>0.36787944119285576</v>
      </c>
      <c r="W86" s="34">
        <f t="shared" si="67"/>
        <v>2.9626621878749069e-28</v>
      </c>
      <c r="X86" s="35">
        <f t="shared" si="68"/>
        <v>5.0906886008194031e-28</v>
      </c>
      <c r="Y86" s="44">
        <f t="shared" si="55"/>
        <v>0.96078943915456017</v>
      </c>
      <c r="Z86" s="45">
        <f t="shared" si="69"/>
        <v>-0.018456476426036397</v>
      </c>
      <c r="AA86" s="46">
        <f t="shared" si="70"/>
        <v>-67.790078258884478</v>
      </c>
      <c r="AB86" s="47">
        <f t="shared" si="56"/>
        <v>0.041666666664241347</v>
      </c>
      <c r="AC86" s="34">
        <f t="shared" si="57"/>
        <v>0.41666666664241347</v>
      </c>
      <c r="AD86" s="34">
        <f t="shared" si="58"/>
        <v>0</v>
      </c>
      <c r="AE86" s="34">
        <f t="shared" si="59"/>
        <v>1.2217652641966567e-25</v>
      </c>
      <c r="AF86" s="34">
        <f t="shared" si="60"/>
        <v>-0.37661154588269152</v>
      </c>
      <c r="AG86" s="34">
        <f t="shared" si="61"/>
        <v>0.040055120759721952</v>
      </c>
      <c r="AH86" s="48">
        <f t="shared" si="71"/>
        <v>-216.39676178425324</v>
      </c>
      <c r="AI86" s="38">
        <f t="shared" si="72"/>
        <v>1283.6032382157462</v>
      </c>
    </row>
    <row r="87" ht="14.25">
      <c r="K87" s="26">
        <f t="shared" si="62"/>
        <v>44200.999999999818</v>
      </c>
      <c r="L87" s="28">
        <f t="shared" si="63"/>
        <v>44201.041666666482</v>
      </c>
      <c r="M87" s="30">
        <f t="shared" si="49"/>
        <v>3599.9999997904524</v>
      </c>
      <c r="N87" s="30">
        <f t="shared" si="50"/>
        <v>0</v>
      </c>
      <c r="O87" s="30">
        <f t="shared" si="64"/>
        <v>1000000</v>
      </c>
      <c r="P87" s="30">
        <f t="shared" si="65"/>
        <v>1000000</v>
      </c>
      <c r="Q87" s="31">
        <f t="shared" si="51"/>
        <v>2000000</v>
      </c>
      <c r="R87" s="40">
        <f t="shared" si="52"/>
        <v>0.5</v>
      </c>
      <c r="S87" s="41">
        <f t="shared" si="48"/>
        <v>0.5</v>
      </c>
      <c r="T87" s="41">
        <f t="shared" si="53"/>
        <v>0</v>
      </c>
      <c r="U87" s="42">
        <f t="shared" si="66"/>
        <v>0</v>
      </c>
      <c r="V87" s="43">
        <f t="shared" si="54"/>
        <v>0.36787944119285576</v>
      </c>
      <c r="W87" s="34">
        <f t="shared" si="67"/>
        <v>1.0899025101186241e-28</v>
      </c>
      <c r="X87" s="35">
        <f t="shared" si="68"/>
        <v>1.8727596777562828e-28</v>
      </c>
      <c r="Y87" s="44">
        <f t="shared" si="55"/>
        <v>0.96078943915456017</v>
      </c>
      <c r="Z87" s="45">
        <f t="shared" si="69"/>
        <v>-0.017732787634140872</v>
      </c>
      <c r="AA87" s="46">
        <f t="shared" si="70"/>
        <v>-65.131991270597354</v>
      </c>
      <c r="AB87" s="47">
        <f t="shared" si="56"/>
        <v>0.041666666664241347</v>
      </c>
      <c r="AC87" s="34">
        <f t="shared" si="57"/>
        <v>0.41666666664241347</v>
      </c>
      <c r="AD87" s="34">
        <f t="shared" si="58"/>
        <v>0</v>
      </c>
      <c r="AE87" s="34">
        <f t="shared" si="59"/>
        <v>4.4946232266150785e-26</v>
      </c>
      <c r="AF87" s="34">
        <f t="shared" si="60"/>
        <v>-0.36184439594776308</v>
      </c>
      <c r="AG87" s="34">
        <f t="shared" si="61"/>
        <v>0.054822270694650399</v>
      </c>
      <c r="AH87" s="48">
        <f t="shared" si="71"/>
        <v>-216.3419395135586</v>
      </c>
      <c r="AI87" s="38">
        <f t="shared" si="72"/>
        <v>1283.6580604864407</v>
      </c>
    </row>
    <row r="88" ht="14.25">
      <c r="K88" s="26">
        <f t="shared" si="62"/>
        <v>44201.041666666482</v>
      </c>
      <c r="L88" s="28">
        <f t="shared" si="63"/>
        <v>44201.083333333147</v>
      </c>
      <c r="M88" s="30">
        <f t="shared" si="49"/>
        <v>3599.9999997904524</v>
      </c>
      <c r="N88" s="30">
        <f t="shared" si="50"/>
        <v>0</v>
      </c>
      <c r="O88" s="30">
        <f t="shared" si="64"/>
        <v>1000000</v>
      </c>
      <c r="P88" s="30">
        <f t="shared" si="65"/>
        <v>1000000</v>
      </c>
      <c r="Q88" s="31">
        <f t="shared" si="51"/>
        <v>2000000</v>
      </c>
      <c r="R88" s="40">
        <f t="shared" si="52"/>
        <v>0.5</v>
      </c>
      <c r="S88" s="41">
        <f t="shared" si="48"/>
        <v>0.5</v>
      </c>
      <c r="T88" s="41">
        <f t="shared" si="53"/>
        <v>0</v>
      </c>
      <c r="U88" s="42">
        <f t="shared" si="66"/>
        <v>0</v>
      </c>
      <c r="V88" s="43">
        <f t="shared" si="54"/>
        <v>0.36787944119285576</v>
      </c>
      <c r="W88" s="34">
        <f t="shared" si="67"/>
        <v>4.0095272637713024e-29</v>
      </c>
      <c r="X88" s="35">
        <f t="shared" si="68"/>
        <v>6.8894978374149384e-29</v>
      </c>
      <c r="Y88" s="44">
        <f t="shared" si="55"/>
        <v>0.96078943915456017</v>
      </c>
      <c r="Z88" s="45">
        <f t="shared" si="69"/>
        <v>-0.017037475085653127</v>
      </c>
      <c r="AA88" s="46">
        <f t="shared" si="70"/>
        <v>-62.578129363896942</v>
      </c>
      <c r="AB88" s="47">
        <f t="shared" si="56"/>
        <v>0.041666666664241347</v>
      </c>
      <c r="AC88" s="34">
        <f t="shared" si="57"/>
        <v>0.41666666664241347</v>
      </c>
      <c r="AD88" s="34">
        <f t="shared" si="58"/>
        <v>0</v>
      </c>
      <c r="AE88" s="34">
        <f t="shared" si="59"/>
        <v>1.6534794809795852e-26</v>
      </c>
      <c r="AF88" s="34">
        <f t="shared" si="60"/>
        <v>-0.34765627424387191</v>
      </c>
      <c r="AG88" s="34">
        <f t="shared" si="61"/>
        <v>0.069010392398541565</v>
      </c>
      <c r="AH88" s="48">
        <f t="shared" si="71"/>
        <v>-216.27292912116005</v>
      </c>
      <c r="AI88" s="38">
        <f t="shared" si="72"/>
        <v>1283.7270708788392</v>
      </c>
    </row>
    <row r="89" ht="14.25">
      <c r="K89" s="26">
        <f t="shared" si="62"/>
        <v>44201.083333333147</v>
      </c>
      <c r="L89" s="28">
        <f t="shared" si="63"/>
        <v>44201.124999999811</v>
      </c>
      <c r="M89" s="30">
        <f t="shared" si="49"/>
        <v>3599.9999997904524</v>
      </c>
      <c r="N89" s="30">
        <f t="shared" si="50"/>
        <v>0</v>
      </c>
      <c r="O89" s="30">
        <f t="shared" si="64"/>
        <v>1000000</v>
      </c>
      <c r="P89" s="30">
        <f t="shared" si="65"/>
        <v>1000000</v>
      </c>
      <c r="Q89" s="31">
        <f t="shared" si="51"/>
        <v>2000000</v>
      </c>
      <c r="R89" s="40">
        <f t="shared" si="52"/>
        <v>0.5</v>
      </c>
      <c r="S89" s="41">
        <f t="shared" si="48"/>
        <v>0.5</v>
      </c>
      <c r="T89" s="41">
        <f t="shared" si="53"/>
        <v>0</v>
      </c>
      <c r="U89" s="42">
        <f t="shared" si="66"/>
        <v>0</v>
      </c>
      <c r="V89" s="43">
        <f t="shared" si="54"/>
        <v>0.36787944119285576</v>
      </c>
      <c r="W89" s="34">
        <f t="shared" si="67"/>
        <v>1.4750226492437067e-29</v>
      </c>
      <c r="X89" s="35">
        <f t="shared" si="68"/>
        <v>2.5345046145275957e-29</v>
      </c>
      <c r="Y89" s="44">
        <f t="shared" si="55"/>
        <v>0.96078943915456017</v>
      </c>
      <c r="Z89" s="45">
        <f t="shared" si="69"/>
        <v>-0.01636942613215446</v>
      </c>
      <c r="AA89" s="46">
        <f t="shared" si="70"/>
        <v>-60.124405814880049</v>
      </c>
      <c r="AB89" s="47">
        <f t="shared" si="56"/>
        <v>0.041666666664241347</v>
      </c>
      <c r="AC89" s="34">
        <f t="shared" si="57"/>
        <v>0.41666666664241347</v>
      </c>
      <c r="AD89" s="34">
        <f t="shared" si="58"/>
        <v>0</v>
      </c>
      <c r="AE89" s="34">
        <f t="shared" si="59"/>
        <v>6.0828110748662296e-27</v>
      </c>
      <c r="AF89" s="34">
        <f t="shared" si="60"/>
        <v>-0.33402447674933361</v>
      </c>
      <c r="AG89" s="34">
        <f t="shared" si="61"/>
        <v>0.082642189893079865</v>
      </c>
      <c r="AH89" s="48">
        <f t="shared" si="71"/>
        <v>-216.19028693126697</v>
      </c>
      <c r="AI89" s="38">
        <f t="shared" si="72"/>
        <v>1283.8097130687322</v>
      </c>
    </row>
    <row r="90" ht="14.25">
      <c r="K90" s="26">
        <f t="shared" si="62"/>
        <v>44201.124999999811</v>
      </c>
      <c r="L90" s="28">
        <f t="shared" si="63"/>
        <v>44201.166666666475</v>
      </c>
      <c r="M90" s="30">
        <f t="shared" si="49"/>
        <v>3599.9999997904524</v>
      </c>
      <c r="N90" s="30">
        <f t="shared" si="50"/>
        <v>0</v>
      </c>
      <c r="O90" s="30">
        <f t="shared" si="64"/>
        <v>1000000</v>
      </c>
      <c r="P90" s="30">
        <f t="shared" si="65"/>
        <v>1000000</v>
      </c>
      <c r="Q90" s="31">
        <f t="shared" si="51"/>
        <v>2000000</v>
      </c>
      <c r="R90" s="40">
        <f t="shared" si="52"/>
        <v>0.5</v>
      </c>
      <c r="S90" s="41">
        <f t="shared" si="48"/>
        <v>0.5</v>
      </c>
      <c r="T90" s="41">
        <f t="shared" si="53"/>
        <v>0</v>
      </c>
      <c r="U90" s="42">
        <f t="shared" si="66"/>
        <v>0</v>
      </c>
      <c r="V90" s="43">
        <f t="shared" si="54"/>
        <v>0.36787944119285576</v>
      </c>
      <c r="W90" s="34">
        <f t="shared" si="67"/>
        <v>5.4263050795058054e-30</v>
      </c>
      <c r="X90" s="35">
        <f t="shared" si="68"/>
        <v>9.3239214129312626e-30</v>
      </c>
      <c r="Y90" s="44">
        <f t="shared" si="55"/>
        <v>0.96078943915456017</v>
      </c>
      <c r="Z90" s="45">
        <f t="shared" si="69"/>
        <v>-0.015727571752794683</v>
      </c>
      <c r="AA90" s="46">
        <f t="shared" si="70"/>
        <v>-57.766894142379783</v>
      </c>
      <c r="AB90" s="47">
        <f t="shared" si="56"/>
        <v>0.041666666664241347</v>
      </c>
      <c r="AC90" s="34">
        <f t="shared" si="57"/>
        <v>0.41666666664241347</v>
      </c>
      <c r="AD90" s="34">
        <f t="shared" si="58"/>
        <v>0</v>
      </c>
      <c r="AE90" s="34">
        <f t="shared" si="59"/>
        <v>2.2377411391035032e-27</v>
      </c>
      <c r="AF90" s="34">
        <f t="shared" si="60"/>
        <v>-0.3209271896798877</v>
      </c>
      <c r="AG90" s="34">
        <f t="shared" si="61"/>
        <v>0.095739476962525771</v>
      </c>
      <c r="AH90" s="48">
        <f t="shared" si="71"/>
        <v>-216.09454745430443</v>
      </c>
      <c r="AI90" s="38">
        <f t="shared" si="72"/>
        <v>1283.9054525456947</v>
      </c>
    </row>
    <row r="91" ht="14.25">
      <c r="K91" s="26">
        <f t="shared" si="62"/>
        <v>44201.166666666475</v>
      </c>
      <c r="L91" s="28">
        <f t="shared" si="63"/>
        <v>44201.208333333139</v>
      </c>
      <c r="M91" s="30">
        <f t="shared" si="49"/>
        <v>3599.9999997904524</v>
      </c>
      <c r="N91" s="30">
        <f t="shared" si="50"/>
        <v>0</v>
      </c>
      <c r="O91" s="30">
        <f t="shared" si="64"/>
        <v>1000000</v>
      </c>
      <c r="P91" s="30">
        <f t="shared" si="65"/>
        <v>1000000</v>
      </c>
      <c r="Q91" s="31">
        <f t="shared" si="51"/>
        <v>2000000</v>
      </c>
      <c r="R91" s="40">
        <f t="shared" si="52"/>
        <v>0.5</v>
      </c>
      <c r="S91" s="41">
        <f t="shared" si="48"/>
        <v>0.5</v>
      </c>
      <c r="T91" s="41">
        <f t="shared" si="53"/>
        <v>0</v>
      </c>
      <c r="U91" s="42">
        <f t="shared" si="66"/>
        <v>0</v>
      </c>
      <c r="V91" s="43">
        <f t="shared" si="54"/>
        <v>0.36787944119285576</v>
      </c>
      <c r="W91" s="34">
        <f t="shared" si="67"/>
        <v>1.9962260803905504e-30</v>
      </c>
      <c r="X91" s="35">
        <f t="shared" si="68"/>
        <v>3.4300789991152551e-30</v>
      </c>
      <c r="Y91" s="44">
        <f t="shared" si="55"/>
        <v>0.96078943915456017</v>
      </c>
      <c r="Z91" s="45">
        <f t="shared" si="69"/>
        <v>-0.015110884843630707</v>
      </c>
      <c r="AA91" s="46">
        <f t="shared" si="70"/>
        <v>-55.501821824757911</v>
      </c>
      <c r="AB91" s="47">
        <f t="shared" si="56"/>
        <v>0.041666666664241347</v>
      </c>
      <c r="AC91" s="34">
        <f t="shared" si="57"/>
        <v>0.41666666664241347</v>
      </c>
      <c r="AD91" s="34">
        <f t="shared" si="58"/>
        <v>0</v>
      </c>
      <c r="AE91" s="34">
        <f t="shared" si="59"/>
        <v>8.2321895978766122e-28</v>
      </c>
      <c r="AF91" s="34">
        <f t="shared" si="60"/>
        <v>-0.30834345458198836</v>
      </c>
      <c r="AG91" s="34">
        <f t="shared" si="61"/>
        <v>0.10832321206042511</v>
      </c>
      <c r="AH91" s="48">
        <f t="shared" si="71"/>
        <v>-215.98622424224402</v>
      </c>
      <c r="AI91" s="38">
        <f t="shared" si="72"/>
        <v>1284.0137757577552</v>
      </c>
    </row>
    <row r="92" ht="14.25">
      <c r="K92" s="26">
        <f t="shared" si="62"/>
        <v>44201.208333333139</v>
      </c>
      <c r="L92" s="28">
        <f t="shared" si="63"/>
        <v>44201.249999999804</v>
      </c>
      <c r="M92" s="30">
        <f t="shared" si="49"/>
        <v>3599.9999997904524</v>
      </c>
      <c r="N92" s="30">
        <f t="shared" si="50"/>
        <v>0</v>
      </c>
      <c r="O92" s="30">
        <f t="shared" si="64"/>
        <v>1000000</v>
      </c>
      <c r="P92" s="30">
        <f t="shared" si="65"/>
        <v>1000000</v>
      </c>
      <c r="Q92" s="31">
        <f t="shared" si="51"/>
        <v>2000000</v>
      </c>
      <c r="R92" s="40">
        <f t="shared" si="52"/>
        <v>0.5</v>
      </c>
      <c r="S92" s="41">
        <f t="shared" si="48"/>
        <v>0.5</v>
      </c>
      <c r="T92" s="41">
        <f t="shared" si="53"/>
        <v>0</v>
      </c>
      <c r="U92" s="42">
        <f t="shared" si="66"/>
        <v>0</v>
      </c>
      <c r="V92" s="43">
        <f t="shared" si="54"/>
        <v>0.36787944119285576</v>
      </c>
      <c r="W92" s="34">
        <f t="shared" si="67"/>
        <v>7.3437053494868044e-31</v>
      </c>
      <c r="X92" s="35">
        <f t="shared" si="68"/>
        <v>1.26185554544187e-30</v>
      </c>
      <c r="Y92" s="44">
        <f t="shared" si="55"/>
        <v>0.96078943915456017</v>
      </c>
      <c r="Z92" s="45">
        <f t="shared" si="69"/>
        <v>-0.014518378574041091</v>
      </c>
      <c r="AA92" s="46">
        <f t="shared" si="70"/>
        <v>-53.32556426306548</v>
      </c>
      <c r="AB92" s="47">
        <f t="shared" si="56"/>
        <v>0.041666666664241347</v>
      </c>
      <c r="AC92" s="34">
        <f t="shared" si="57"/>
        <v>0.41666666664241347</v>
      </c>
      <c r="AD92" s="34">
        <f t="shared" si="58"/>
        <v>0</v>
      </c>
      <c r="AE92" s="34">
        <f t="shared" si="59"/>
        <v>3.0284533090604882e-28</v>
      </c>
      <c r="AF92" s="34">
        <f t="shared" si="60"/>
        <v>-0.29625313479480819</v>
      </c>
      <c r="AG92" s="34">
        <f t="shared" si="61"/>
        <v>0.12041353184760528</v>
      </c>
      <c r="AH92" s="48">
        <f t="shared" si="71"/>
        <v>-215.8658107103964</v>
      </c>
      <c r="AI92" s="38">
        <f t="shared" si="72"/>
        <v>1284.1341892896028</v>
      </c>
    </row>
    <row r="93" ht="14.25">
      <c r="K93" s="26">
        <f t="shared" si="62"/>
        <v>44201.249999999804</v>
      </c>
      <c r="L93" s="28">
        <f t="shared" si="63"/>
        <v>44201.291666666468</v>
      </c>
      <c r="M93" s="30">
        <f t="shared" si="49"/>
        <v>3599.9999997904524</v>
      </c>
      <c r="N93" s="30">
        <f t="shared" si="50"/>
        <v>0</v>
      </c>
      <c r="O93" s="30">
        <f t="shared" si="64"/>
        <v>1000000</v>
      </c>
      <c r="P93" s="30">
        <f t="shared" si="65"/>
        <v>1000000</v>
      </c>
      <c r="Q93" s="31">
        <f t="shared" si="51"/>
        <v>2000000</v>
      </c>
      <c r="R93" s="40">
        <f t="shared" si="52"/>
        <v>0.5</v>
      </c>
      <c r="S93" s="41">
        <f t="shared" si="48"/>
        <v>0.5</v>
      </c>
      <c r="T93" s="41">
        <f t="shared" si="53"/>
        <v>0</v>
      </c>
      <c r="U93" s="42">
        <f t="shared" si="66"/>
        <v>0</v>
      </c>
      <c r="V93" s="43">
        <f t="shared" si="54"/>
        <v>0.36787944119285576</v>
      </c>
      <c r="W93" s="34">
        <f t="shared" si="67"/>
        <v>2.7015982202541911e-31</v>
      </c>
      <c r="X93" s="35">
        <f t="shared" si="68"/>
        <v>4.6421071292326137e-31</v>
      </c>
      <c r="Y93" s="44">
        <f t="shared" si="55"/>
        <v>0.96078943915456017</v>
      </c>
      <c r="Z93" s="45">
        <f t="shared" si="69"/>
        <v>-0.013949104807586522</v>
      </c>
      <c r="AA93" s="46">
        <f t="shared" si="70"/>
        <v>-51.23463898091115</v>
      </c>
      <c r="AB93" s="47">
        <f t="shared" si="56"/>
        <v>0.041666666664241347</v>
      </c>
      <c r="AC93" s="34">
        <f t="shared" si="57"/>
        <v>0.41666666664241347</v>
      </c>
      <c r="AD93" s="34">
        <f t="shared" si="58"/>
        <v>0</v>
      </c>
      <c r="AE93" s="34">
        <f t="shared" si="59"/>
        <v>1.1141057110158272e-28</v>
      </c>
      <c r="AF93" s="34">
        <f t="shared" si="60"/>
        <v>-0.28463688322728414</v>
      </c>
      <c r="AG93" s="34">
        <f t="shared" si="61"/>
        <v>0.13202978341512933</v>
      </c>
      <c r="AH93" s="48">
        <f t="shared" si="71"/>
        <v>-215.73378092698127</v>
      </c>
      <c r="AI93" s="38">
        <f t="shared" si="72"/>
        <v>1284.266219073018</v>
      </c>
    </row>
    <row r="94" ht="14.25">
      <c r="K94" s="26">
        <f t="shared" si="62"/>
        <v>44201.291666666468</v>
      </c>
      <c r="L94" s="28">
        <f t="shared" si="63"/>
        <v>44201.333333333132</v>
      </c>
      <c r="M94" s="30">
        <f t="shared" si="49"/>
        <v>3599.9999997904524</v>
      </c>
      <c r="N94" s="30">
        <f t="shared" si="50"/>
        <v>0</v>
      </c>
      <c r="O94" s="30">
        <f t="shared" si="64"/>
        <v>1000000</v>
      </c>
      <c r="P94" s="30">
        <f t="shared" si="65"/>
        <v>1000000</v>
      </c>
      <c r="Q94" s="31">
        <f t="shared" si="51"/>
        <v>2000000</v>
      </c>
      <c r="R94" s="40">
        <f t="shared" si="52"/>
        <v>0.5</v>
      </c>
      <c r="S94" s="41">
        <f t="shared" si="48"/>
        <v>0.5</v>
      </c>
      <c r="T94" s="41">
        <f t="shared" si="53"/>
        <v>0</v>
      </c>
      <c r="U94" s="42">
        <f t="shared" si="66"/>
        <v>0</v>
      </c>
      <c r="V94" s="43">
        <f t="shared" si="54"/>
        <v>0.36787944119285576</v>
      </c>
      <c r="W94" s="34">
        <f t="shared" si="67"/>
        <v>9.9386244359472543e-32</v>
      </c>
      <c r="X94" s="35">
        <f t="shared" si="68"/>
        <v>1.7077357766594657e-31</v>
      </c>
      <c r="Y94" s="44">
        <f t="shared" si="55"/>
        <v>0.96078943915456017</v>
      </c>
      <c r="Z94" s="45">
        <f t="shared" si="69"/>
        <v>-0.013402152584789233</v>
      </c>
      <c r="AA94" s="46">
        <f t="shared" si="70"/>
        <v>-49.225700051755979</v>
      </c>
      <c r="AB94" s="47">
        <f t="shared" si="56"/>
        <v>0.041666666664241347</v>
      </c>
      <c r="AC94" s="34">
        <f t="shared" si="57"/>
        <v>0.41666666664241347</v>
      </c>
      <c r="AD94" s="34">
        <f t="shared" si="58"/>
        <v>0</v>
      </c>
      <c r="AE94" s="34">
        <f t="shared" si="59"/>
        <v>4.0985658639827174e-29</v>
      </c>
      <c r="AF94" s="34">
        <f t="shared" si="60"/>
        <v>-0.27347611139864431</v>
      </c>
      <c r="AG94" s="34">
        <f t="shared" si="61"/>
        <v>0.14319055524376917</v>
      </c>
      <c r="AH94" s="48">
        <f t="shared" si="71"/>
        <v>-215.59059037173751</v>
      </c>
      <c r="AI94" s="38">
        <f t="shared" si="72"/>
        <v>1284.4094096282618</v>
      </c>
    </row>
    <row r="95" ht="14.25">
      <c r="K95" s="26">
        <f t="shared" si="62"/>
        <v>44201.333333333132</v>
      </c>
      <c r="L95" s="28">
        <f t="shared" si="63"/>
        <v>44201.374999999796</v>
      </c>
      <c r="M95" s="30">
        <f t="shared" si="49"/>
        <v>3599.9999997904524</v>
      </c>
      <c r="N95" s="30">
        <f t="shared" si="50"/>
        <v>0</v>
      </c>
      <c r="O95" s="30">
        <f t="shared" si="64"/>
        <v>1000000</v>
      </c>
      <c r="P95" s="30">
        <f t="shared" si="65"/>
        <v>1000000</v>
      </c>
      <c r="Q95" s="31">
        <f t="shared" si="51"/>
        <v>2000000</v>
      </c>
      <c r="R95" s="40">
        <f t="shared" si="52"/>
        <v>0.5</v>
      </c>
      <c r="S95" s="41">
        <f t="shared" si="48"/>
        <v>0.5</v>
      </c>
      <c r="T95" s="41">
        <f t="shared" si="53"/>
        <v>0</v>
      </c>
      <c r="U95" s="42">
        <f t="shared" si="66"/>
        <v>0</v>
      </c>
      <c r="V95" s="43">
        <f t="shared" si="54"/>
        <v>0.36787944119285576</v>
      </c>
      <c r="W95" s="34">
        <f t="shared" si="67"/>
        <v>3.6562156037219374e-32</v>
      </c>
      <c r="X95" s="35">
        <f t="shared" si="68"/>
        <v>6.2824088322253174e-32</v>
      </c>
      <c r="Y95" s="44">
        <f t="shared" si="55"/>
        <v>0.96078943915456017</v>
      </c>
      <c r="Z95" s="45">
        <f t="shared" si="69"/>
        <v>-0.012876646665403486</v>
      </c>
      <c r="AA95" s="46">
        <f t="shared" si="70"/>
        <v>-47.295532744717235</v>
      </c>
      <c r="AB95" s="47">
        <f t="shared" si="56"/>
        <v>0.041666666664241347</v>
      </c>
      <c r="AC95" s="34">
        <f t="shared" si="57"/>
        <v>0.41666666664241347</v>
      </c>
      <c r="AD95" s="34">
        <f t="shared" si="58"/>
        <v>0</v>
      </c>
      <c r="AE95" s="34">
        <f t="shared" si="59"/>
        <v>1.5077781197340762e-29</v>
      </c>
      <c r="AF95" s="34">
        <f t="shared" si="60"/>
        <v>-0.26275295969287354</v>
      </c>
      <c r="AG95" s="34">
        <f t="shared" si="61"/>
        <v>0.15391370694953993</v>
      </c>
      <c r="AH95" s="48">
        <f t="shared" si="71"/>
        <v>-215.43667666478797</v>
      </c>
      <c r="AI95" s="38">
        <f t="shared" si="72"/>
        <v>1284.5633233352114</v>
      </c>
    </row>
    <row r="96" ht="14.25">
      <c r="K96" s="26">
        <f t="shared" si="62"/>
        <v>44201.374999999796</v>
      </c>
      <c r="L96" s="28">
        <f t="shared" si="63"/>
        <v>44201.416666666461</v>
      </c>
      <c r="M96" s="30">
        <f t="shared" si="49"/>
        <v>3599.9999997904524</v>
      </c>
      <c r="N96" s="30">
        <f t="shared" si="50"/>
        <v>0</v>
      </c>
      <c r="O96" s="30">
        <f t="shared" si="64"/>
        <v>1000000</v>
      </c>
      <c r="P96" s="30">
        <f t="shared" si="65"/>
        <v>1000000</v>
      </c>
      <c r="Q96" s="31">
        <f t="shared" si="51"/>
        <v>2000000</v>
      </c>
      <c r="R96" s="40">
        <f t="shared" si="52"/>
        <v>0.5</v>
      </c>
      <c r="S96" s="41">
        <f t="shared" si="48"/>
        <v>0.5</v>
      </c>
      <c r="T96" s="41">
        <f t="shared" si="53"/>
        <v>0</v>
      </c>
      <c r="U96" s="42">
        <f t="shared" si="66"/>
        <v>0</v>
      </c>
      <c r="V96" s="43">
        <f t="shared" si="54"/>
        <v>0.36787944119285576</v>
      </c>
      <c r="W96" s="34">
        <f t="shared" si="67"/>
        <v>1.3450465531778262e-32</v>
      </c>
      <c r="X96" s="35">
        <f t="shared" si="68"/>
        <v>2.3111690505441112e-32</v>
      </c>
      <c r="Y96" s="44">
        <f t="shared" si="55"/>
        <v>0.96078943915456017</v>
      </c>
      <c r="Z96" s="45">
        <f t="shared" si="69"/>
        <v>-0.012371746127844453</v>
      </c>
      <c r="AA96" s="46">
        <f t="shared" si="70"/>
        <v>-45.441048380313006</v>
      </c>
      <c r="AB96" s="47">
        <f t="shared" si="56"/>
        <v>0.041666666664241347</v>
      </c>
      <c r="AC96" s="34">
        <f t="shared" si="57"/>
        <v>0.41666666664241347</v>
      </c>
      <c r="AD96" s="34">
        <f t="shared" si="58"/>
        <v>0</v>
      </c>
      <c r="AE96" s="34">
        <f t="shared" si="59"/>
        <v>5.5468057213058669e-30</v>
      </c>
      <c r="AF96" s="34">
        <f t="shared" si="60"/>
        <v>-0.25245026877951671</v>
      </c>
      <c r="AG96" s="34">
        <f t="shared" si="61"/>
        <v>0.16421639786289677</v>
      </c>
      <c r="AH96" s="48">
        <f t="shared" si="71"/>
        <v>-215.27246026692507</v>
      </c>
      <c r="AI96" s="38">
        <f t="shared" si="72"/>
        <v>1284.7275397330743</v>
      </c>
    </row>
    <row r="97" ht="14.25">
      <c r="K97" s="26">
        <f t="shared" si="62"/>
        <v>44201.416666666461</v>
      </c>
      <c r="L97" s="28">
        <f t="shared" si="63"/>
        <v>44201.458333333125</v>
      </c>
      <c r="M97" s="30">
        <f t="shared" si="49"/>
        <v>3599.9999997904524</v>
      </c>
      <c r="N97" s="30">
        <f t="shared" si="50"/>
        <v>0</v>
      </c>
      <c r="O97" s="30">
        <f t="shared" si="64"/>
        <v>1000000</v>
      </c>
      <c r="P97" s="30">
        <f t="shared" si="65"/>
        <v>1000000</v>
      </c>
      <c r="Q97" s="31">
        <f t="shared" si="51"/>
        <v>2000000</v>
      </c>
      <c r="R97" s="40">
        <f t="shared" si="52"/>
        <v>0.5</v>
      </c>
      <c r="S97" s="41">
        <f t="shared" si="48"/>
        <v>0.5</v>
      </c>
      <c r="T97" s="41">
        <f t="shared" si="53"/>
        <v>0</v>
      </c>
      <c r="U97" s="42">
        <f t="shared" si="66"/>
        <v>0</v>
      </c>
      <c r="V97" s="43">
        <f t="shared" si="54"/>
        <v>0.36787944119285576</v>
      </c>
      <c r="W97" s="34">
        <f t="shared" si="67"/>
        <v>4.9481497436143548e-33</v>
      </c>
      <c r="X97" s="35">
        <f t="shared" si="68"/>
        <v>8.5023157881639081e-33</v>
      </c>
      <c r="Y97" s="44">
        <f t="shared" si="55"/>
        <v>0.96078943915456017</v>
      </c>
      <c r="Z97" s="45">
        <f t="shared" si="69"/>
        <v>-0.011886643023534274</v>
      </c>
      <c r="AA97" s="46">
        <f t="shared" si="70"/>
        <v>-43.659279387916172</v>
      </c>
      <c r="AB97" s="47">
        <f t="shared" si="56"/>
        <v>0.041666666664241347</v>
      </c>
      <c r="AC97" s="34">
        <f t="shared" si="57"/>
        <v>0.41666666664241347</v>
      </c>
      <c r="AD97" s="34">
        <f t="shared" si="58"/>
        <v>0</v>
      </c>
      <c r="AE97" s="34">
        <f t="shared" si="59"/>
        <v>2.0405557891593378e-30</v>
      </c>
      <c r="AF97" s="34">
        <f t="shared" si="60"/>
        <v>-0.24255155215508983</v>
      </c>
      <c r="AG97" s="34">
        <f t="shared" si="61"/>
        <v>0.17411511448732364</v>
      </c>
      <c r="AH97" s="48">
        <f t="shared" si="71"/>
        <v>-215.09834515243773</v>
      </c>
      <c r="AI97" s="38">
        <f t="shared" si="72"/>
        <v>1284.9016548475615</v>
      </c>
    </row>
    <row r="98" ht="14.25">
      <c r="K98" s="26">
        <f t="shared" si="62"/>
        <v>44201.458333333125</v>
      </c>
      <c r="L98" s="28">
        <f t="shared" si="63"/>
        <v>44201.499999999789</v>
      </c>
      <c r="M98" s="30">
        <f t="shared" si="49"/>
        <v>3599.9999997904524</v>
      </c>
      <c r="N98" s="30">
        <f t="shared" si="50"/>
        <v>0</v>
      </c>
      <c r="O98" s="30">
        <f t="shared" si="64"/>
        <v>1000000</v>
      </c>
      <c r="P98" s="30">
        <f t="shared" si="65"/>
        <v>1000000</v>
      </c>
      <c r="Q98" s="31">
        <f t="shared" si="51"/>
        <v>2000000</v>
      </c>
      <c r="R98" s="40">
        <f t="shared" si="52"/>
        <v>0.5</v>
      </c>
      <c r="S98" s="41">
        <f t="shared" si="48"/>
        <v>0.5</v>
      </c>
      <c r="T98" s="41">
        <f t="shared" si="53"/>
        <v>0</v>
      </c>
      <c r="U98" s="42">
        <f t="shared" si="66"/>
        <v>0</v>
      </c>
      <c r="V98" s="43">
        <f t="shared" si="54"/>
        <v>0.36787944119285576</v>
      </c>
      <c r="W98" s="34">
        <f t="shared" si="67"/>
        <v>1.8203225626194214e-33</v>
      </c>
      <c r="X98" s="35">
        <f t="shared" si="68"/>
        <v>3.1278271809949337e-33</v>
      </c>
      <c r="Y98" s="44">
        <f t="shared" si="55"/>
        <v>0.96078943915456017</v>
      </c>
      <c r="Z98" s="45">
        <f t="shared" si="69"/>
        <v>-0.01142056108401196</v>
      </c>
      <c r="AA98" s="46">
        <f t="shared" si="70"/>
        <v>-41.947374557008231</v>
      </c>
      <c r="AB98" s="47">
        <f t="shared" si="56"/>
        <v>0.041666666664241347</v>
      </c>
      <c r="AC98" s="34">
        <f t="shared" si="57"/>
        <v>0.41666666664241347</v>
      </c>
      <c r="AD98" s="34">
        <f t="shared" si="58"/>
        <v>0</v>
      </c>
      <c r="AE98" s="34">
        <f t="shared" si="59"/>
        <v>7.5067852343878406e-31</v>
      </c>
      <c r="AF98" s="34">
        <f t="shared" si="60"/>
        <v>-0.23304096976115682</v>
      </c>
      <c r="AG98" s="34">
        <f t="shared" si="61"/>
        <v>0.18362569688125666</v>
      </c>
      <c r="AH98" s="48">
        <f t="shared" si="71"/>
        <v>-214.91471945555648</v>
      </c>
      <c r="AI98" s="38">
        <f t="shared" si="72"/>
        <v>1285.0852805444429</v>
      </c>
    </row>
    <row r="99" ht="14.25">
      <c r="K99" s="26">
        <f t="shared" si="62"/>
        <v>44201.499999999789</v>
      </c>
      <c r="L99" s="28">
        <f t="shared" si="63"/>
        <v>44201.541666666453</v>
      </c>
      <c r="M99" s="30">
        <f t="shared" si="49"/>
        <v>3599.9999997904524</v>
      </c>
      <c r="N99" s="30">
        <f t="shared" si="50"/>
        <v>0</v>
      </c>
      <c r="O99" s="30">
        <f t="shared" si="64"/>
        <v>1000000</v>
      </c>
      <c r="P99" s="30">
        <f t="shared" si="65"/>
        <v>1000000</v>
      </c>
      <c r="Q99" s="31">
        <f t="shared" si="51"/>
        <v>2000000</v>
      </c>
      <c r="R99" s="40">
        <f t="shared" si="52"/>
        <v>0.5</v>
      </c>
      <c r="S99" s="41">
        <f t="shared" si="48"/>
        <v>0.5</v>
      </c>
      <c r="T99" s="41">
        <f t="shared" si="53"/>
        <v>0</v>
      </c>
      <c r="U99" s="42">
        <f t="shared" si="66"/>
        <v>0</v>
      </c>
      <c r="V99" s="43">
        <f t="shared" si="54"/>
        <v>0.36787944119285576</v>
      </c>
      <c r="W99" s="34">
        <f t="shared" si="67"/>
        <v>6.6965924712717995e-34</v>
      </c>
      <c r="X99" s="35">
        <f t="shared" si="68"/>
        <v>1.1506633154922415e-33</v>
      </c>
      <c r="Y99" s="44">
        <f t="shared" si="55"/>
        <v>0.96078943915456017</v>
      </c>
      <c r="Z99" s="45">
        <f t="shared" si="69"/>
        <v>-0.010972754478738246</v>
      </c>
      <c r="AA99" s="46">
        <f t="shared" si="70"/>
        <v>-40.302594474634198</v>
      </c>
      <c r="AB99" s="47">
        <f t="shared" si="56"/>
        <v>0.041666666664241347</v>
      </c>
      <c r="AC99" s="34">
        <f t="shared" si="57"/>
        <v>0.41666666664241347</v>
      </c>
      <c r="AD99" s="34">
        <f t="shared" si="58"/>
        <v>0</v>
      </c>
      <c r="AE99" s="34">
        <f t="shared" si="59"/>
        <v>2.7615919571813796e-31</v>
      </c>
      <c r="AF99" s="34">
        <f t="shared" si="60"/>
        <v>-0.22390330263685665</v>
      </c>
      <c r="AG99" s="34">
        <f t="shared" si="61"/>
        <v>0.19276336400555683</v>
      </c>
      <c r="AH99" s="48">
        <f t="shared" si="71"/>
        <v>-214.72195609155094</v>
      </c>
      <c r="AI99" s="38">
        <f t="shared" si="72"/>
        <v>1285.2780439084484</v>
      </c>
    </row>
    <row r="100" ht="14.25">
      <c r="K100" s="26">
        <f t="shared" si="62"/>
        <v>44201.541666666453</v>
      </c>
      <c r="L100" s="28">
        <f t="shared" ref="L100:L163" si="73">K100+1/24</f>
        <v>44201.583333333117</v>
      </c>
      <c r="M100" s="30">
        <f t="shared" ref="M100:M163" si="74">(L100-K100)*24*3600</f>
        <v>3599.9999997904524</v>
      </c>
      <c r="N100" s="30">
        <f t="shared" ref="N100:N163" si="75">SUMIFS(LIQUIDITY_DELTAS,TIMESTAMPS,"&gt;="&amp;K100,TIMESTAMPS,"&lt;"&amp;L100)</f>
        <v>0</v>
      </c>
      <c r="O100" s="30">
        <f>O99+N100</f>
        <v>1000000</v>
      </c>
      <c r="P100" s="30">
        <f>P99-N100</f>
        <v>1000000</v>
      </c>
      <c r="Q100" s="31">
        <f t="shared" ref="Q100:Q163" si="76">O100+P100</f>
        <v>2000000</v>
      </c>
      <c r="R100" s="40">
        <f t="shared" ref="R100:R163" si="77">P100/Q100</f>
        <v>0.5</v>
      </c>
      <c r="S100" s="41">
        <f t="shared" si="48"/>
        <v>0.5</v>
      </c>
      <c r="T100" s="41">
        <f t="shared" ref="T100:T163" si="78">IF(R100&gt;S100,0.5/(1-S100)*(R100-S100),0.5/S100*(R100-S100))</f>
        <v>0</v>
      </c>
      <c r="U100" s="42">
        <f>T100-T99</f>
        <v>0</v>
      </c>
      <c r="V100" s="43">
        <f t="shared" ref="V100:V163" si="79">IF(ALPHA_D&lt;=0,0,EXP(-ALPHA_D*M100/ALPHA_TIME_UNIT))</f>
        <v>0.36787944119285576</v>
      </c>
      <c r="W100" s="34">
        <f>(W99+U100)*(V100)</f>
        <v>2.4635386962277546e-34</v>
      </c>
      <c r="X100" s="35">
        <f>(W99+U100)*(1-V100)</f>
        <v>4.2330537750440449e-34</v>
      </c>
      <c r="Y100" s="44">
        <f t="shared" ref="Y100:Y163" si="80">IF(ALPHA_I&lt;=0,0,EXP(-ALPHA_I*M100/ALPHA_TIME_UNIT))</f>
        <v>0.96078943915456017</v>
      </c>
      <c r="Z100" s="45">
        <f>Z99*Y100+T100*(1-Y100)</f>
        <v>-0.010542506621607608</v>
      </c>
      <c r="AA100" s="46">
        <f>T100*M100+(Z99-T100)*(1-Y100)/(ALPHA_I/ALPHA_TIME_UNIT)</f>
        <v>-38.722307141757469</v>
      </c>
      <c r="AB100" s="47">
        <f t="shared" ref="AB100:AB163" si="81">M100/K_TIME_UNIT</f>
        <v>0.041666666664241347</v>
      </c>
      <c r="AC100" s="34">
        <f t="shared" ref="AC100:AC163" si="82">K_T/K_UNIT*AB100</f>
        <v>0.41666666664241347</v>
      </c>
      <c r="AD100" s="34">
        <f t="shared" ref="AD100:AD163" si="83">T100*AB100*K_P/K_UNIT</f>
        <v>0</v>
      </c>
      <c r="AE100" s="34">
        <f t="shared" ref="AE100:AE163" si="84">X100*K_D/K_UNIT</f>
        <v>1.0159329060105707e-31</v>
      </c>
      <c r="AF100" s="34">
        <f t="shared" ref="AF100:AF163" si="85">AA100*K_I/K_UNIT/K_TIME_UNIT</f>
        <v>-0.21512392856531926</v>
      </c>
      <c r="AG100" s="34">
        <f t="shared" ref="AG100:AG163" si="86">SUM(AC100:AF100)</f>
        <v>0.20154273807709422</v>
      </c>
      <c r="AH100" s="48">
        <f>AG100+AH99</f>
        <v>-214.52041335347386</v>
      </c>
      <c r="AI100" s="38">
        <f>AI99+AG100</f>
        <v>1285.4795866465254</v>
      </c>
    </row>
    <row r="101" ht="14.25">
      <c r="K101" s="26">
        <f t="shared" ref="K101:K164" si="87">L100</f>
        <v>44201.583333333117</v>
      </c>
      <c r="L101" s="28">
        <f t="shared" si="73"/>
        <v>44201.624999999782</v>
      </c>
      <c r="M101" s="30">
        <f t="shared" si="74"/>
        <v>3599.9999997904524</v>
      </c>
      <c r="N101" s="30">
        <f t="shared" si="75"/>
        <v>0</v>
      </c>
      <c r="O101" s="30">
        <f t="shared" ref="O101:O164" si="88">O100+N101</f>
        <v>1000000</v>
      </c>
      <c r="P101" s="30">
        <f t="shared" ref="P101:P164" si="89">P100-N101</f>
        <v>1000000</v>
      </c>
      <c r="Q101" s="31">
        <f t="shared" si="76"/>
        <v>2000000</v>
      </c>
      <c r="R101" s="40">
        <f t="shared" si="77"/>
        <v>0.5</v>
      </c>
      <c r="S101" s="41">
        <f t="shared" si="48"/>
        <v>0.5</v>
      </c>
      <c r="T101" s="41">
        <f t="shared" si="78"/>
        <v>0</v>
      </c>
      <c r="U101" s="42">
        <f t="shared" ref="U101:U164" si="90">T101-T100</f>
        <v>0</v>
      </c>
      <c r="V101" s="43">
        <f t="shared" si="79"/>
        <v>0.36787944119285576</v>
      </c>
      <c r="W101" s="34">
        <f t="shared" ref="W101:W164" si="91">(W100+U101)*(V101)</f>
        <v>9.0628523892524282e-35</v>
      </c>
      <c r="X101" s="35">
        <f t="shared" ref="X101:X164" si="92">(W100+U101)*(1-V101)</f>
        <v>1.5572534573025118e-34</v>
      </c>
      <c r="Y101" s="44">
        <f t="shared" si="80"/>
        <v>0.96078943915456017</v>
      </c>
      <c r="Z101" s="45">
        <f t="shared" ref="Z101:Z164" si="93">Z100*Y101+T101*(1-Y101)</f>
        <v>-0.01012912902425761</v>
      </c>
      <c r="AA101" s="46">
        <f t="shared" ref="AA101:AA164" si="94">T101*M101+(Z100-T101)*(1-Y101)/(ALPHA_I/ALPHA_TIME_UNIT)</f>
        <v>-37.203983761499778</v>
      </c>
      <c r="AB101" s="47">
        <f t="shared" si="81"/>
        <v>0.041666666664241347</v>
      </c>
      <c r="AC101" s="34">
        <f t="shared" si="82"/>
        <v>0.41666666664241347</v>
      </c>
      <c r="AD101" s="34">
        <f t="shared" si="83"/>
        <v>0</v>
      </c>
      <c r="AE101" s="34">
        <f t="shared" si="84"/>
        <v>3.7374082975260284e-32</v>
      </c>
      <c r="AF101" s="34">
        <f t="shared" si="85"/>
        <v>-0.20668879867499876</v>
      </c>
      <c r="AG101" s="34">
        <f t="shared" si="86"/>
        <v>0.20997786796741472</v>
      </c>
      <c r="AH101" s="48">
        <f t="shared" ref="AH101:AH164" si="95">AG101+AH100</f>
        <v>-214.31043548550645</v>
      </c>
      <c r="AI101" s="38">
        <f t="shared" ref="AI101:AI164" si="96">AI100+AG101</f>
        <v>1285.6895645144928</v>
      </c>
    </row>
    <row r="102" ht="14.25">
      <c r="K102" s="26">
        <f t="shared" si="87"/>
        <v>44201.624999999782</v>
      </c>
      <c r="L102" s="28">
        <f t="shared" si="73"/>
        <v>44201.666666666446</v>
      </c>
      <c r="M102" s="30">
        <f t="shared" si="74"/>
        <v>3599.9999997904524</v>
      </c>
      <c r="N102" s="30">
        <f t="shared" si="75"/>
        <v>0</v>
      </c>
      <c r="O102" s="30">
        <f t="shared" si="88"/>
        <v>1000000</v>
      </c>
      <c r="P102" s="30">
        <f t="shared" si="89"/>
        <v>1000000</v>
      </c>
      <c r="Q102" s="31">
        <f t="shared" si="76"/>
        <v>2000000</v>
      </c>
      <c r="R102" s="40">
        <f t="shared" si="77"/>
        <v>0.5</v>
      </c>
      <c r="S102" s="41">
        <f t="shared" si="48"/>
        <v>0.5</v>
      </c>
      <c r="T102" s="41">
        <f t="shared" si="78"/>
        <v>0</v>
      </c>
      <c r="U102" s="42">
        <f t="shared" si="90"/>
        <v>0</v>
      </c>
      <c r="V102" s="43">
        <f t="shared" si="79"/>
        <v>0.36787944119285576</v>
      </c>
      <c r="W102" s="34">
        <f t="shared" si="91"/>
        <v>3.3340370725715212e-35</v>
      </c>
      <c r="X102" s="35">
        <f t="shared" si="92"/>
        <v>5.7288153166809076e-35</v>
      </c>
      <c r="Y102" s="44">
        <f t="shared" si="80"/>
        <v>0.96078943915456017</v>
      </c>
      <c r="Z102" s="45">
        <f t="shared" si="93"/>
        <v>-0.0097319601943406473</v>
      </c>
      <c r="AA102" s="46">
        <f t="shared" si="94"/>
        <v>-35.745194692526731</v>
      </c>
      <c r="AB102" s="47">
        <f t="shared" si="81"/>
        <v>0.041666666664241347</v>
      </c>
      <c r="AC102" s="34">
        <f t="shared" si="82"/>
        <v>0.41666666664241347</v>
      </c>
      <c r="AD102" s="34">
        <f t="shared" si="83"/>
        <v>0</v>
      </c>
      <c r="AE102" s="34">
        <f t="shared" si="84"/>
        <v>1.3749156760034178e-32</v>
      </c>
      <c r="AF102" s="34">
        <f t="shared" si="85"/>
        <v>-0.19858441495848184</v>
      </c>
      <c r="AG102" s="34">
        <f t="shared" si="86"/>
        <v>0.21808225168393164</v>
      </c>
      <c r="AH102" s="48">
        <f t="shared" si="95"/>
        <v>-214.09235323382251</v>
      </c>
      <c r="AI102" s="38">
        <f t="shared" si="96"/>
        <v>1285.9076467661766</v>
      </c>
    </row>
    <row r="103" ht="14.25">
      <c r="K103" s="26">
        <f t="shared" si="87"/>
        <v>44201.666666666446</v>
      </c>
      <c r="L103" s="28">
        <f t="shared" si="73"/>
        <v>44201.70833333311</v>
      </c>
      <c r="M103" s="30">
        <f t="shared" si="74"/>
        <v>3599.9999997904524</v>
      </c>
      <c r="N103" s="30">
        <f t="shared" si="75"/>
        <v>0</v>
      </c>
      <c r="O103" s="30">
        <f t="shared" si="88"/>
        <v>1000000</v>
      </c>
      <c r="P103" s="30">
        <f t="shared" si="89"/>
        <v>1000000</v>
      </c>
      <c r="Q103" s="31">
        <f t="shared" si="76"/>
        <v>2000000</v>
      </c>
      <c r="R103" s="40">
        <f t="shared" si="77"/>
        <v>0.5</v>
      </c>
      <c r="S103" s="41">
        <f t="shared" si="48"/>
        <v>0.5</v>
      </c>
      <c r="T103" s="41">
        <f t="shared" si="78"/>
        <v>0</v>
      </c>
      <c r="U103" s="42">
        <f t="shared" si="90"/>
        <v>0</v>
      </c>
      <c r="V103" s="43">
        <f t="shared" si="79"/>
        <v>0.36787944119285576</v>
      </c>
      <c r="W103" s="34">
        <f t="shared" si="91"/>
        <v>1.2265236951738758e-35</v>
      </c>
      <c r="X103" s="35">
        <f t="shared" si="92"/>
        <v>2.1075133773976454e-35</v>
      </c>
      <c r="Y103" s="44">
        <f t="shared" si="80"/>
        <v>0.96078943915456017</v>
      </c>
      <c r="Z103" s="45">
        <f t="shared" si="93"/>
        <v>-0.0093503645769950541</v>
      </c>
      <c r="AA103" s="46">
        <f t="shared" si="94"/>
        <v>-34.343605561103324</v>
      </c>
      <c r="AB103" s="47">
        <f t="shared" si="81"/>
        <v>0.041666666664241347</v>
      </c>
      <c r="AC103" s="34">
        <f t="shared" si="82"/>
        <v>0.41666666664241347</v>
      </c>
      <c r="AD103" s="34">
        <f t="shared" si="83"/>
        <v>0</v>
      </c>
      <c r="AE103" s="34">
        <f t="shared" si="84"/>
        <v>5.0580321057543492e-33</v>
      </c>
      <c r="AF103" s="34">
        <f t="shared" si="85"/>
        <v>-0.19079780867279625</v>
      </c>
      <c r="AG103" s="34">
        <f t="shared" si="86"/>
        <v>0.22586885796961723</v>
      </c>
      <c r="AH103" s="48">
        <f t="shared" si="95"/>
        <v>-213.86648437585288</v>
      </c>
      <c r="AI103" s="38">
        <f t="shared" si="96"/>
        <v>1286.1335156241462</v>
      </c>
    </row>
    <row r="104" ht="14.25">
      <c r="K104" s="26">
        <f t="shared" si="87"/>
        <v>44201.70833333311</v>
      </c>
      <c r="L104" s="28">
        <f t="shared" si="73"/>
        <v>44201.749999999774</v>
      </c>
      <c r="M104" s="30">
        <f t="shared" si="74"/>
        <v>3599.9999997904524</v>
      </c>
      <c r="N104" s="30">
        <f t="shared" si="75"/>
        <v>0</v>
      </c>
      <c r="O104" s="30">
        <f t="shared" si="88"/>
        <v>1000000</v>
      </c>
      <c r="P104" s="30">
        <f t="shared" si="89"/>
        <v>1000000</v>
      </c>
      <c r="Q104" s="31">
        <f t="shared" si="76"/>
        <v>2000000</v>
      </c>
      <c r="R104" s="40">
        <f t="shared" si="77"/>
        <v>0.5</v>
      </c>
      <c r="S104" s="41">
        <f t="shared" si="48"/>
        <v>0.5</v>
      </c>
      <c r="T104" s="41">
        <f t="shared" si="78"/>
        <v>0</v>
      </c>
      <c r="U104" s="42">
        <f t="shared" si="90"/>
        <v>0</v>
      </c>
      <c r="V104" s="43">
        <f t="shared" si="79"/>
        <v>0.36787944119285576</v>
      </c>
      <c r="W104" s="34">
        <f t="shared" si="91"/>
        <v>4.51212851590362e-36</v>
      </c>
      <c r="X104" s="35">
        <f t="shared" si="92"/>
        <v>7.753108435835138e-36</v>
      </c>
      <c r="Y104" s="44">
        <f t="shared" si="80"/>
        <v>0.96078943915456017</v>
      </c>
      <c r="Z104" s="45">
        <f t="shared" si="93"/>
        <v>-0.0089837315378217437</v>
      </c>
      <c r="AA104" s="46">
        <f t="shared" si="94"/>
        <v>-32.996973525597895</v>
      </c>
      <c r="AB104" s="47">
        <f t="shared" si="81"/>
        <v>0.041666666664241347</v>
      </c>
      <c r="AC104" s="34">
        <f t="shared" si="82"/>
        <v>0.41666666664241347</v>
      </c>
      <c r="AD104" s="34">
        <f t="shared" si="83"/>
        <v>0</v>
      </c>
      <c r="AE104" s="34">
        <f t="shared" si="84"/>
        <v>1.8607460246004331e-33</v>
      </c>
      <c r="AF104" s="34">
        <f t="shared" si="85"/>
        <v>-0.18331651958665496</v>
      </c>
      <c r="AG104" s="34">
        <f t="shared" si="86"/>
        <v>0.23335014705575852</v>
      </c>
      <c r="AH104" s="48">
        <f t="shared" si="95"/>
        <v>-213.63313422879713</v>
      </c>
      <c r="AI104" s="38">
        <f t="shared" si="96"/>
        <v>1286.3668657712019</v>
      </c>
    </row>
    <row r="105" ht="14.25">
      <c r="K105" s="26">
        <f t="shared" si="87"/>
        <v>44201.749999999774</v>
      </c>
      <c r="L105" s="28">
        <f t="shared" si="73"/>
        <v>44201.791666666439</v>
      </c>
      <c r="M105" s="30">
        <f t="shared" si="74"/>
        <v>3599.9999997904524</v>
      </c>
      <c r="N105" s="30">
        <f t="shared" si="75"/>
        <v>0</v>
      </c>
      <c r="O105" s="30">
        <f t="shared" si="88"/>
        <v>1000000</v>
      </c>
      <c r="P105" s="30">
        <f t="shared" si="89"/>
        <v>1000000</v>
      </c>
      <c r="Q105" s="31">
        <f t="shared" si="76"/>
        <v>2000000</v>
      </c>
      <c r="R105" s="40">
        <f t="shared" si="77"/>
        <v>0.5</v>
      </c>
      <c r="S105" s="41">
        <f t="shared" si="48"/>
        <v>0.5</v>
      </c>
      <c r="T105" s="41">
        <f t="shared" si="78"/>
        <v>0</v>
      </c>
      <c r="U105" s="42">
        <f t="shared" si="90"/>
        <v>0</v>
      </c>
      <c r="V105" s="43">
        <f t="shared" si="79"/>
        <v>0.36787944119285576</v>
      </c>
      <c r="W105" s="34">
        <f t="shared" si="91"/>
        <v>1.6599193170209734e-36</v>
      </c>
      <c r="X105" s="35">
        <f t="shared" si="92"/>
        <v>2.8522091988826466e-36</v>
      </c>
      <c r="Y105" s="44">
        <f t="shared" si="80"/>
        <v>0.96078943915456017</v>
      </c>
      <c r="Z105" s="45">
        <f t="shared" si="93"/>
        <v>-0.0086314743857388871</v>
      </c>
      <c r="AA105" s="46">
        <f t="shared" si="94"/>
        <v>-31.703143687457068</v>
      </c>
      <c r="AB105" s="47">
        <f t="shared" si="81"/>
        <v>0.041666666664241347</v>
      </c>
      <c r="AC105" s="34">
        <f t="shared" si="82"/>
        <v>0.41666666664241347</v>
      </c>
      <c r="AD105" s="34">
        <f t="shared" si="83"/>
        <v>0</v>
      </c>
      <c r="AE105" s="34">
        <f t="shared" si="84"/>
        <v>6.845302077318352e-34</v>
      </c>
      <c r="AF105" s="34">
        <f t="shared" si="85"/>
        <v>-0.17612857604142818</v>
      </c>
      <c r="AG105" s="34">
        <f t="shared" si="86"/>
        <v>0.2405380906009853</v>
      </c>
      <c r="AH105" s="48">
        <f t="shared" si="95"/>
        <v>-213.39259613819615</v>
      </c>
      <c r="AI105" s="38">
        <f t="shared" si="96"/>
        <v>1286.6074038618028</v>
      </c>
    </row>
    <row r="106" ht="14.25">
      <c r="K106" s="26">
        <f t="shared" si="87"/>
        <v>44201.791666666439</v>
      </c>
      <c r="L106" s="28">
        <f t="shared" si="73"/>
        <v>44201.833333333103</v>
      </c>
      <c r="M106" s="30">
        <f t="shared" si="74"/>
        <v>3599.9999997904524</v>
      </c>
      <c r="N106" s="30">
        <f t="shared" si="75"/>
        <v>0</v>
      </c>
      <c r="O106" s="30">
        <f t="shared" si="88"/>
        <v>1000000</v>
      </c>
      <c r="P106" s="30">
        <f t="shared" si="89"/>
        <v>1000000</v>
      </c>
      <c r="Q106" s="31">
        <f t="shared" si="76"/>
        <v>2000000</v>
      </c>
      <c r="R106" s="40">
        <f t="shared" si="77"/>
        <v>0.5</v>
      </c>
      <c r="S106" s="41">
        <f t="shared" si="48"/>
        <v>0.5</v>
      </c>
      <c r="T106" s="41">
        <f t="shared" si="78"/>
        <v>0</v>
      </c>
      <c r="U106" s="42">
        <f t="shared" si="90"/>
        <v>0</v>
      </c>
      <c r="V106" s="43">
        <f t="shared" si="79"/>
        <v>0.36787944119285576</v>
      </c>
      <c r="W106" s="34">
        <f t="shared" si="91"/>
        <v>6.1065019077090246e-37</v>
      </c>
      <c r="X106" s="35">
        <f t="shared" si="92"/>
        <v>1.0492691262500708e-36</v>
      </c>
      <c r="Y106" s="44">
        <f t="shared" si="80"/>
        <v>0.96078943915456017</v>
      </c>
      <c r="Z106" s="45">
        <f t="shared" si="93"/>
        <v>-0.0082930294341510176</v>
      </c>
      <c r="AA106" s="46">
        <f t="shared" si="94"/>
        <v>-30.460045642908309</v>
      </c>
      <c r="AB106" s="47">
        <f t="shared" si="81"/>
        <v>0.041666666664241347</v>
      </c>
      <c r="AC106" s="34">
        <f t="shared" si="82"/>
        <v>0.41666666664241347</v>
      </c>
      <c r="AD106" s="34">
        <f t="shared" si="83"/>
        <v>0</v>
      </c>
      <c r="AE106" s="34">
        <f t="shared" si="84"/>
        <v>2.5182459030001698e-34</v>
      </c>
      <c r="AF106" s="34">
        <f t="shared" si="85"/>
        <v>-0.16922247579393504</v>
      </c>
      <c r="AG106" s="34">
        <f t="shared" si="86"/>
        <v>0.24744419084847843</v>
      </c>
      <c r="AH106" s="48">
        <f t="shared" si="95"/>
        <v>-213.14515194734767</v>
      </c>
      <c r="AI106" s="38">
        <f t="shared" si="96"/>
        <v>1286.8548480526513</v>
      </c>
    </row>
    <row r="107" ht="14.25">
      <c r="K107" s="26">
        <f t="shared" si="87"/>
        <v>44201.833333333103</v>
      </c>
      <c r="L107" s="28">
        <f t="shared" si="73"/>
        <v>44201.874999999767</v>
      </c>
      <c r="M107" s="30">
        <f t="shared" si="74"/>
        <v>3599.9999997904524</v>
      </c>
      <c r="N107" s="30">
        <f t="shared" si="75"/>
        <v>0</v>
      </c>
      <c r="O107" s="30">
        <f t="shared" si="88"/>
        <v>1000000</v>
      </c>
      <c r="P107" s="30">
        <f t="shared" si="89"/>
        <v>1000000</v>
      </c>
      <c r="Q107" s="31">
        <f t="shared" si="76"/>
        <v>2000000</v>
      </c>
      <c r="R107" s="40">
        <f t="shared" si="77"/>
        <v>0.5</v>
      </c>
      <c r="S107" s="41">
        <f t="shared" si="48"/>
        <v>0.5</v>
      </c>
      <c r="T107" s="41">
        <f t="shared" si="78"/>
        <v>0</v>
      </c>
      <c r="U107" s="42">
        <f t="shared" si="90"/>
        <v>0</v>
      </c>
      <c r="V107" s="43">
        <f t="shared" si="79"/>
        <v>0.36787944119285576</v>
      </c>
      <c r="W107" s="34">
        <f t="shared" si="91"/>
        <v>2.2464565094511036e-37</v>
      </c>
      <c r="X107" s="35">
        <f t="shared" si="92"/>
        <v>3.860045398257921e-37</v>
      </c>
      <c r="Y107" s="44">
        <f t="shared" si="80"/>
        <v>0.96078943915456017</v>
      </c>
      <c r="Z107" s="45">
        <f t="shared" si="93"/>
        <v>-0.0079678550989302158</v>
      </c>
      <c r="AA107" s="46">
        <f t="shared" si="94"/>
        <v>-29.26569016987218</v>
      </c>
      <c r="AB107" s="47">
        <f t="shared" si="81"/>
        <v>0.041666666664241347</v>
      </c>
      <c r="AC107" s="34">
        <f t="shared" si="82"/>
        <v>0.41666666664241347</v>
      </c>
      <c r="AD107" s="34">
        <f t="shared" si="83"/>
        <v>0</v>
      </c>
      <c r="AE107" s="34">
        <f t="shared" si="84"/>
        <v>9.2641089558190108e-35</v>
      </c>
      <c r="AF107" s="34">
        <f t="shared" si="85"/>
        <v>-0.16258716761040098</v>
      </c>
      <c r="AG107" s="34">
        <f t="shared" si="86"/>
        <v>0.25407949903201249</v>
      </c>
      <c r="AH107" s="48">
        <f t="shared" si="95"/>
        <v>-212.89107244831567</v>
      </c>
      <c r="AI107" s="38">
        <f t="shared" si="96"/>
        <v>1287.1089275516833</v>
      </c>
    </row>
    <row r="108" ht="14.25">
      <c r="K108" s="26">
        <f t="shared" si="87"/>
        <v>44201.874999999767</v>
      </c>
      <c r="L108" s="28">
        <f t="shared" si="73"/>
        <v>44201.916666666431</v>
      </c>
      <c r="M108" s="30">
        <f t="shared" si="74"/>
        <v>3599.9999997904524</v>
      </c>
      <c r="N108" s="30">
        <f t="shared" si="75"/>
        <v>0</v>
      </c>
      <c r="O108" s="30">
        <f t="shared" si="88"/>
        <v>1000000</v>
      </c>
      <c r="P108" s="30">
        <f t="shared" si="89"/>
        <v>1000000</v>
      </c>
      <c r="Q108" s="31">
        <f t="shared" si="76"/>
        <v>2000000</v>
      </c>
      <c r="R108" s="40">
        <f t="shared" si="77"/>
        <v>0.5</v>
      </c>
      <c r="S108" s="41">
        <f t="shared" si="48"/>
        <v>0.5</v>
      </c>
      <c r="T108" s="41">
        <f t="shared" si="78"/>
        <v>0</v>
      </c>
      <c r="U108" s="42">
        <f t="shared" si="90"/>
        <v>0</v>
      </c>
      <c r="V108" s="43">
        <f t="shared" si="79"/>
        <v>0.36787944119285576</v>
      </c>
      <c r="W108" s="34">
        <f t="shared" si="91"/>
        <v>8.2642516536092526e-38</v>
      </c>
      <c r="X108" s="35">
        <f t="shared" si="92"/>
        <v>1.4200313440901783e-37</v>
      </c>
      <c r="Y108" s="44">
        <f t="shared" si="80"/>
        <v>0.96078943915456017</v>
      </c>
      <c r="Z108" s="45">
        <f t="shared" si="93"/>
        <v>-0.0076554310317659647</v>
      </c>
      <c r="AA108" s="46">
        <f t="shared" si="94"/>
        <v>-28.118166044782615</v>
      </c>
      <c r="AB108" s="47">
        <f t="shared" si="81"/>
        <v>0.041666666664241347</v>
      </c>
      <c r="AC108" s="34">
        <f t="shared" si="82"/>
        <v>0.41666666664241347</v>
      </c>
      <c r="AD108" s="34">
        <f t="shared" si="83"/>
        <v>0</v>
      </c>
      <c r="AE108" s="34">
        <f t="shared" si="84"/>
        <v>3.4080752258164279e-35</v>
      </c>
      <c r="AF108" s="34">
        <f t="shared" si="85"/>
        <v>-0.15621203358212563</v>
      </c>
      <c r="AG108" s="34">
        <f t="shared" si="86"/>
        <v>0.26045463306028782</v>
      </c>
      <c r="AH108" s="48">
        <f t="shared" si="95"/>
        <v>-212.63061781525539</v>
      </c>
      <c r="AI108" s="38">
        <f t="shared" si="96"/>
        <v>1287.3693821847437</v>
      </c>
    </row>
    <row r="109" ht="14.25">
      <c r="K109" s="26">
        <f t="shared" si="87"/>
        <v>44201.916666666431</v>
      </c>
      <c r="L109" s="28">
        <f t="shared" si="73"/>
        <v>44201.958333333096</v>
      </c>
      <c r="M109" s="30">
        <f t="shared" si="74"/>
        <v>3599.9999997904524</v>
      </c>
      <c r="N109" s="30">
        <f t="shared" si="75"/>
        <v>0</v>
      </c>
      <c r="O109" s="30">
        <f t="shared" si="88"/>
        <v>1000000</v>
      </c>
      <c r="P109" s="30">
        <f t="shared" si="89"/>
        <v>1000000</v>
      </c>
      <c r="Q109" s="31">
        <f t="shared" si="76"/>
        <v>2000000</v>
      </c>
      <c r="R109" s="40">
        <f t="shared" si="77"/>
        <v>0.5</v>
      </c>
      <c r="S109" s="41">
        <f t="shared" si="48"/>
        <v>0.5</v>
      </c>
      <c r="T109" s="41">
        <f t="shared" si="78"/>
        <v>0</v>
      </c>
      <c r="U109" s="42">
        <f t="shared" si="90"/>
        <v>0</v>
      </c>
      <c r="V109" s="43">
        <f t="shared" si="79"/>
        <v>0.36787944119285576</v>
      </c>
      <c r="W109" s="34">
        <f t="shared" si="91"/>
        <v>3.0402482802069062e-38</v>
      </c>
      <c r="X109" s="35">
        <f t="shared" si="92"/>
        <v>5.2240033734023469e-38</v>
      </c>
      <c r="Y109" s="44">
        <f t="shared" si="80"/>
        <v>0.96078943915456017</v>
      </c>
      <c r="Z109" s="45">
        <f t="shared" si="93"/>
        <v>-0.0073552572874968367</v>
      </c>
      <c r="AA109" s="46">
        <f t="shared" si="94"/>
        <v>-27.015636984221487</v>
      </c>
      <c r="AB109" s="47">
        <f t="shared" si="81"/>
        <v>0.041666666664241347</v>
      </c>
      <c r="AC109" s="34">
        <f t="shared" si="82"/>
        <v>0.41666666664241347</v>
      </c>
      <c r="AD109" s="34">
        <f t="shared" si="83"/>
        <v>0</v>
      </c>
      <c r="AE109" s="34">
        <f t="shared" si="84"/>
        <v>1.2537608096165633e-35</v>
      </c>
      <c r="AF109" s="34">
        <f t="shared" si="85"/>
        <v>-0.15008687213456381</v>
      </c>
      <c r="AG109" s="34">
        <f t="shared" si="86"/>
        <v>0.26657979450784963</v>
      </c>
      <c r="AH109" s="48">
        <f t="shared" si="95"/>
        <v>-212.36403802074753</v>
      </c>
      <c r="AI109" s="38">
        <f t="shared" si="96"/>
        <v>1287.6359619792515</v>
      </c>
    </row>
    <row r="110" ht="14.25">
      <c r="K110" s="26">
        <f t="shared" si="87"/>
        <v>44201.958333333096</v>
      </c>
      <c r="L110" s="28">
        <f t="shared" si="73"/>
        <v>44201.99999999976</v>
      </c>
      <c r="M110" s="30">
        <f t="shared" si="74"/>
        <v>3599.9999997904524</v>
      </c>
      <c r="N110" s="30">
        <f t="shared" si="75"/>
        <v>0</v>
      </c>
      <c r="O110" s="30">
        <f t="shared" si="88"/>
        <v>1000000</v>
      </c>
      <c r="P110" s="30">
        <f t="shared" si="89"/>
        <v>1000000</v>
      </c>
      <c r="Q110" s="31">
        <f t="shared" si="76"/>
        <v>2000000</v>
      </c>
      <c r="R110" s="40">
        <f t="shared" si="77"/>
        <v>0.5</v>
      </c>
      <c r="S110" s="41">
        <f t="shared" si="48"/>
        <v>0.5</v>
      </c>
      <c r="T110" s="41">
        <f t="shared" si="78"/>
        <v>0</v>
      </c>
      <c r="U110" s="42">
        <f t="shared" si="90"/>
        <v>0</v>
      </c>
      <c r="V110" s="43">
        <f t="shared" si="79"/>
        <v>0.36787944119285576</v>
      </c>
      <c r="W110" s="34">
        <f t="shared" si="91"/>
        <v>1.1184448384100574e-38</v>
      </c>
      <c r="X110" s="35">
        <f t="shared" si="92"/>
        <v>1.9218034417968487e-38</v>
      </c>
      <c r="Y110" s="44">
        <f t="shared" si="80"/>
        <v>0.96078943915456017</v>
      </c>
      <c r="Z110" s="45">
        <f t="shared" si="93"/>
        <v>-0.0070668535240915771</v>
      </c>
      <c r="AA110" s="46">
        <f t="shared" si="94"/>
        <v>-25.956338706473357</v>
      </c>
      <c r="AB110" s="47">
        <f t="shared" si="81"/>
        <v>0.041666666664241347</v>
      </c>
      <c r="AC110" s="34">
        <f t="shared" si="82"/>
        <v>0.41666666664241347</v>
      </c>
      <c r="AD110" s="34">
        <f t="shared" si="83"/>
        <v>0</v>
      </c>
      <c r="AE110" s="34">
        <f t="shared" si="84"/>
        <v>4.612328260312437e-36</v>
      </c>
      <c r="AF110" s="34">
        <f t="shared" si="85"/>
        <v>-0.14420188170262976</v>
      </c>
      <c r="AG110" s="34">
        <f t="shared" si="86"/>
        <v>0.27246478493978371</v>
      </c>
      <c r="AH110" s="48">
        <f t="shared" si="95"/>
        <v>-212.09157323580774</v>
      </c>
      <c r="AI110" s="38">
        <f t="shared" si="96"/>
        <v>1287.9084267641913</v>
      </c>
    </row>
    <row r="111" ht="14.25">
      <c r="K111" s="26">
        <f t="shared" si="87"/>
        <v>44201.99999999976</v>
      </c>
      <c r="L111" s="28">
        <f t="shared" si="73"/>
        <v>44202.041666666424</v>
      </c>
      <c r="M111" s="30">
        <f t="shared" si="74"/>
        <v>3599.9999997904524</v>
      </c>
      <c r="N111" s="30">
        <f t="shared" si="75"/>
        <v>0</v>
      </c>
      <c r="O111" s="30">
        <f t="shared" si="88"/>
        <v>1000000</v>
      </c>
      <c r="P111" s="30">
        <f t="shared" si="89"/>
        <v>1000000</v>
      </c>
      <c r="Q111" s="31">
        <f t="shared" si="76"/>
        <v>2000000</v>
      </c>
      <c r="R111" s="40">
        <f t="shared" si="77"/>
        <v>0.5</v>
      </c>
      <c r="S111" s="41">
        <f t="shared" si="48"/>
        <v>0.5</v>
      </c>
      <c r="T111" s="41">
        <f t="shared" si="78"/>
        <v>0</v>
      </c>
      <c r="U111" s="42">
        <f t="shared" si="90"/>
        <v>0</v>
      </c>
      <c r="V111" s="43">
        <f t="shared" si="79"/>
        <v>0.36787944119285576</v>
      </c>
      <c r="W111" s="34">
        <f t="shared" si="91"/>
        <v>4.114528621593258e-39</v>
      </c>
      <c r="X111" s="35">
        <f t="shared" si="92"/>
        <v>7.0699197625073162e-39</v>
      </c>
      <c r="Y111" s="44">
        <f t="shared" si="80"/>
        <v>0.96078943915456017</v>
      </c>
      <c r="Z111" s="45">
        <f t="shared" si="93"/>
        <v>-0.0067897582339993736</v>
      </c>
      <c r="AA111" s="46">
        <f t="shared" si="94"/>
        <v>-24.938576108298339</v>
      </c>
      <c r="AB111" s="47">
        <f t="shared" si="81"/>
        <v>0.041666666664241347</v>
      </c>
      <c r="AC111" s="34">
        <f t="shared" si="82"/>
        <v>0.41666666664241347</v>
      </c>
      <c r="AD111" s="34">
        <f t="shared" si="83"/>
        <v>0</v>
      </c>
      <c r="AE111" s="34">
        <f t="shared" si="84"/>
        <v>1.6967807430017559e-36</v>
      </c>
      <c r="AF111" s="34">
        <f t="shared" si="85"/>
        <v>-0.1385476450461019</v>
      </c>
      <c r="AG111" s="34">
        <f t="shared" si="86"/>
        <v>0.27811902159631158</v>
      </c>
      <c r="AH111" s="48">
        <f t="shared" si="95"/>
        <v>-211.81345421421142</v>
      </c>
      <c r="AI111" s="38">
        <f t="shared" si="96"/>
        <v>1288.1865457857875</v>
      </c>
    </row>
    <row r="112" ht="14.25">
      <c r="K112" s="26">
        <f t="shared" si="87"/>
        <v>44202.041666666424</v>
      </c>
      <c r="L112" s="28">
        <f t="shared" si="73"/>
        <v>44202.083333333088</v>
      </c>
      <c r="M112" s="30">
        <f t="shared" si="74"/>
        <v>3599.9999997904524</v>
      </c>
      <c r="N112" s="30">
        <f t="shared" si="75"/>
        <v>0</v>
      </c>
      <c r="O112" s="30">
        <f t="shared" si="88"/>
        <v>1000000</v>
      </c>
      <c r="P112" s="30">
        <f t="shared" si="89"/>
        <v>1000000</v>
      </c>
      <c r="Q112" s="31">
        <f t="shared" si="76"/>
        <v>2000000</v>
      </c>
      <c r="R112" s="40">
        <f t="shared" si="77"/>
        <v>0.5</v>
      </c>
      <c r="S112" s="41">
        <f t="shared" si="48"/>
        <v>0.5</v>
      </c>
      <c r="T112" s="41">
        <f t="shared" si="78"/>
        <v>0</v>
      </c>
      <c r="U112" s="42">
        <f t="shared" si="90"/>
        <v>0</v>
      </c>
      <c r="V112" s="43">
        <f t="shared" si="79"/>
        <v>0.36787944119285576</v>
      </c>
      <c r="W112" s="34">
        <f t="shared" si="91"/>
        <v>1.5136504900837388e-39</v>
      </c>
      <c r="X112" s="35">
        <f t="shared" si="92"/>
        <v>2.6008781315095192e-39</v>
      </c>
      <c r="Y112" s="44">
        <f t="shared" si="80"/>
        <v>0.96078943915456017</v>
      </c>
      <c r="Z112" s="45">
        <f t="shared" si="93"/>
        <v>-0.0065235280056393152</v>
      </c>
      <c r="AA112" s="46">
        <f t="shared" si="94"/>
        <v>-23.960720552405274</v>
      </c>
      <c r="AB112" s="47">
        <f t="shared" si="81"/>
        <v>0.041666666664241347</v>
      </c>
      <c r="AC112" s="34">
        <f t="shared" si="82"/>
        <v>0.41666666664241347</v>
      </c>
      <c r="AD112" s="34">
        <f t="shared" si="83"/>
        <v>0</v>
      </c>
      <c r="AE112" s="34">
        <f t="shared" si="84"/>
        <v>6.2421075156228459e-37</v>
      </c>
      <c r="AF112" s="34">
        <f t="shared" si="85"/>
        <v>-0.1331151141800293</v>
      </c>
      <c r="AG112" s="34">
        <f t="shared" si="86"/>
        <v>0.28355155246238417</v>
      </c>
      <c r="AH112" s="48">
        <f t="shared" si="95"/>
        <v>-211.52990266174905</v>
      </c>
      <c r="AI112" s="38">
        <f t="shared" si="96"/>
        <v>1288.4700973382498</v>
      </c>
    </row>
    <row r="113" ht="14.25">
      <c r="K113" s="26">
        <f t="shared" si="87"/>
        <v>44202.083333333088</v>
      </c>
      <c r="L113" s="28">
        <f t="shared" si="73"/>
        <v>44202.124999999753</v>
      </c>
      <c r="M113" s="30">
        <f t="shared" si="74"/>
        <v>3599.9999997904524</v>
      </c>
      <c r="N113" s="30">
        <f t="shared" si="75"/>
        <v>0</v>
      </c>
      <c r="O113" s="30">
        <f t="shared" si="88"/>
        <v>1000000</v>
      </c>
      <c r="P113" s="30">
        <f t="shared" si="89"/>
        <v>1000000</v>
      </c>
      <c r="Q113" s="31">
        <f t="shared" si="76"/>
        <v>2000000</v>
      </c>
      <c r="R113" s="40">
        <f t="shared" si="77"/>
        <v>0.5</v>
      </c>
      <c r="S113" s="41">
        <f t="shared" si="48"/>
        <v>0.5</v>
      </c>
      <c r="T113" s="41">
        <f t="shared" si="78"/>
        <v>0</v>
      </c>
      <c r="U113" s="42">
        <f t="shared" si="90"/>
        <v>0</v>
      </c>
      <c r="V113" s="43">
        <f t="shared" si="79"/>
        <v>0.36787944119285576</v>
      </c>
      <c r="W113" s="34">
        <f t="shared" si="91"/>
        <v>5.5684089645329811e-40</v>
      </c>
      <c r="X113" s="35">
        <f t="shared" si="92"/>
        <v>9.5680959363044067e-40</v>
      </c>
      <c r="Y113" s="44">
        <f t="shared" si="80"/>
        <v>0.96078943915456017</v>
      </c>
      <c r="Z113" s="45">
        <f t="shared" si="93"/>
        <v>-0.0062677368138472642</v>
      </c>
      <c r="AA113" s="46">
        <f t="shared" si="94"/>
        <v>-23.021207261284605</v>
      </c>
      <c r="AB113" s="47">
        <f t="shared" si="81"/>
        <v>0.041666666664241347</v>
      </c>
      <c r="AC113" s="34">
        <f t="shared" si="82"/>
        <v>0.41666666664241347</v>
      </c>
      <c r="AD113" s="34">
        <f t="shared" si="83"/>
        <v>0</v>
      </c>
      <c r="AE113" s="34">
        <f t="shared" si="84"/>
        <v>2.2963430247130578e-37</v>
      </c>
      <c r="AF113" s="34">
        <f t="shared" si="85"/>
        <v>-0.12789559589602559</v>
      </c>
      <c r="AG113" s="34">
        <f t="shared" si="86"/>
        <v>0.28877107074638786</v>
      </c>
      <c r="AH113" s="48">
        <f t="shared" si="95"/>
        <v>-211.24113159100267</v>
      </c>
      <c r="AI113" s="38">
        <f t="shared" si="96"/>
        <v>1288.7588684089962</v>
      </c>
    </row>
    <row r="114" ht="14.25">
      <c r="K114" s="26">
        <f t="shared" si="87"/>
        <v>44202.124999999753</v>
      </c>
      <c r="L114" s="28">
        <f t="shared" si="73"/>
        <v>44202.166666666417</v>
      </c>
      <c r="M114" s="30">
        <f t="shared" si="74"/>
        <v>3599.9999997904524</v>
      </c>
      <c r="N114" s="30">
        <f t="shared" si="75"/>
        <v>0</v>
      </c>
      <c r="O114" s="30">
        <f t="shared" si="88"/>
        <v>1000000</v>
      </c>
      <c r="P114" s="30">
        <f t="shared" si="89"/>
        <v>1000000</v>
      </c>
      <c r="Q114" s="31">
        <f t="shared" si="76"/>
        <v>2000000</v>
      </c>
      <c r="R114" s="40">
        <f t="shared" si="77"/>
        <v>0.5</v>
      </c>
      <c r="S114" s="41">
        <f t="shared" si="48"/>
        <v>0.5</v>
      </c>
      <c r="T114" s="41">
        <f t="shared" si="78"/>
        <v>0</v>
      </c>
      <c r="U114" s="42">
        <f t="shared" si="90"/>
        <v>0</v>
      </c>
      <c r="V114" s="43">
        <f t="shared" si="79"/>
        <v>0.36787944119285576</v>
      </c>
      <c r="W114" s="34">
        <f t="shared" si="91"/>
        <v>2.0485031782056815e-40</v>
      </c>
      <c r="X114" s="35">
        <f t="shared" si="92"/>
        <v>3.5199057863272996e-40</v>
      </c>
      <c r="Y114" s="44">
        <f t="shared" si="80"/>
        <v>0.96078943915456017</v>
      </c>
      <c r="Z114" s="45">
        <f t="shared" si="93"/>
        <v>-0.0060219753381447029</v>
      </c>
      <c r="AA114" s="46">
        <f t="shared" si="94"/>
        <v>-22.118532813230527</v>
      </c>
      <c r="AB114" s="47">
        <f t="shared" si="81"/>
        <v>0.041666666664241347</v>
      </c>
      <c r="AC114" s="34">
        <f t="shared" si="82"/>
        <v>0.41666666664241347</v>
      </c>
      <c r="AD114" s="34">
        <f t="shared" si="83"/>
        <v>0</v>
      </c>
      <c r="AE114" s="34">
        <f t="shared" si="84"/>
        <v>8.4477738871855188e-38</v>
      </c>
      <c r="AF114" s="34">
        <f t="shared" si="85"/>
        <v>-0.12288073785128072</v>
      </c>
      <c r="AG114" s="34">
        <f t="shared" si="86"/>
        <v>0.29378592879113274</v>
      </c>
      <c r="AH114" s="48">
        <f t="shared" si="95"/>
        <v>-210.94734566221155</v>
      </c>
      <c r="AI114" s="38">
        <f t="shared" si="96"/>
        <v>1289.0526543377873</v>
      </c>
    </row>
    <row r="115" ht="14.25">
      <c r="K115" s="26">
        <f t="shared" si="87"/>
        <v>44202.166666666417</v>
      </c>
      <c r="L115" s="28">
        <f t="shared" si="73"/>
        <v>44202.208333333081</v>
      </c>
      <c r="M115" s="30">
        <f t="shared" si="74"/>
        <v>3599.9999997904524</v>
      </c>
      <c r="N115" s="30">
        <f t="shared" si="75"/>
        <v>0</v>
      </c>
      <c r="O115" s="30">
        <f t="shared" si="88"/>
        <v>1000000</v>
      </c>
      <c r="P115" s="30">
        <f t="shared" si="89"/>
        <v>1000000</v>
      </c>
      <c r="Q115" s="31">
        <f t="shared" si="76"/>
        <v>2000000</v>
      </c>
      <c r="R115" s="40">
        <f t="shared" si="77"/>
        <v>0.5</v>
      </c>
      <c r="S115" s="41">
        <f t="shared" si="48"/>
        <v>0.5</v>
      </c>
      <c r="T115" s="41">
        <f t="shared" si="78"/>
        <v>0</v>
      </c>
      <c r="U115" s="42">
        <f t="shared" si="90"/>
        <v>0</v>
      </c>
      <c r="V115" s="43">
        <f t="shared" si="79"/>
        <v>0.36787944119285576</v>
      </c>
      <c r="W115" s="34">
        <f t="shared" si="91"/>
        <v>7.5360220448009511e-41</v>
      </c>
      <c r="X115" s="35">
        <f t="shared" si="92"/>
        <v>1.2949009737255862e-40</v>
      </c>
      <c r="Y115" s="44">
        <f t="shared" si="80"/>
        <v>0.96078943915456017</v>
      </c>
      <c r="Z115" s="45">
        <f t="shared" si="93"/>
        <v>-0.0057858503077386422</v>
      </c>
      <c r="AA115" s="46">
        <f t="shared" si="94"/>
        <v>-21.251252736545492</v>
      </c>
      <c r="AB115" s="47">
        <f t="shared" si="81"/>
        <v>0.041666666664241347</v>
      </c>
      <c r="AC115" s="34">
        <f t="shared" si="82"/>
        <v>0.41666666664241347</v>
      </c>
      <c r="AD115" s="34">
        <f t="shared" si="83"/>
        <v>0</v>
      </c>
      <c r="AE115" s="34">
        <f t="shared" si="84"/>
        <v>3.1077623369414068e-38</v>
      </c>
      <c r="AF115" s="34">
        <f t="shared" si="85"/>
        <v>-0.11806251520303052</v>
      </c>
      <c r="AG115" s="34">
        <f t="shared" si="86"/>
        <v>0.29860415143938296</v>
      </c>
      <c r="AH115" s="48">
        <f t="shared" si="95"/>
        <v>-210.64874151077217</v>
      </c>
      <c r="AI115" s="38">
        <f t="shared" si="96"/>
        <v>1289.3512584892267</v>
      </c>
    </row>
    <row r="116" ht="14.25">
      <c r="K116" s="26">
        <f t="shared" si="87"/>
        <v>44202.208333333081</v>
      </c>
      <c r="L116" s="28">
        <f t="shared" si="73"/>
        <v>44202.249999999745</v>
      </c>
      <c r="M116" s="30">
        <f t="shared" si="74"/>
        <v>3599.9999997904524</v>
      </c>
      <c r="N116" s="30">
        <f t="shared" si="75"/>
        <v>0</v>
      </c>
      <c r="O116" s="30">
        <f t="shared" si="88"/>
        <v>1000000</v>
      </c>
      <c r="P116" s="30">
        <f t="shared" si="89"/>
        <v>1000000</v>
      </c>
      <c r="Q116" s="31">
        <f t="shared" si="76"/>
        <v>2000000</v>
      </c>
      <c r="R116" s="40">
        <f t="shared" si="77"/>
        <v>0.5</v>
      </c>
      <c r="S116" s="41">
        <f t="shared" si="48"/>
        <v>0.5</v>
      </c>
      <c r="T116" s="41">
        <f t="shared" si="78"/>
        <v>0</v>
      </c>
      <c r="U116" s="42">
        <f t="shared" si="90"/>
        <v>0</v>
      </c>
      <c r="V116" s="43">
        <f t="shared" si="79"/>
        <v>0.36787944119285576</v>
      </c>
      <c r="W116" s="34">
        <f t="shared" si="91"/>
        <v>2.7723475786584159e-41</v>
      </c>
      <c r="X116" s="35">
        <f t="shared" si="92"/>
        <v>4.7636744661425347e-41</v>
      </c>
      <c r="Y116" s="44">
        <f t="shared" si="80"/>
        <v>0.96078943915456017</v>
      </c>
      <c r="Z116" s="45">
        <f t="shared" si="93"/>
        <v>-0.0055589838722044493</v>
      </c>
      <c r="AA116" s="46">
        <f t="shared" si="94"/>
        <v>-20.417979198077358</v>
      </c>
      <c r="AB116" s="47">
        <f t="shared" si="81"/>
        <v>0.041666666664241347</v>
      </c>
      <c r="AC116" s="34">
        <f t="shared" si="82"/>
        <v>0.41666666664241347</v>
      </c>
      <c r="AD116" s="34">
        <f t="shared" si="83"/>
        <v>0</v>
      </c>
      <c r="AE116" s="34">
        <f t="shared" si="84"/>
        <v>1.1432818718742084e-38</v>
      </c>
      <c r="AF116" s="34">
        <f t="shared" si="85"/>
        <v>-0.11343321776709643</v>
      </c>
      <c r="AG116" s="34">
        <f t="shared" si="86"/>
        <v>0.30323344887531706</v>
      </c>
      <c r="AH116" s="48">
        <f t="shared" si="95"/>
        <v>-210.34550806189685</v>
      </c>
      <c r="AI116" s="38">
        <f t="shared" si="96"/>
        <v>1289.654491938102</v>
      </c>
    </row>
    <row r="117" ht="14.25">
      <c r="K117" s="26">
        <f t="shared" si="87"/>
        <v>44202.249999999745</v>
      </c>
      <c r="L117" s="28">
        <f t="shared" si="73"/>
        <v>44202.29166666641</v>
      </c>
      <c r="M117" s="30">
        <f t="shared" si="74"/>
        <v>3599.9999997904524</v>
      </c>
      <c r="N117" s="30">
        <f t="shared" si="75"/>
        <v>0</v>
      </c>
      <c r="O117" s="30">
        <f t="shared" si="88"/>
        <v>1000000</v>
      </c>
      <c r="P117" s="30">
        <f t="shared" si="89"/>
        <v>1000000</v>
      </c>
      <c r="Q117" s="31">
        <f t="shared" si="76"/>
        <v>2000000</v>
      </c>
      <c r="R117" s="40">
        <f t="shared" si="77"/>
        <v>0.5</v>
      </c>
      <c r="S117" s="41">
        <f t="shared" si="48"/>
        <v>0.5</v>
      </c>
      <c r="T117" s="41">
        <f t="shared" si="78"/>
        <v>0</v>
      </c>
      <c r="U117" s="42">
        <f t="shared" si="90"/>
        <v>0</v>
      </c>
      <c r="V117" s="43">
        <f t="shared" si="79"/>
        <v>0.36787944119285576</v>
      </c>
      <c r="W117" s="34">
        <f t="shared" si="91"/>
        <v>1.0198896780292247e-41</v>
      </c>
      <c r="X117" s="35">
        <f t="shared" si="92"/>
        <v>1.7524579006291912e-41</v>
      </c>
      <c r="Y117" s="44">
        <f t="shared" si="80"/>
        <v>0.96078943915456017</v>
      </c>
      <c r="Z117" s="45">
        <f t="shared" si="93"/>
        <v>-0.0053410129968445583</v>
      </c>
      <c r="AA117" s="46">
        <f t="shared" si="94"/>
        <v>-19.617378782390219</v>
      </c>
      <c r="AB117" s="47">
        <f t="shared" si="81"/>
        <v>0.041666666664241347</v>
      </c>
      <c r="AC117" s="34">
        <f t="shared" si="82"/>
        <v>0.41666666664241347</v>
      </c>
      <c r="AD117" s="34">
        <f t="shared" si="83"/>
        <v>0</v>
      </c>
      <c r="AE117" s="34">
        <f t="shared" si="84"/>
        <v>4.2058989615100589e-39</v>
      </c>
      <c r="AF117" s="34">
        <f t="shared" si="85"/>
        <v>-0.10898543767994566</v>
      </c>
      <c r="AG117" s="34">
        <f t="shared" si="86"/>
        <v>0.3076812289624678</v>
      </c>
      <c r="AH117" s="48">
        <f t="shared" si="95"/>
        <v>-210.03782683293437</v>
      </c>
      <c r="AI117" s="38">
        <f t="shared" si="96"/>
        <v>1289.9621731670645</v>
      </c>
    </row>
    <row r="118" ht="14.25">
      <c r="K118" s="26">
        <f t="shared" si="87"/>
        <v>44202.29166666641</v>
      </c>
      <c r="L118" s="28">
        <f t="shared" si="73"/>
        <v>44202.333333333074</v>
      </c>
      <c r="M118" s="30">
        <f t="shared" si="74"/>
        <v>3599.9999997904524</v>
      </c>
      <c r="N118" s="30">
        <f t="shared" si="75"/>
        <v>0</v>
      </c>
      <c r="O118" s="30">
        <f t="shared" si="88"/>
        <v>1000000</v>
      </c>
      <c r="P118" s="30">
        <f t="shared" si="89"/>
        <v>1000000</v>
      </c>
      <c r="Q118" s="31">
        <f t="shared" si="76"/>
        <v>2000000</v>
      </c>
      <c r="R118" s="40">
        <f t="shared" si="77"/>
        <v>0.5</v>
      </c>
      <c r="S118" s="41">
        <f t="shared" si="48"/>
        <v>0.5</v>
      </c>
      <c r="T118" s="41">
        <f t="shared" si="78"/>
        <v>0</v>
      </c>
      <c r="U118" s="42">
        <f t="shared" si="90"/>
        <v>0</v>
      </c>
      <c r="V118" s="43">
        <f t="shared" si="79"/>
        <v>0.36787944119285576</v>
      </c>
      <c r="W118" s="34">
        <f t="shared" si="91"/>
        <v>3.7519644483175278e-42</v>
      </c>
      <c r="X118" s="35">
        <f t="shared" si="92"/>
        <v>6.4469323319747201e-42</v>
      </c>
      <c r="Y118" s="44">
        <f t="shared" si="80"/>
        <v>0.96078943915456017</v>
      </c>
      <c r="Z118" s="45">
        <f t="shared" si="93"/>
        <v>-0.0051315888817554996</v>
      </c>
      <c r="AA118" s="46">
        <f t="shared" si="94"/>
        <v>-18.848170358015267</v>
      </c>
      <c r="AB118" s="47">
        <f t="shared" si="81"/>
        <v>0.041666666664241347</v>
      </c>
      <c r="AC118" s="34">
        <f t="shared" si="82"/>
        <v>0.41666666664241347</v>
      </c>
      <c r="AD118" s="34">
        <f t="shared" si="83"/>
        <v>0</v>
      </c>
      <c r="AE118" s="34">
        <f t="shared" si="84"/>
        <v>1.5472637596739329e-39</v>
      </c>
      <c r="AF118" s="34">
        <f t="shared" si="85"/>
        <v>-0.10471205754452925</v>
      </c>
      <c r="AG118" s="34">
        <f t="shared" si="86"/>
        <v>0.31195460909788419</v>
      </c>
      <c r="AH118" s="48">
        <f t="shared" si="95"/>
        <v>-209.72587222383649</v>
      </c>
      <c r="AI118" s="38">
        <f t="shared" si="96"/>
        <v>1290.2741277761625</v>
      </c>
    </row>
    <row r="119" ht="14.25">
      <c r="K119" s="26">
        <f t="shared" si="87"/>
        <v>44202.333333333074</v>
      </c>
      <c r="L119" s="28">
        <f t="shared" si="73"/>
        <v>44202.374999999738</v>
      </c>
      <c r="M119" s="30">
        <f t="shared" si="74"/>
        <v>3599.9999997904524</v>
      </c>
      <c r="N119" s="30">
        <f t="shared" si="75"/>
        <v>0</v>
      </c>
      <c r="O119" s="30">
        <f t="shared" si="88"/>
        <v>1000000</v>
      </c>
      <c r="P119" s="30">
        <f t="shared" si="89"/>
        <v>1000000</v>
      </c>
      <c r="Q119" s="31">
        <f t="shared" si="76"/>
        <v>2000000</v>
      </c>
      <c r="R119" s="40">
        <f t="shared" si="77"/>
        <v>0.5</v>
      </c>
      <c r="S119" s="41">
        <f t="shared" si="48"/>
        <v>0.5</v>
      </c>
      <c r="T119" s="41">
        <f t="shared" si="78"/>
        <v>0</v>
      </c>
      <c r="U119" s="42">
        <f t="shared" si="90"/>
        <v>0</v>
      </c>
      <c r="V119" s="43">
        <f t="shared" si="79"/>
        <v>0.36787944119285576</v>
      </c>
      <c r="W119" s="34">
        <f t="shared" si="91"/>
        <v>1.3802705846225135e-42</v>
      </c>
      <c r="X119" s="35">
        <f t="shared" si="92"/>
        <v>2.3716938636950143e-42</v>
      </c>
      <c r="Y119" s="44">
        <f t="shared" si="80"/>
        <v>0.96078943915456017</v>
      </c>
      <c r="Z119" s="45">
        <f t="shared" si="93"/>
        <v>-0.0049303764036736433</v>
      </c>
      <c r="AA119" s="46">
        <f t="shared" si="94"/>
        <v>-18.109123027367094</v>
      </c>
      <c r="AB119" s="47">
        <f t="shared" si="81"/>
        <v>0.041666666664241347</v>
      </c>
      <c r="AC119" s="34">
        <f t="shared" si="82"/>
        <v>0.41666666664241347</v>
      </c>
      <c r="AD119" s="34">
        <f t="shared" si="83"/>
        <v>0</v>
      </c>
      <c r="AE119" s="34">
        <f t="shared" si="84"/>
        <v>5.6920652728680342e-40</v>
      </c>
      <c r="AF119" s="34">
        <f t="shared" si="85"/>
        <v>-0.10060623904092829</v>
      </c>
      <c r="AG119" s="34">
        <f t="shared" si="86"/>
        <v>0.31606042760148517</v>
      </c>
      <c r="AH119" s="48">
        <f t="shared" si="95"/>
        <v>-209.409811796235</v>
      </c>
      <c r="AI119" s="38">
        <f t="shared" si="96"/>
        <v>1290.590188203764</v>
      </c>
    </row>
    <row r="120" ht="14.25">
      <c r="K120" s="26">
        <f t="shared" si="87"/>
        <v>44202.374999999738</v>
      </c>
      <c r="L120" s="28">
        <f t="shared" si="73"/>
        <v>44202.416666666402</v>
      </c>
      <c r="M120" s="30">
        <f t="shared" si="74"/>
        <v>3599.9999997904524</v>
      </c>
      <c r="N120" s="30">
        <f t="shared" si="75"/>
        <v>0</v>
      </c>
      <c r="O120" s="30">
        <f t="shared" si="88"/>
        <v>1000000</v>
      </c>
      <c r="P120" s="30">
        <f t="shared" si="89"/>
        <v>1000000</v>
      </c>
      <c r="Q120" s="31">
        <f t="shared" si="76"/>
        <v>2000000</v>
      </c>
      <c r="R120" s="40">
        <f t="shared" si="77"/>
        <v>0.5</v>
      </c>
      <c r="S120" s="41">
        <f t="shared" si="48"/>
        <v>0.5</v>
      </c>
      <c r="T120" s="41">
        <f t="shared" si="78"/>
        <v>0</v>
      </c>
      <c r="U120" s="42">
        <f t="shared" si="90"/>
        <v>0</v>
      </c>
      <c r="V120" s="43">
        <f t="shared" si="79"/>
        <v>0.36787944119285576</v>
      </c>
      <c r="W120" s="34">
        <f t="shared" si="91"/>
        <v>5.0777317136586657e-43</v>
      </c>
      <c r="X120" s="35">
        <f t="shared" si="92"/>
        <v>8.7249741325664686e-43</v>
      </c>
      <c r="Y120" s="44">
        <f t="shared" si="80"/>
        <v>0.96078943915456017</v>
      </c>
      <c r="Z120" s="45">
        <f t="shared" si="93"/>
        <v>-0.004737053579706477</v>
      </c>
      <c r="AA120" s="46">
        <f t="shared" si="94"/>
        <v>-17.399054157044961</v>
      </c>
      <c r="AB120" s="47">
        <f t="shared" si="81"/>
        <v>0.041666666664241347</v>
      </c>
      <c r="AC120" s="34">
        <f t="shared" si="82"/>
        <v>0.41666666664241347</v>
      </c>
      <c r="AD120" s="34">
        <f t="shared" si="83"/>
        <v>0</v>
      </c>
      <c r="AE120" s="34">
        <f t="shared" si="84"/>
        <v>2.0939937918159523e-40</v>
      </c>
      <c r="AF120" s="34">
        <f t="shared" si="85"/>
        <v>-0.096661411983583106</v>
      </c>
      <c r="AG120" s="34">
        <f t="shared" si="86"/>
        <v>0.32000525465883034</v>
      </c>
      <c r="AH120" s="48">
        <f t="shared" si="95"/>
        <v>-209.08980654157617</v>
      </c>
      <c r="AI120" s="38">
        <f t="shared" si="96"/>
        <v>1290.9101934584228</v>
      </c>
    </row>
    <row r="121" ht="14.25">
      <c r="K121" s="26">
        <f t="shared" si="87"/>
        <v>44202.416666666402</v>
      </c>
      <c r="L121" s="28">
        <f t="shared" si="73"/>
        <v>44202.458333333067</v>
      </c>
      <c r="M121" s="30">
        <f t="shared" si="74"/>
        <v>3599.9999997904524</v>
      </c>
      <c r="N121" s="30">
        <f t="shared" si="75"/>
        <v>0</v>
      </c>
      <c r="O121" s="30">
        <f t="shared" si="88"/>
        <v>1000000</v>
      </c>
      <c r="P121" s="30">
        <f t="shared" si="89"/>
        <v>1000000</v>
      </c>
      <c r="Q121" s="31">
        <f t="shared" si="76"/>
        <v>2000000</v>
      </c>
      <c r="R121" s="40">
        <f t="shared" si="77"/>
        <v>0.5</v>
      </c>
      <c r="S121" s="41">
        <f t="shared" si="48"/>
        <v>0.5</v>
      </c>
      <c r="T121" s="41">
        <f t="shared" si="78"/>
        <v>0</v>
      </c>
      <c r="U121" s="42">
        <f t="shared" si="90"/>
        <v>0</v>
      </c>
      <c r="V121" s="43">
        <f t="shared" si="79"/>
        <v>0.36787944119285576</v>
      </c>
      <c r="W121" s="34">
        <f t="shared" si="91"/>
        <v>1.8679931053479919e-43</v>
      </c>
      <c r="X121" s="35">
        <f t="shared" si="92"/>
        <v>3.2097386083106738e-43</v>
      </c>
      <c r="Y121" s="44">
        <f t="shared" si="80"/>
        <v>0.96078943915456017</v>
      </c>
      <c r="Z121" s="45">
        <f t="shared" si="93"/>
        <v>-0.0045513110520912876</v>
      </c>
      <c r="AA121" s="46">
        <f t="shared" si="94"/>
        <v>-16.716827485367045</v>
      </c>
      <c r="AB121" s="47">
        <f t="shared" si="81"/>
        <v>0.041666666664241347</v>
      </c>
      <c r="AC121" s="34">
        <f t="shared" si="82"/>
        <v>0.41666666664241347</v>
      </c>
      <c r="AD121" s="34">
        <f t="shared" si="83"/>
        <v>0</v>
      </c>
      <c r="AE121" s="34">
        <f t="shared" si="84"/>
        <v>7.7033726599456171e-41</v>
      </c>
      <c r="AF121" s="34">
        <f t="shared" si="85"/>
        <v>-0.092871263807594695</v>
      </c>
      <c r="AG121" s="34">
        <f t="shared" si="86"/>
        <v>0.32379540283481878</v>
      </c>
      <c r="AH121" s="48">
        <f t="shared" si="95"/>
        <v>-208.76601113874133</v>
      </c>
      <c r="AI121" s="38">
        <f t="shared" si="96"/>
        <v>1291.2339888612576</v>
      </c>
    </row>
    <row r="122" ht="14.25">
      <c r="K122" s="26">
        <f t="shared" si="87"/>
        <v>44202.458333333067</v>
      </c>
      <c r="L122" s="28">
        <f t="shared" si="73"/>
        <v>44202.499999999731</v>
      </c>
      <c r="M122" s="30">
        <f t="shared" si="74"/>
        <v>3599.9999997904524</v>
      </c>
      <c r="N122" s="30">
        <f t="shared" si="75"/>
        <v>0</v>
      </c>
      <c r="O122" s="30">
        <f t="shared" si="88"/>
        <v>1000000</v>
      </c>
      <c r="P122" s="30">
        <f t="shared" si="89"/>
        <v>1000000</v>
      </c>
      <c r="Q122" s="31">
        <f t="shared" si="76"/>
        <v>2000000</v>
      </c>
      <c r="R122" s="40">
        <f t="shared" si="77"/>
        <v>0.5</v>
      </c>
      <c r="S122" s="41">
        <f t="shared" si="48"/>
        <v>0.5</v>
      </c>
      <c r="T122" s="41">
        <f t="shared" si="78"/>
        <v>0</v>
      </c>
      <c r="U122" s="42">
        <f t="shared" si="90"/>
        <v>0</v>
      </c>
      <c r="V122" s="43">
        <f t="shared" si="79"/>
        <v>0.36787944119285576</v>
      </c>
      <c r="W122" s="34">
        <f t="shared" si="91"/>
        <v>6.8719625974752663e-44</v>
      </c>
      <c r="X122" s="35">
        <f t="shared" si="92"/>
        <v>1.1807968456004654e-43</v>
      </c>
      <c r="Y122" s="44">
        <f t="shared" si="80"/>
        <v>0.96078943915456017</v>
      </c>
      <c r="Z122" s="45">
        <f t="shared" si="93"/>
        <v>-0.0043728515931567395</v>
      </c>
      <c r="AA122" s="46">
        <f t="shared" si="94"/>
        <v>-16.061351304109341</v>
      </c>
      <c r="AB122" s="47">
        <f t="shared" si="81"/>
        <v>0.041666666664241347</v>
      </c>
      <c r="AC122" s="34">
        <f t="shared" si="82"/>
        <v>0.41666666664241347</v>
      </c>
      <c r="AD122" s="34">
        <f t="shared" si="83"/>
        <v>0</v>
      </c>
      <c r="AE122" s="34">
        <f t="shared" si="84"/>
        <v>2.833912429441117e-41</v>
      </c>
      <c r="AF122" s="34">
        <f t="shared" si="85"/>
        <v>-0.089229729467274116</v>
      </c>
      <c r="AG122" s="34">
        <f t="shared" si="86"/>
        <v>0.32743693717513933</v>
      </c>
      <c r="AH122" s="48">
        <f t="shared" si="95"/>
        <v>-208.43857420156618</v>
      </c>
      <c r="AI122" s="38">
        <f t="shared" si="96"/>
        <v>1291.5614257984328</v>
      </c>
    </row>
    <row r="123" ht="14.25">
      <c r="K123" s="26">
        <f t="shared" si="87"/>
        <v>44202.499999999731</v>
      </c>
      <c r="L123" s="28">
        <f t="shared" si="73"/>
        <v>44202.541666666395</v>
      </c>
      <c r="M123" s="30">
        <f t="shared" si="74"/>
        <v>3599.9999997904524</v>
      </c>
      <c r="N123" s="30">
        <f t="shared" si="75"/>
        <v>0</v>
      </c>
      <c r="O123" s="30">
        <f t="shared" si="88"/>
        <v>1000000</v>
      </c>
      <c r="P123" s="30">
        <f t="shared" si="89"/>
        <v>1000000</v>
      </c>
      <c r="Q123" s="31">
        <f t="shared" si="76"/>
        <v>2000000</v>
      </c>
      <c r="R123" s="40">
        <f t="shared" si="77"/>
        <v>0.5</v>
      </c>
      <c r="S123" s="41">
        <f t="shared" si="48"/>
        <v>0.5</v>
      </c>
      <c r="T123" s="41">
        <f t="shared" si="78"/>
        <v>0</v>
      </c>
      <c r="U123" s="42">
        <f t="shared" si="90"/>
        <v>0</v>
      </c>
      <c r="V123" s="43">
        <f t="shared" si="79"/>
        <v>0.36787944119285576</v>
      </c>
      <c r="W123" s="34">
        <f t="shared" si="91"/>
        <v>2.5280537602574066e-44</v>
      </c>
      <c r="X123" s="35">
        <f t="shared" si="92"/>
        <v>4.3439088372178597e-44</v>
      </c>
      <c r="Y123" s="44">
        <f t="shared" si="80"/>
        <v>0.96078943915456017</v>
      </c>
      <c r="Z123" s="45">
        <f t="shared" si="93"/>
        <v>-0.004201389629695189</v>
      </c>
      <c r="AA123" s="46">
        <f t="shared" si="94"/>
        <v>-15.431576711539579</v>
      </c>
      <c r="AB123" s="47">
        <f t="shared" si="81"/>
        <v>0.041666666664241347</v>
      </c>
      <c r="AC123" s="34">
        <f t="shared" si="82"/>
        <v>0.41666666664241347</v>
      </c>
      <c r="AD123" s="34">
        <f t="shared" si="83"/>
        <v>0</v>
      </c>
      <c r="AE123" s="34">
        <f t="shared" si="84"/>
        <v>1.0425381209322864e-41</v>
      </c>
      <c r="AF123" s="34">
        <f t="shared" si="85"/>
        <v>-0.085730981730775438</v>
      </c>
      <c r="AG123" s="34">
        <f t="shared" si="86"/>
        <v>0.33093568491163805</v>
      </c>
      <c r="AH123" s="48">
        <f t="shared" si="95"/>
        <v>-208.10763851665453</v>
      </c>
      <c r="AI123" s="38">
        <f t="shared" si="96"/>
        <v>1291.8923614833443</v>
      </c>
    </row>
    <row r="124" ht="14.25">
      <c r="K124" s="26">
        <f t="shared" si="87"/>
        <v>44202.541666666395</v>
      </c>
      <c r="L124" s="28">
        <f t="shared" si="73"/>
        <v>44202.583333333059</v>
      </c>
      <c r="M124" s="30">
        <f t="shared" si="74"/>
        <v>3599.9999997904524</v>
      </c>
      <c r="N124" s="30">
        <f t="shared" si="75"/>
        <v>0</v>
      </c>
      <c r="O124" s="30">
        <f t="shared" si="88"/>
        <v>1000000</v>
      </c>
      <c r="P124" s="30">
        <f t="shared" si="89"/>
        <v>1000000</v>
      </c>
      <c r="Q124" s="31">
        <f t="shared" si="76"/>
        <v>2000000</v>
      </c>
      <c r="R124" s="40">
        <f t="shared" si="77"/>
        <v>0.5</v>
      </c>
      <c r="S124" s="41">
        <f t="shared" si="48"/>
        <v>0.5</v>
      </c>
      <c r="T124" s="41">
        <f t="shared" si="78"/>
        <v>0</v>
      </c>
      <c r="U124" s="42">
        <f t="shared" si="90"/>
        <v>0</v>
      </c>
      <c r="V124" s="43">
        <f t="shared" si="79"/>
        <v>0.36787944119285576</v>
      </c>
      <c r="W124" s="34">
        <f t="shared" si="91"/>
        <v>9.3001900462899248e-45</v>
      </c>
      <c r="X124" s="35">
        <f t="shared" si="92"/>
        <v>1.5980347556284141e-44</v>
      </c>
      <c r="Y124" s="44">
        <f t="shared" si="80"/>
        <v>0.96078943915456017</v>
      </c>
      <c r="Z124" s="45">
        <f t="shared" si="93"/>
        <v>-0.0040366507859846256</v>
      </c>
      <c r="AA124" s="46">
        <f t="shared" si="94"/>
        <v>-14.826495933950683</v>
      </c>
      <c r="AB124" s="47">
        <f t="shared" si="81"/>
        <v>0.041666666664241347</v>
      </c>
      <c r="AC124" s="34">
        <f t="shared" si="82"/>
        <v>0.41666666664241347</v>
      </c>
      <c r="AD124" s="34">
        <f t="shared" si="83"/>
        <v>0</v>
      </c>
      <c r="AE124" s="34">
        <f t="shared" si="84"/>
        <v>3.8352834135081938e-42</v>
      </c>
      <c r="AF124" s="34">
        <f t="shared" si="85"/>
        <v>-0.082369421855281566</v>
      </c>
      <c r="AG124" s="34">
        <f t="shared" si="86"/>
        <v>0.33429724478713191</v>
      </c>
      <c r="AH124" s="48">
        <f t="shared" si="95"/>
        <v>-207.77334127186739</v>
      </c>
      <c r="AI124" s="38">
        <f t="shared" si="96"/>
        <v>1292.2266587281315</v>
      </c>
    </row>
    <row r="125" ht="14.25">
      <c r="K125" s="26">
        <f t="shared" si="87"/>
        <v>44202.583333333059</v>
      </c>
      <c r="L125" s="28">
        <f t="shared" si="73"/>
        <v>44202.624999999724</v>
      </c>
      <c r="M125" s="30">
        <f t="shared" si="74"/>
        <v>3599.9999997904524</v>
      </c>
      <c r="N125" s="30">
        <f t="shared" si="75"/>
        <v>0</v>
      </c>
      <c r="O125" s="30">
        <f t="shared" si="88"/>
        <v>1000000</v>
      </c>
      <c r="P125" s="30">
        <f t="shared" si="89"/>
        <v>1000000</v>
      </c>
      <c r="Q125" s="31">
        <f t="shared" si="76"/>
        <v>2000000</v>
      </c>
      <c r="R125" s="40">
        <f t="shared" si="77"/>
        <v>0.5</v>
      </c>
      <c r="S125" s="41">
        <f t="shared" si="48"/>
        <v>0.5</v>
      </c>
      <c r="T125" s="41">
        <f t="shared" si="78"/>
        <v>0</v>
      </c>
      <c r="U125" s="42">
        <f t="shared" si="90"/>
        <v>0</v>
      </c>
      <c r="V125" s="43">
        <f t="shared" si="79"/>
        <v>0.36787944119285576</v>
      </c>
      <c r="W125" s="34">
        <f t="shared" si="91"/>
        <v>3.4213487172164971e-45</v>
      </c>
      <c r="X125" s="35">
        <f t="shared" si="92"/>
        <v>5.8788413290734283e-45</v>
      </c>
      <c r="Y125" s="44">
        <f t="shared" si="80"/>
        <v>0.96078943915456017</v>
      </c>
      <c r="Z125" s="45">
        <f t="shared" si="93"/>
        <v>-0.0038783714447289831</v>
      </c>
      <c r="AA125" s="46">
        <f t="shared" si="94"/>
        <v>-14.245140713007844</v>
      </c>
      <c r="AB125" s="47">
        <f t="shared" si="81"/>
        <v>0.041666666664241347</v>
      </c>
      <c r="AC125" s="34">
        <f t="shared" si="82"/>
        <v>0.41666666664241347</v>
      </c>
      <c r="AD125" s="34">
        <f t="shared" si="83"/>
        <v>0</v>
      </c>
      <c r="AE125" s="34">
        <f t="shared" si="84"/>
        <v>1.4109219189776228e-42</v>
      </c>
      <c r="AF125" s="34">
        <f t="shared" si="85"/>
        <v>-0.079139670627821346</v>
      </c>
      <c r="AG125" s="34">
        <f t="shared" si="86"/>
        <v>0.33752699601459213</v>
      </c>
      <c r="AH125" s="48">
        <f t="shared" si="95"/>
        <v>-207.43581427585281</v>
      </c>
      <c r="AI125" s="38">
        <f t="shared" si="96"/>
        <v>1292.564185724146</v>
      </c>
    </row>
    <row r="126" ht="14.25">
      <c r="K126" s="26">
        <f t="shared" si="87"/>
        <v>44202.624999999724</v>
      </c>
      <c r="L126" s="28">
        <f t="shared" si="73"/>
        <v>44202.666666666388</v>
      </c>
      <c r="M126" s="30">
        <f t="shared" si="74"/>
        <v>3599.9999997904524</v>
      </c>
      <c r="N126" s="30">
        <f t="shared" si="75"/>
        <v>0</v>
      </c>
      <c r="O126" s="30">
        <f t="shared" si="88"/>
        <v>1000000</v>
      </c>
      <c r="P126" s="30">
        <f t="shared" si="89"/>
        <v>1000000</v>
      </c>
      <c r="Q126" s="31">
        <f t="shared" si="76"/>
        <v>2000000</v>
      </c>
      <c r="R126" s="40">
        <f t="shared" si="77"/>
        <v>0.5</v>
      </c>
      <c r="S126" s="41">
        <f t="shared" si="48"/>
        <v>0.5</v>
      </c>
      <c r="T126" s="41">
        <f t="shared" si="78"/>
        <v>0</v>
      </c>
      <c r="U126" s="42">
        <f t="shared" si="90"/>
        <v>0</v>
      </c>
      <c r="V126" s="43">
        <f t="shared" si="79"/>
        <v>0.36787944119285576</v>
      </c>
      <c r="W126" s="34">
        <f t="shared" si="91"/>
        <v>1.2586438542154988e-45</v>
      </c>
      <c r="X126" s="35">
        <f t="shared" si="92"/>
        <v>2.1627048630009982e-45</v>
      </c>
      <c r="Y126" s="44">
        <f t="shared" si="80"/>
        <v>0.96078943915456017</v>
      </c>
      <c r="Z126" s="45">
        <f t="shared" si="93"/>
        <v>-0.0037262983252142209</v>
      </c>
      <c r="AA126" s="46">
        <f t="shared" si="94"/>
        <v>-13.686580756328597</v>
      </c>
      <c r="AB126" s="47">
        <f t="shared" si="81"/>
        <v>0.041666666664241347</v>
      </c>
      <c r="AC126" s="34">
        <f t="shared" si="82"/>
        <v>0.41666666664241347</v>
      </c>
      <c r="AD126" s="34">
        <f t="shared" si="83"/>
        <v>0</v>
      </c>
      <c r="AE126" s="34">
        <f t="shared" si="84"/>
        <v>5.1904916712023956e-43</v>
      </c>
      <c r="AF126" s="34">
        <f t="shared" si="85"/>
        <v>-0.076036559757381092</v>
      </c>
      <c r="AG126" s="34">
        <f t="shared" si="86"/>
        <v>0.34063010688503237</v>
      </c>
      <c r="AH126" s="48">
        <f t="shared" si="95"/>
        <v>-207.09518416896776</v>
      </c>
      <c r="AI126" s="38">
        <f t="shared" si="96"/>
        <v>1292.9048158310311</v>
      </c>
    </row>
    <row r="127" ht="14.25">
      <c r="K127" s="26">
        <f t="shared" si="87"/>
        <v>44202.666666666388</v>
      </c>
      <c r="L127" s="28">
        <f t="shared" si="73"/>
        <v>44202.708333333052</v>
      </c>
      <c r="M127" s="30">
        <f t="shared" si="74"/>
        <v>3599.9999997904524</v>
      </c>
      <c r="N127" s="30">
        <f t="shared" si="75"/>
        <v>0</v>
      </c>
      <c r="O127" s="30">
        <f t="shared" si="88"/>
        <v>1000000</v>
      </c>
      <c r="P127" s="30">
        <f t="shared" si="89"/>
        <v>1000000</v>
      </c>
      <c r="Q127" s="31">
        <f t="shared" si="76"/>
        <v>2000000</v>
      </c>
      <c r="R127" s="40">
        <f t="shared" si="77"/>
        <v>0.5</v>
      </c>
      <c r="S127" s="41">
        <f t="shared" si="48"/>
        <v>0.5</v>
      </c>
      <c r="T127" s="41">
        <f t="shared" si="78"/>
        <v>0</v>
      </c>
      <c r="U127" s="42">
        <f t="shared" si="90"/>
        <v>0</v>
      </c>
      <c r="V127" s="43">
        <f t="shared" si="79"/>
        <v>0.36787944119285576</v>
      </c>
      <c r="W127" s="34">
        <f t="shared" si="91"/>
        <v>4.6302919774961992e-46</v>
      </c>
      <c r="X127" s="35">
        <f t="shared" si="92"/>
        <v>7.9561465646587884e-46</v>
      </c>
      <c r="Y127" s="44">
        <f t="shared" si="80"/>
        <v>0.96078943915456017</v>
      </c>
      <c r="Z127" s="45">
        <f t="shared" si="93"/>
        <v>-0.0035801880780051481</v>
      </c>
      <c r="AA127" s="46">
        <f t="shared" si="94"/>
        <v>-13.14992224881655</v>
      </c>
      <c r="AB127" s="47">
        <f t="shared" si="81"/>
        <v>0.041666666664241347</v>
      </c>
      <c r="AC127" s="34">
        <f t="shared" si="82"/>
        <v>0.41666666664241347</v>
      </c>
      <c r="AD127" s="34">
        <f t="shared" si="83"/>
        <v>0</v>
      </c>
      <c r="AE127" s="34">
        <f t="shared" si="84"/>
        <v>1.9094751755181092e-43</v>
      </c>
      <c r="AF127" s="34">
        <f t="shared" si="85"/>
        <v>-0.073055123604536393</v>
      </c>
      <c r="AG127" s="34">
        <f t="shared" si="86"/>
        <v>0.34361154303787711</v>
      </c>
      <c r="AH127" s="48">
        <f t="shared" si="95"/>
        <v>-206.7515726259299</v>
      </c>
      <c r="AI127" s="38">
        <f t="shared" si="96"/>
        <v>1293.248427374069</v>
      </c>
    </row>
    <row r="128" ht="14.25">
      <c r="K128" s="26">
        <f t="shared" si="87"/>
        <v>44202.708333333052</v>
      </c>
      <c r="L128" s="28">
        <f t="shared" si="73"/>
        <v>44202.749999999716</v>
      </c>
      <c r="M128" s="30">
        <f t="shared" si="74"/>
        <v>3599.9999997904524</v>
      </c>
      <c r="N128" s="30">
        <f t="shared" si="75"/>
        <v>0</v>
      </c>
      <c r="O128" s="30">
        <f t="shared" si="88"/>
        <v>1000000</v>
      </c>
      <c r="P128" s="30">
        <f t="shared" si="89"/>
        <v>1000000</v>
      </c>
      <c r="Q128" s="31">
        <f t="shared" si="76"/>
        <v>2000000</v>
      </c>
      <c r="R128" s="40">
        <f t="shared" si="77"/>
        <v>0.5</v>
      </c>
      <c r="S128" s="41">
        <f t="shared" si="48"/>
        <v>0.5</v>
      </c>
      <c r="T128" s="41">
        <f t="shared" si="78"/>
        <v>0</v>
      </c>
      <c r="U128" s="42">
        <f t="shared" si="90"/>
        <v>0</v>
      </c>
      <c r="V128" s="43">
        <f t="shared" si="79"/>
        <v>0.36787944119285576</v>
      </c>
      <c r="W128" s="34">
        <f t="shared" si="91"/>
        <v>1.7033892252410649e-46</v>
      </c>
      <c r="X128" s="35">
        <f t="shared" si="92"/>
        <v>2.9269027522551346e-46</v>
      </c>
      <c r="Y128" s="44">
        <f t="shared" si="80"/>
        <v>0.96078943915456017</v>
      </c>
      <c r="Z128" s="45">
        <f t="shared" si="93"/>
        <v>-0.0034398068955344089</v>
      </c>
      <c r="AA128" s="46">
        <f t="shared" si="94"/>
        <v>-12.634306422366524</v>
      </c>
      <c r="AB128" s="47">
        <f t="shared" si="81"/>
        <v>0.041666666664241347</v>
      </c>
      <c r="AC128" s="34">
        <f t="shared" si="82"/>
        <v>0.41666666664241347</v>
      </c>
      <c r="AD128" s="34">
        <f t="shared" si="83"/>
        <v>0</v>
      </c>
      <c r="AE128" s="34">
        <f t="shared" si="84"/>
        <v>7.0245666054123231e-44</v>
      </c>
      <c r="AF128" s="34">
        <f t="shared" si="85"/>
        <v>-0.070190591235369582</v>
      </c>
      <c r="AG128" s="34">
        <f t="shared" si="86"/>
        <v>0.34647607540704389</v>
      </c>
      <c r="AH128" s="48">
        <f t="shared" si="95"/>
        <v>-206.40509655052284</v>
      </c>
      <c r="AI128" s="38">
        <f t="shared" si="96"/>
        <v>1293.5949034494761</v>
      </c>
    </row>
    <row r="129" ht="14.25">
      <c r="K129" s="26">
        <f t="shared" si="87"/>
        <v>44202.749999999716</v>
      </c>
      <c r="L129" s="28">
        <f t="shared" si="73"/>
        <v>44202.79166666638</v>
      </c>
      <c r="M129" s="30">
        <f t="shared" si="74"/>
        <v>3599.9999997904524</v>
      </c>
      <c r="N129" s="30">
        <f t="shared" si="75"/>
        <v>0</v>
      </c>
      <c r="O129" s="30">
        <f t="shared" si="88"/>
        <v>1000000</v>
      </c>
      <c r="P129" s="30">
        <f t="shared" si="89"/>
        <v>1000000</v>
      </c>
      <c r="Q129" s="31">
        <f t="shared" si="76"/>
        <v>2000000</v>
      </c>
      <c r="R129" s="40">
        <f t="shared" si="77"/>
        <v>0.5</v>
      </c>
      <c r="S129" s="41">
        <f t="shared" si="48"/>
        <v>0.5</v>
      </c>
      <c r="T129" s="41">
        <f t="shared" si="78"/>
        <v>0</v>
      </c>
      <c r="U129" s="42">
        <f t="shared" si="90"/>
        <v>0</v>
      </c>
      <c r="V129" s="43">
        <f t="shared" si="79"/>
        <v>0.36787944119285576</v>
      </c>
      <c r="W129" s="34">
        <f t="shared" si="91"/>
        <v>6.2664187631561441e-47</v>
      </c>
      <c r="X129" s="35">
        <f t="shared" si="92"/>
        <v>1.0767473489254504e-46</v>
      </c>
      <c r="Y129" s="44">
        <f t="shared" si="80"/>
        <v>0.96078943915456017</v>
      </c>
      <c r="Z129" s="45">
        <f t="shared" si="93"/>
        <v>-0.0033049301379604935</v>
      </c>
      <c r="AA129" s="46">
        <f t="shared" si="94"/>
        <v>-12.138908181652392</v>
      </c>
      <c r="AB129" s="47">
        <f t="shared" si="81"/>
        <v>0.041666666664241347</v>
      </c>
      <c r="AC129" s="34">
        <f t="shared" si="82"/>
        <v>0.41666666664241347</v>
      </c>
      <c r="AD129" s="34">
        <f t="shared" si="83"/>
        <v>0</v>
      </c>
      <c r="AE129" s="34">
        <f t="shared" si="84"/>
        <v>2.5841936374210812e-44</v>
      </c>
      <c r="AF129" s="34">
        <f t="shared" si="85"/>
        <v>-0.067438378786957728</v>
      </c>
      <c r="AG129" s="34">
        <f t="shared" si="86"/>
        <v>0.34922828785545573</v>
      </c>
      <c r="AH129" s="48">
        <f t="shared" si="95"/>
        <v>-206.05586826266739</v>
      </c>
      <c r="AI129" s="38">
        <f t="shared" si="96"/>
        <v>1293.9441317373316</v>
      </c>
    </row>
    <row r="130" ht="14.25">
      <c r="K130" s="26">
        <f t="shared" si="87"/>
        <v>44202.79166666638</v>
      </c>
      <c r="L130" s="28">
        <f t="shared" si="73"/>
        <v>44202.833333333045</v>
      </c>
      <c r="M130" s="30">
        <f t="shared" si="74"/>
        <v>3599.9999997904524</v>
      </c>
      <c r="N130" s="30">
        <f t="shared" si="75"/>
        <v>0</v>
      </c>
      <c r="O130" s="30">
        <f t="shared" si="88"/>
        <v>1000000</v>
      </c>
      <c r="P130" s="30">
        <f t="shared" si="89"/>
        <v>1000000</v>
      </c>
      <c r="Q130" s="31">
        <f t="shared" si="76"/>
        <v>2000000</v>
      </c>
      <c r="R130" s="40">
        <f t="shared" si="77"/>
        <v>0.5</v>
      </c>
      <c r="S130" s="41">
        <f t="shared" si="48"/>
        <v>0.5</v>
      </c>
      <c r="T130" s="41">
        <f t="shared" si="78"/>
        <v>0</v>
      </c>
      <c r="U130" s="42">
        <f t="shared" si="90"/>
        <v>0</v>
      </c>
      <c r="V130" s="43">
        <f t="shared" si="79"/>
        <v>0.36787944119285576</v>
      </c>
      <c r="W130" s="34">
        <f t="shared" si="91"/>
        <v>2.3052866328703089e-47</v>
      </c>
      <c r="X130" s="35">
        <f t="shared" si="92"/>
        <v>3.9611321302858353e-47</v>
      </c>
      <c r="Y130" s="44">
        <f t="shared" si="80"/>
        <v>0.96078943915456017</v>
      </c>
      <c r="Z130" s="45">
        <f t="shared" si="93"/>
        <v>-0.0031753419736960655</v>
      </c>
      <c r="AA130" s="46">
        <f t="shared" si="94"/>
        <v>-11.662934783798503</v>
      </c>
      <c r="AB130" s="47">
        <f t="shared" si="81"/>
        <v>0.041666666664241347</v>
      </c>
      <c r="AC130" s="34">
        <f t="shared" si="82"/>
        <v>0.41666666664241347</v>
      </c>
      <c r="AD130" s="34">
        <f t="shared" si="83"/>
        <v>0</v>
      </c>
      <c r="AE130" s="34">
        <f t="shared" si="84"/>
        <v>9.5067171126860052e-45</v>
      </c>
      <c r="AF130" s="34">
        <f t="shared" si="85"/>
        <v>-0.064794082132213909</v>
      </c>
      <c r="AG130" s="34">
        <f t="shared" si="86"/>
        <v>0.35187258451019954</v>
      </c>
      <c r="AH130" s="48">
        <f t="shared" si="95"/>
        <v>-205.70399567815718</v>
      </c>
      <c r="AI130" s="38">
        <f t="shared" si="96"/>
        <v>1294.2960043218418</v>
      </c>
    </row>
    <row r="131" ht="14.25">
      <c r="K131" s="26">
        <f t="shared" si="87"/>
        <v>44202.833333333045</v>
      </c>
      <c r="L131" s="28">
        <f t="shared" si="73"/>
        <v>44202.874999999709</v>
      </c>
      <c r="M131" s="30">
        <f t="shared" si="74"/>
        <v>3599.9999997904524</v>
      </c>
      <c r="N131" s="30">
        <f t="shared" si="75"/>
        <v>0</v>
      </c>
      <c r="O131" s="30">
        <f t="shared" si="88"/>
        <v>1000000</v>
      </c>
      <c r="P131" s="30">
        <f t="shared" si="89"/>
        <v>1000000</v>
      </c>
      <c r="Q131" s="31">
        <f t="shared" si="76"/>
        <v>2000000</v>
      </c>
      <c r="R131" s="40">
        <f t="shared" si="77"/>
        <v>0.5</v>
      </c>
      <c r="S131" s="41">
        <f t="shared" si="48"/>
        <v>0.5</v>
      </c>
      <c r="T131" s="41">
        <f t="shared" si="78"/>
        <v>0</v>
      </c>
      <c r="U131" s="42">
        <f t="shared" si="90"/>
        <v>0</v>
      </c>
      <c r="V131" s="43">
        <f t="shared" si="79"/>
        <v>0.36787944119285576</v>
      </c>
      <c r="W131" s="34">
        <f t="shared" si="91"/>
        <v>8.4806755828968924e-48</v>
      </c>
      <c r="X131" s="35">
        <f t="shared" si="92"/>
        <v>1.4572190745806196e-47</v>
      </c>
      <c r="Y131" s="44">
        <f t="shared" si="80"/>
        <v>0.96078943915456017</v>
      </c>
      <c r="Z131" s="45">
        <f t="shared" si="93"/>
        <v>-0.0030508350340313771</v>
      </c>
      <c r="AA131" s="46">
        <f t="shared" si="94"/>
        <v>-11.205624569821975</v>
      </c>
      <c r="AB131" s="47">
        <f t="shared" si="81"/>
        <v>0.041666666664241347</v>
      </c>
      <c r="AC131" s="34">
        <f t="shared" si="82"/>
        <v>0.41666666664241347</v>
      </c>
      <c r="AD131" s="34">
        <f t="shared" si="83"/>
        <v>0</v>
      </c>
      <c r="AE131" s="34">
        <f t="shared" si="84"/>
        <v>3.4973257789934872e-45</v>
      </c>
      <c r="AF131" s="34">
        <f t="shared" si="85"/>
        <v>-0.06225346983234431</v>
      </c>
      <c r="AG131" s="34">
        <f t="shared" si="86"/>
        <v>0.35441319681006916</v>
      </c>
      <c r="AH131" s="48">
        <f t="shared" si="95"/>
        <v>-205.34958248134711</v>
      </c>
      <c r="AI131" s="38">
        <f t="shared" si="96"/>
        <v>1294.6504175186519</v>
      </c>
    </row>
    <row r="132" ht="14.25">
      <c r="K132" s="26">
        <f t="shared" si="87"/>
        <v>44202.874999999709</v>
      </c>
      <c r="L132" s="28">
        <f t="shared" si="73"/>
        <v>44202.916666666373</v>
      </c>
      <c r="M132" s="30">
        <f t="shared" si="74"/>
        <v>3599.9999997904524</v>
      </c>
      <c r="N132" s="30">
        <f t="shared" si="75"/>
        <v>0</v>
      </c>
      <c r="O132" s="30">
        <f t="shared" si="88"/>
        <v>1000000</v>
      </c>
      <c r="P132" s="30">
        <f t="shared" si="89"/>
        <v>1000000</v>
      </c>
      <c r="Q132" s="31">
        <f t="shared" si="76"/>
        <v>2000000</v>
      </c>
      <c r="R132" s="40">
        <f t="shared" si="77"/>
        <v>0.5</v>
      </c>
      <c r="S132" s="41">
        <f t="shared" si="48"/>
        <v>0.5</v>
      </c>
      <c r="T132" s="41">
        <f t="shared" si="78"/>
        <v>0</v>
      </c>
      <c r="U132" s="42">
        <f t="shared" si="90"/>
        <v>0</v>
      </c>
      <c r="V132" s="43">
        <f t="shared" si="79"/>
        <v>0.36787944119285576</v>
      </c>
      <c r="W132" s="34">
        <f t="shared" si="91"/>
        <v>3.1198661943740051e-48</v>
      </c>
      <c r="X132" s="35">
        <f t="shared" si="92"/>
        <v>5.3608093885228874e-48</v>
      </c>
      <c r="Y132" s="44">
        <f t="shared" si="80"/>
        <v>0.96078943915456017</v>
      </c>
      <c r="Z132" s="45">
        <f t="shared" si="93"/>
        <v>-0.0029312100813000904</v>
      </c>
      <c r="AA132" s="46">
        <f t="shared" si="94"/>
        <v>-10.766245745815816</v>
      </c>
      <c r="AB132" s="47">
        <f t="shared" si="81"/>
        <v>0.041666666664241347</v>
      </c>
      <c r="AC132" s="34">
        <f t="shared" si="82"/>
        <v>0.41666666664241347</v>
      </c>
      <c r="AD132" s="34">
        <f t="shared" si="83"/>
        <v>0</v>
      </c>
      <c r="AE132" s="34">
        <f t="shared" si="84"/>
        <v>1.286594253245493e-45</v>
      </c>
      <c r="AF132" s="34">
        <f t="shared" si="85"/>
        <v>-0.059812476365643422</v>
      </c>
      <c r="AG132" s="34">
        <f t="shared" si="86"/>
        <v>0.35685419027677007</v>
      </c>
      <c r="AH132" s="48">
        <f t="shared" si="95"/>
        <v>-204.99272829107034</v>
      </c>
      <c r="AI132" s="38">
        <f t="shared" si="96"/>
        <v>1295.0072717089288</v>
      </c>
    </row>
    <row r="133" ht="14.25">
      <c r="K133" s="26">
        <f t="shared" si="87"/>
        <v>44202.916666666373</v>
      </c>
      <c r="L133" s="28">
        <f t="shared" si="73"/>
        <v>44202.958333333037</v>
      </c>
      <c r="M133" s="30">
        <f t="shared" si="74"/>
        <v>3599.9999997904524</v>
      </c>
      <c r="N133" s="30">
        <f t="shared" si="75"/>
        <v>0</v>
      </c>
      <c r="O133" s="30">
        <f t="shared" si="88"/>
        <v>1000000</v>
      </c>
      <c r="P133" s="30">
        <f t="shared" si="89"/>
        <v>1000000</v>
      </c>
      <c r="Q133" s="31">
        <f t="shared" si="76"/>
        <v>2000000</v>
      </c>
      <c r="R133" s="40">
        <f t="shared" si="77"/>
        <v>0.5</v>
      </c>
      <c r="S133" s="41">
        <f t="shared" ref="S133:S172" si="97">TARGET/PEER_TARGET_UNIT</f>
        <v>0.5</v>
      </c>
      <c r="T133" s="41">
        <f t="shared" si="78"/>
        <v>0</v>
      </c>
      <c r="U133" s="42">
        <f t="shared" si="90"/>
        <v>0</v>
      </c>
      <c r="V133" s="43">
        <f t="shared" si="79"/>
        <v>0.36787944119285576</v>
      </c>
      <c r="W133" s="34">
        <f t="shared" si="91"/>
        <v>1.1477346321827905e-48</v>
      </c>
      <c r="X133" s="35">
        <f t="shared" si="92"/>
        <v>1.9721315621912145e-48</v>
      </c>
      <c r="Y133" s="44">
        <f t="shared" si="80"/>
        <v>0.96078943915456017</v>
      </c>
      <c r="Z133" s="45">
        <f t="shared" si="93"/>
        <v>-0.0028162756900565068</v>
      </c>
      <c r="AA133" s="46">
        <f t="shared" si="94"/>
        <v>-10.344095211922546</v>
      </c>
      <c r="AB133" s="47">
        <f t="shared" si="81"/>
        <v>0.041666666664241347</v>
      </c>
      <c r="AC133" s="34">
        <f t="shared" si="82"/>
        <v>0.41666666664241347</v>
      </c>
      <c r="AD133" s="34">
        <f t="shared" si="83"/>
        <v>0</v>
      </c>
      <c r="AE133" s="34">
        <f t="shared" si="84"/>
        <v>4.733115749258915e-46</v>
      </c>
      <c r="AF133" s="34">
        <f t="shared" si="85"/>
        <v>-0.057467195621791929</v>
      </c>
      <c r="AG133" s="34">
        <f t="shared" si="86"/>
        <v>0.35919947102062155</v>
      </c>
      <c r="AH133" s="48">
        <f t="shared" si="95"/>
        <v>-204.63352882004972</v>
      </c>
      <c r="AI133" s="38">
        <f t="shared" si="96"/>
        <v>1295.3664711799495</v>
      </c>
    </row>
    <row r="134" ht="14.25">
      <c r="K134" s="26">
        <f t="shared" si="87"/>
        <v>44202.958333333037</v>
      </c>
      <c r="L134" s="28">
        <f t="shared" si="73"/>
        <v>44202.999999999702</v>
      </c>
      <c r="M134" s="30">
        <f t="shared" si="74"/>
        <v>3599.9999997904524</v>
      </c>
      <c r="N134" s="30">
        <f t="shared" si="75"/>
        <v>0</v>
      </c>
      <c r="O134" s="30">
        <f t="shared" si="88"/>
        <v>1000000</v>
      </c>
      <c r="P134" s="30">
        <f t="shared" si="89"/>
        <v>1000000</v>
      </c>
      <c r="Q134" s="31">
        <f t="shared" si="76"/>
        <v>2000000</v>
      </c>
      <c r="R134" s="40">
        <f t="shared" si="77"/>
        <v>0.5</v>
      </c>
      <c r="S134" s="41">
        <f t="shared" si="97"/>
        <v>0.5</v>
      </c>
      <c r="T134" s="41">
        <f t="shared" si="78"/>
        <v>0</v>
      </c>
      <c r="U134" s="42">
        <f t="shared" si="90"/>
        <v>0</v>
      </c>
      <c r="V134" s="43">
        <f t="shared" si="79"/>
        <v>0.36787944119285576</v>
      </c>
      <c r="W134" s="34">
        <f t="shared" si="91"/>
        <v>4.2222797512509286e-49</v>
      </c>
      <c r="X134" s="35">
        <f t="shared" si="92"/>
        <v>7.2550665705769776e-49</v>
      </c>
      <c r="Y134" s="44">
        <f t="shared" si="80"/>
        <v>0.96078943915456017</v>
      </c>
      <c r="Z134" s="45">
        <f t="shared" si="93"/>
        <v>-0.0027058479407540128</v>
      </c>
      <c r="AA134" s="46">
        <f t="shared" si="94"/>
        <v>-9.9384974372244361</v>
      </c>
      <c r="AB134" s="47">
        <f t="shared" si="81"/>
        <v>0.041666666664241347</v>
      </c>
      <c r="AC134" s="34">
        <f t="shared" si="82"/>
        <v>0.41666666664241347</v>
      </c>
      <c r="AD134" s="34">
        <f t="shared" si="83"/>
        <v>0</v>
      </c>
      <c r="AE134" s="34">
        <f t="shared" si="84"/>
        <v>1.7412159769384745e-46</v>
      </c>
      <c r="AF134" s="34">
        <f t="shared" si="85"/>
        <v>-0.055213874651246865</v>
      </c>
      <c r="AG134" s="34">
        <f t="shared" si="86"/>
        <v>0.36145279199116659</v>
      </c>
      <c r="AH134" s="48">
        <f t="shared" si="95"/>
        <v>-204.27207602805856</v>
      </c>
      <c r="AI134" s="38">
        <f t="shared" si="96"/>
        <v>1295.7279239719408</v>
      </c>
    </row>
    <row r="135" ht="14.25">
      <c r="K135" s="26">
        <f t="shared" si="87"/>
        <v>44202.999999999702</v>
      </c>
      <c r="L135" s="28">
        <f t="shared" si="73"/>
        <v>44203.041666666366</v>
      </c>
      <c r="M135" s="30">
        <f t="shared" si="74"/>
        <v>3599.9999997904524</v>
      </c>
      <c r="N135" s="30">
        <f t="shared" si="75"/>
        <v>0</v>
      </c>
      <c r="O135" s="30">
        <f t="shared" si="88"/>
        <v>1000000</v>
      </c>
      <c r="P135" s="30">
        <f t="shared" si="89"/>
        <v>1000000</v>
      </c>
      <c r="Q135" s="31">
        <f t="shared" si="76"/>
        <v>2000000</v>
      </c>
      <c r="R135" s="40">
        <f t="shared" si="77"/>
        <v>0.5</v>
      </c>
      <c r="S135" s="41">
        <f t="shared" si="97"/>
        <v>0.5</v>
      </c>
      <c r="T135" s="41">
        <f t="shared" si="78"/>
        <v>0</v>
      </c>
      <c r="U135" s="42">
        <f t="shared" si="90"/>
        <v>0</v>
      </c>
      <c r="V135" s="43">
        <f t="shared" si="79"/>
        <v>0.36787944119285576</v>
      </c>
      <c r="W135" s="34">
        <f t="shared" si="91"/>
        <v>1.5532899154501017e-49</v>
      </c>
      <c r="X135" s="35">
        <f t="shared" si="92"/>
        <v>2.6689898358008269e-49</v>
      </c>
      <c r="Y135" s="44">
        <f t="shared" si="80"/>
        <v>0.96078943915456017</v>
      </c>
      <c r="Z135" s="45">
        <f t="shared" si="93"/>
        <v>-0.0025997501254345695</v>
      </c>
      <c r="AA135" s="46">
        <f t="shared" si="94"/>
        <v>-9.5488033787498985</v>
      </c>
      <c r="AB135" s="47">
        <f t="shared" si="81"/>
        <v>0.041666666664241347</v>
      </c>
      <c r="AC135" s="34">
        <f t="shared" si="82"/>
        <v>0.41666666664241347</v>
      </c>
      <c r="AD135" s="34">
        <f t="shared" si="83"/>
        <v>0</v>
      </c>
      <c r="AE135" s="34">
        <f t="shared" si="84"/>
        <v>6.4055756059219845e-47</v>
      </c>
      <c r="AF135" s="34">
        <f t="shared" si="85"/>
        <v>-0.053048907659721652</v>
      </c>
      <c r="AG135" s="34">
        <f t="shared" si="86"/>
        <v>0.36361775898269183</v>
      </c>
      <c r="AH135" s="48">
        <f t="shared" si="95"/>
        <v>-203.90845826907588</v>
      </c>
      <c r="AI135" s="38">
        <f t="shared" si="96"/>
        <v>1296.0915417309234</v>
      </c>
    </row>
    <row r="136" ht="14.25">
      <c r="K136" s="26">
        <f t="shared" si="87"/>
        <v>44203.041666666366</v>
      </c>
      <c r="L136" s="28">
        <f t="shared" si="73"/>
        <v>44203.08333333303</v>
      </c>
      <c r="M136" s="30">
        <f t="shared" si="74"/>
        <v>3599.9999997904524</v>
      </c>
      <c r="N136" s="30">
        <f t="shared" si="75"/>
        <v>0</v>
      </c>
      <c r="O136" s="30">
        <f t="shared" si="88"/>
        <v>1000000</v>
      </c>
      <c r="P136" s="30">
        <f t="shared" si="89"/>
        <v>1000000</v>
      </c>
      <c r="Q136" s="31">
        <f t="shared" si="76"/>
        <v>2000000</v>
      </c>
      <c r="R136" s="40">
        <f t="shared" si="77"/>
        <v>0.5</v>
      </c>
      <c r="S136" s="41">
        <f t="shared" si="97"/>
        <v>0.5</v>
      </c>
      <c r="T136" s="41">
        <f t="shared" si="78"/>
        <v>0</v>
      </c>
      <c r="U136" s="42">
        <f t="shared" si="90"/>
        <v>0</v>
      </c>
      <c r="V136" s="43">
        <f t="shared" si="79"/>
        <v>0.36787944119285576</v>
      </c>
      <c r="W136" s="34">
        <f t="shared" si="91"/>
        <v>5.7142342610628157e-50</v>
      </c>
      <c r="X136" s="35">
        <f t="shared" si="92"/>
        <v>9.8186648934382011e-50</v>
      </c>
      <c r="Y136" s="44">
        <f t="shared" si="80"/>
        <v>0.96078943915456017</v>
      </c>
      <c r="Z136" s="45">
        <f t="shared" si="93"/>
        <v>-0.0024978124649582775</v>
      </c>
      <c r="AA136" s="46">
        <f t="shared" si="94"/>
        <v>-9.1743894428662838</v>
      </c>
      <c r="AB136" s="47">
        <f t="shared" si="81"/>
        <v>0.041666666664241347</v>
      </c>
      <c r="AC136" s="34">
        <f t="shared" si="82"/>
        <v>0.41666666664241347</v>
      </c>
      <c r="AD136" s="34">
        <f t="shared" si="83"/>
        <v>0</v>
      </c>
      <c r="AE136" s="34">
        <f t="shared" si="84"/>
        <v>2.3564795744251682e-47</v>
      </c>
      <c r="AF136" s="34">
        <f t="shared" si="85"/>
        <v>-0.050968830238146023</v>
      </c>
      <c r="AG136" s="34">
        <f t="shared" si="86"/>
        <v>0.36569783640426745</v>
      </c>
      <c r="AH136" s="48">
        <f t="shared" si="95"/>
        <v>-203.5427604326716</v>
      </c>
      <c r="AI136" s="38">
        <f t="shared" si="96"/>
        <v>1296.4572395673276</v>
      </c>
    </row>
    <row r="137" ht="14.25">
      <c r="K137" s="26">
        <f t="shared" si="87"/>
        <v>44203.08333333303</v>
      </c>
      <c r="L137" s="28">
        <f t="shared" si="73"/>
        <v>44203.124999999694</v>
      </c>
      <c r="M137" s="30">
        <f t="shared" si="74"/>
        <v>3599.9999997904524</v>
      </c>
      <c r="N137" s="30">
        <f t="shared" si="75"/>
        <v>0</v>
      </c>
      <c r="O137" s="30">
        <f t="shared" si="88"/>
        <v>1000000</v>
      </c>
      <c r="P137" s="30">
        <f t="shared" si="89"/>
        <v>1000000</v>
      </c>
      <c r="Q137" s="31">
        <f t="shared" si="76"/>
        <v>2000000</v>
      </c>
      <c r="R137" s="40">
        <f t="shared" si="77"/>
        <v>0.5</v>
      </c>
      <c r="S137" s="41">
        <f t="shared" si="97"/>
        <v>0.5</v>
      </c>
      <c r="T137" s="41">
        <f t="shared" si="78"/>
        <v>0</v>
      </c>
      <c r="U137" s="42">
        <f t="shared" si="90"/>
        <v>0</v>
      </c>
      <c r="V137" s="43">
        <f t="shared" si="79"/>
        <v>0.36787944119285576</v>
      </c>
      <c r="W137" s="34">
        <f t="shared" si="91"/>
        <v>2.1021493068048598e-50</v>
      </c>
      <c r="X137" s="35">
        <f t="shared" si="92"/>
        <v>3.6120849542579559e-50</v>
      </c>
      <c r="Y137" s="44">
        <f t="shared" si="80"/>
        <v>0.96078943915456017</v>
      </c>
      <c r="Z137" s="45">
        <f t="shared" si="93"/>
        <v>-0.0023998718373205328</v>
      </c>
      <c r="AA137" s="46">
        <f t="shared" si="94"/>
        <v>-8.8146564873970146</v>
      </c>
      <c r="AB137" s="47">
        <f t="shared" si="81"/>
        <v>0.041666666664241347</v>
      </c>
      <c r="AC137" s="34">
        <f t="shared" si="82"/>
        <v>0.41666666664241347</v>
      </c>
      <c r="AD137" s="34">
        <f t="shared" si="83"/>
        <v>0</v>
      </c>
      <c r="AE137" s="34">
        <f t="shared" si="84"/>
        <v>8.6690038902190944e-48</v>
      </c>
      <c r="AF137" s="34">
        <f t="shared" si="85"/>
        <v>-0.048970313818872305</v>
      </c>
      <c r="AG137" s="34">
        <f t="shared" si="86"/>
        <v>0.36769635282354118</v>
      </c>
      <c r="AH137" s="48">
        <f t="shared" si="95"/>
        <v>-203.17506407984806</v>
      </c>
      <c r="AI137" s="38">
        <f t="shared" si="96"/>
        <v>1296.8249359201511</v>
      </c>
    </row>
    <row r="138" ht="14.25">
      <c r="K138" s="26">
        <f t="shared" si="87"/>
        <v>44203.124999999694</v>
      </c>
      <c r="L138" s="28">
        <f t="shared" si="73"/>
        <v>44203.166666666359</v>
      </c>
      <c r="M138" s="30">
        <f t="shared" si="74"/>
        <v>3599.9999997904524</v>
      </c>
      <c r="N138" s="30">
        <f t="shared" si="75"/>
        <v>0</v>
      </c>
      <c r="O138" s="30">
        <f t="shared" si="88"/>
        <v>1000000</v>
      </c>
      <c r="P138" s="30">
        <f t="shared" si="89"/>
        <v>1000000</v>
      </c>
      <c r="Q138" s="31">
        <f t="shared" si="76"/>
        <v>2000000</v>
      </c>
      <c r="R138" s="40">
        <f t="shared" si="77"/>
        <v>0.5</v>
      </c>
      <c r="S138" s="41">
        <f t="shared" si="97"/>
        <v>0.5</v>
      </c>
      <c r="T138" s="41">
        <f t="shared" si="78"/>
        <v>0</v>
      </c>
      <c r="U138" s="42">
        <f t="shared" si="90"/>
        <v>0</v>
      </c>
      <c r="V138" s="43">
        <f t="shared" si="79"/>
        <v>0.36787944119285576</v>
      </c>
      <c r="W138" s="34">
        <f t="shared" si="91"/>
        <v>7.7333751229132088e-51</v>
      </c>
      <c r="X138" s="35">
        <f t="shared" si="92"/>
        <v>1.3288117945135388e-50</v>
      </c>
      <c r="Y138" s="44">
        <f t="shared" si="80"/>
        <v>0.96078943915456017</v>
      </c>
      <c r="Z138" s="45">
        <f t="shared" si="93"/>
        <v>-0.0023057715166220185</v>
      </c>
      <c r="AA138" s="46">
        <f t="shared" si="94"/>
        <v>-8.4690288628662813</v>
      </c>
      <c r="AB138" s="47">
        <f t="shared" si="81"/>
        <v>0.041666666664241347</v>
      </c>
      <c r="AC138" s="34">
        <f t="shared" si="82"/>
        <v>0.41666666664241347</v>
      </c>
      <c r="AD138" s="34">
        <f t="shared" si="83"/>
        <v>0</v>
      </c>
      <c r="AE138" s="34">
        <f t="shared" si="84"/>
        <v>3.1891483068324929e-48</v>
      </c>
      <c r="AF138" s="34">
        <f t="shared" si="85"/>
        <v>-0.047050160349257117</v>
      </c>
      <c r="AG138" s="34">
        <f t="shared" si="86"/>
        <v>0.36961650629315634</v>
      </c>
      <c r="AH138" s="48">
        <f t="shared" si="95"/>
        <v>-202.80544757355489</v>
      </c>
      <c r="AI138" s="38">
        <f t="shared" si="96"/>
        <v>1297.1945524264443</v>
      </c>
    </row>
    <row r="139" ht="14.25">
      <c r="K139" s="26">
        <f t="shared" si="87"/>
        <v>44203.166666666359</v>
      </c>
      <c r="L139" s="28">
        <f t="shared" si="73"/>
        <v>44203.208333333023</v>
      </c>
      <c r="M139" s="30">
        <f t="shared" si="74"/>
        <v>3599.9999997904524</v>
      </c>
      <c r="N139" s="30">
        <f t="shared" si="75"/>
        <v>0</v>
      </c>
      <c r="O139" s="30">
        <f t="shared" si="88"/>
        <v>1000000</v>
      </c>
      <c r="P139" s="30">
        <f t="shared" si="89"/>
        <v>1000000</v>
      </c>
      <c r="Q139" s="31">
        <f t="shared" si="76"/>
        <v>2000000</v>
      </c>
      <c r="R139" s="40">
        <f t="shared" si="77"/>
        <v>0.5</v>
      </c>
      <c r="S139" s="41">
        <f t="shared" si="97"/>
        <v>0.5</v>
      </c>
      <c r="T139" s="41">
        <f t="shared" si="78"/>
        <v>0</v>
      </c>
      <c r="U139" s="42">
        <f t="shared" si="90"/>
        <v>0</v>
      </c>
      <c r="V139" s="43">
        <f t="shared" si="79"/>
        <v>0.36787944119285576</v>
      </c>
      <c r="W139" s="34">
        <f t="shared" si="91"/>
        <v>2.8449497187520435e-51</v>
      </c>
      <c r="X139" s="35">
        <f t="shared" si="92"/>
        <v>4.8884254041611653e-51</v>
      </c>
      <c r="Y139" s="44">
        <f t="shared" si="80"/>
        <v>0.96078943915456017</v>
      </c>
      <c r="Z139" s="45">
        <f t="shared" si="93"/>
        <v>-0.0022153609222738289</v>
      </c>
      <c r="AA139" s="46">
        <f t="shared" si="94"/>
        <v>-8.1369534913370778</v>
      </c>
      <c r="AB139" s="47">
        <f t="shared" si="81"/>
        <v>0.041666666664241347</v>
      </c>
      <c r="AC139" s="34">
        <f t="shared" si="82"/>
        <v>0.41666666664241347</v>
      </c>
      <c r="AD139" s="34">
        <f t="shared" si="83"/>
        <v>0</v>
      </c>
      <c r="AE139" s="34">
        <f t="shared" si="84"/>
        <v>1.1732220969986797e-48</v>
      </c>
      <c r="AF139" s="34">
        <f t="shared" si="85"/>
        <v>-0.045205297174094876</v>
      </c>
      <c r="AG139" s="34">
        <f t="shared" si="86"/>
        <v>0.37146136946831859</v>
      </c>
      <c r="AH139" s="48">
        <f t="shared" si="95"/>
        <v>-202.43398620408658</v>
      </c>
      <c r="AI139" s="38">
        <f t="shared" si="96"/>
        <v>1297.5660137959126</v>
      </c>
    </row>
    <row r="140" ht="14.25">
      <c r="K140" s="26">
        <f t="shared" si="87"/>
        <v>44203.208333333023</v>
      </c>
      <c r="L140" s="28">
        <f t="shared" si="73"/>
        <v>44203.249999999687</v>
      </c>
      <c r="M140" s="30">
        <f t="shared" si="74"/>
        <v>3599.9999997904524</v>
      </c>
      <c r="N140" s="30">
        <f t="shared" si="75"/>
        <v>0</v>
      </c>
      <c r="O140" s="30">
        <f t="shared" si="88"/>
        <v>1000000</v>
      </c>
      <c r="P140" s="30">
        <f t="shared" si="89"/>
        <v>1000000</v>
      </c>
      <c r="Q140" s="31">
        <f t="shared" si="76"/>
        <v>2000000</v>
      </c>
      <c r="R140" s="40">
        <f t="shared" si="77"/>
        <v>0.5</v>
      </c>
      <c r="S140" s="41">
        <f t="shared" si="97"/>
        <v>0.5</v>
      </c>
      <c r="T140" s="41">
        <f t="shared" si="78"/>
        <v>0</v>
      </c>
      <c r="U140" s="42">
        <f t="shared" si="90"/>
        <v>0</v>
      </c>
      <c r="V140" s="43">
        <f t="shared" si="79"/>
        <v>0.36787944119285576</v>
      </c>
      <c r="W140" s="34">
        <f t="shared" si="91"/>
        <v>1.0465985127562739e-51</v>
      </c>
      <c r="X140" s="35">
        <f t="shared" si="92"/>
        <v>1.7983512059957697e-51</v>
      </c>
      <c r="Y140" s="44">
        <f t="shared" si="80"/>
        <v>0.96078943915456017</v>
      </c>
      <c r="Z140" s="45">
        <f t="shared" si="93"/>
        <v>-0.0021284953780364014</v>
      </c>
      <c r="AA140" s="46">
        <f t="shared" si="94"/>
        <v>-7.8178989813684927</v>
      </c>
      <c r="AB140" s="47">
        <f t="shared" si="81"/>
        <v>0.041666666664241347</v>
      </c>
      <c r="AC140" s="34">
        <f t="shared" si="82"/>
        <v>0.41666666664241347</v>
      </c>
      <c r="AD140" s="34">
        <f t="shared" si="83"/>
        <v>0</v>
      </c>
      <c r="AE140" s="34">
        <f t="shared" si="84"/>
        <v>4.3160428943898473e-49</v>
      </c>
      <c r="AF140" s="34">
        <f t="shared" si="85"/>
        <v>-0.043432772118713853</v>
      </c>
      <c r="AG140" s="34">
        <f t="shared" si="86"/>
        <v>0.37323389452369959</v>
      </c>
      <c r="AH140" s="48">
        <f t="shared" si="95"/>
        <v>-202.06075230956287</v>
      </c>
      <c r="AI140" s="38">
        <f t="shared" si="96"/>
        <v>1297.9392476904363</v>
      </c>
    </row>
    <row r="141" ht="14.25">
      <c r="K141" s="26">
        <f t="shared" si="87"/>
        <v>44203.249999999687</v>
      </c>
      <c r="L141" s="28">
        <f t="shared" si="73"/>
        <v>44203.291666666351</v>
      </c>
      <c r="M141" s="30">
        <f t="shared" si="74"/>
        <v>3599.9999997904524</v>
      </c>
      <c r="N141" s="30">
        <f t="shared" si="75"/>
        <v>0</v>
      </c>
      <c r="O141" s="30">
        <f t="shared" si="88"/>
        <v>1000000</v>
      </c>
      <c r="P141" s="30">
        <f t="shared" si="89"/>
        <v>1000000</v>
      </c>
      <c r="Q141" s="31">
        <f t="shared" si="76"/>
        <v>2000000</v>
      </c>
      <c r="R141" s="40">
        <f t="shared" si="77"/>
        <v>0.5</v>
      </c>
      <c r="S141" s="41">
        <f t="shared" si="97"/>
        <v>0.5</v>
      </c>
      <c r="T141" s="41">
        <f t="shared" si="78"/>
        <v>0</v>
      </c>
      <c r="U141" s="42">
        <f t="shared" si="90"/>
        <v>0</v>
      </c>
      <c r="V141" s="43">
        <f t="shared" si="79"/>
        <v>0.36787944119285576</v>
      </c>
      <c r="W141" s="34">
        <f t="shared" si="91"/>
        <v>3.8502207602605197e-52</v>
      </c>
      <c r="X141" s="35">
        <f t="shared" si="92"/>
        <v>6.6157643673022197e-52</v>
      </c>
      <c r="Y141" s="44">
        <f t="shared" si="80"/>
        <v>0.96078943915456017</v>
      </c>
      <c r="Z141" s="45">
        <f t="shared" si="93"/>
        <v>-0.0020450358805066677</v>
      </c>
      <c r="AA141" s="46">
        <f t="shared" si="94"/>
        <v>-7.5113547776760408</v>
      </c>
      <c r="AB141" s="47">
        <f t="shared" si="81"/>
        <v>0.041666666664241347</v>
      </c>
      <c r="AC141" s="34">
        <f t="shared" si="82"/>
        <v>0.41666666664241347</v>
      </c>
      <c r="AD141" s="34">
        <f t="shared" si="83"/>
        <v>0</v>
      </c>
      <c r="AE141" s="34">
        <f t="shared" si="84"/>
        <v>1.5877834481525328e-49</v>
      </c>
      <c r="AF141" s="34">
        <f t="shared" si="85"/>
        <v>-0.041729748764866889</v>
      </c>
      <c r="AG141" s="34">
        <f t="shared" si="86"/>
        <v>0.37493691787754657</v>
      </c>
      <c r="AH141" s="48">
        <f t="shared" si="95"/>
        <v>-201.68581539168534</v>
      </c>
      <c r="AI141" s="38">
        <f t="shared" si="96"/>
        <v>1298.3141846083138</v>
      </c>
    </row>
    <row r="142" ht="14.25">
      <c r="K142" s="26">
        <f t="shared" si="87"/>
        <v>44203.291666666351</v>
      </c>
      <c r="L142" s="28">
        <f t="shared" si="73"/>
        <v>44203.333333333016</v>
      </c>
      <c r="M142" s="30">
        <f t="shared" si="74"/>
        <v>3599.9999997904524</v>
      </c>
      <c r="N142" s="30">
        <f t="shared" si="75"/>
        <v>0</v>
      </c>
      <c r="O142" s="30">
        <f t="shared" si="88"/>
        <v>1000000</v>
      </c>
      <c r="P142" s="30">
        <f t="shared" si="89"/>
        <v>1000000</v>
      </c>
      <c r="Q142" s="31">
        <f t="shared" si="76"/>
        <v>2000000</v>
      </c>
      <c r="R142" s="40">
        <f t="shared" si="77"/>
        <v>0.5</v>
      </c>
      <c r="S142" s="41">
        <f t="shared" si="97"/>
        <v>0.5</v>
      </c>
      <c r="T142" s="41">
        <f t="shared" si="78"/>
        <v>0</v>
      </c>
      <c r="U142" s="42">
        <f t="shared" si="90"/>
        <v>0</v>
      </c>
      <c r="V142" s="43">
        <f t="shared" si="79"/>
        <v>0.36787944119285576</v>
      </c>
      <c r="W142" s="34">
        <f t="shared" si="91"/>
        <v>1.4164170617537723e-52</v>
      </c>
      <c r="X142" s="35">
        <f t="shared" si="92"/>
        <v>2.4338036985067476e-52</v>
      </c>
      <c r="Y142" s="44">
        <f t="shared" si="80"/>
        <v>0.96078943915456017</v>
      </c>
      <c r="Z142" s="45">
        <f t="shared" si="93"/>
        <v>-0.0019648488766829536</v>
      </c>
      <c r="AA142" s="46">
        <f t="shared" si="94"/>
        <v>-7.2168303441342898</v>
      </c>
      <c r="AB142" s="47">
        <f t="shared" si="81"/>
        <v>0.041666666664241347</v>
      </c>
      <c r="AC142" s="34">
        <f t="shared" si="82"/>
        <v>0.41666666664241347</v>
      </c>
      <c r="AD142" s="34">
        <f t="shared" si="83"/>
        <v>0</v>
      </c>
      <c r="AE142" s="34">
        <f t="shared" si="84"/>
        <v>5.8411288764161945e-50</v>
      </c>
      <c r="AF142" s="34">
        <f t="shared" si="85"/>
        <v>-0.040093501911857163</v>
      </c>
      <c r="AG142" s="34">
        <f t="shared" si="86"/>
        <v>0.3765731647305563</v>
      </c>
      <c r="AH142" s="48">
        <f t="shared" si="95"/>
        <v>-201.30924222695478</v>
      </c>
      <c r="AI142" s="38">
        <f t="shared" si="96"/>
        <v>1298.6907577730444</v>
      </c>
    </row>
    <row r="143" ht="14.25">
      <c r="K143" s="26">
        <f t="shared" si="87"/>
        <v>44203.333333333016</v>
      </c>
      <c r="L143" s="28">
        <f t="shared" si="73"/>
        <v>44203.37499999968</v>
      </c>
      <c r="M143" s="30">
        <f t="shared" si="74"/>
        <v>3599.9999997904524</v>
      </c>
      <c r="N143" s="30">
        <f t="shared" si="75"/>
        <v>0</v>
      </c>
      <c r="O143" s="30">
        <f t="shared" si="88"/>
        <v>1000000</v>
      </c>
      <c r="P143" s="30">
        <f t="shared" si="89"/>
        <v>1000000</v>
      </c>
      <c r="Q143" s="31">
        <f t="shared" si="76"/>
        <v>2000000</v>
      </c>
      <c r="R143" s="40">
        <f t="shared" si="77"/>
        <v>0.5</v>
      </c>
      <c r="S143" s="41">
        <f t="shared" si="97"/>
        <v>0.5</v>
      </c>
      <c r="T143" s="41">
        <f t="shared" si="78"/>
        <v>0</v>
      </c>
      <c r="U143" s="42">
        <f t="shared" si="90"/>
        <v>0</v>
      </c>
      <c r="V143" s="43">
        <f t="shared" si="79"/>
        <v>0.36787944119285576</v>
      </c>
      <c r="W143" s="34">
        <f t="shared" si="91"/>
        <v>5.2107071717400445e-53</v>
      </c>
      <c r="X143" s="35">
        <f t="shared" si="92"/>
        <v>8.9534634457976783e-53</v>
      </c>
      <c r="Y143" s="44">
        <f t="shared" si="80"/>
        <v>0.96078943915456017</v>
      </c>
      <c r="Z143" s="45">
        <f t="shared" si="93"/>
        <v>-0.0018878060502516825</v>
      </c>
      <c r="AA143" s="46">
        <f t="shared" si="94"/>
        <v>-6.933854378814396</v>
      </c>
      <c r="AB143" s="47">
        <f t="shared" si="81"/>
        <v>0.041666666664241347</v>
      </c>
      <c r="AC143" s="34">
        <f t="shared" si="82"/>
        <v>0.41666666664241347</v>
      </c>
      <c r="AD143" s="34">
        <f t="shared" si="83"/>
        <v>0</v>
      </c>
      <c r="AE143" s="34">
        <f t="shared" si="84"/>
        <v>2.1488312269914429e-50</v>
      </c>
      <c r="AF143" s="34">
        <f t="shared" si="85"/>
        <v>-0.038521413215635535</v>
      </c>
      <c r="AG143" s="34">
        <f t="shared" si="86"/>
        <v>0.37814525342677796</v>
      </c>
      <c r="AH143" s="48">
        <f t="shared" si="95"/>
        <v>-200.93109697352801</v>
      </c>
      <c r="AI143" s="38">
        <f t="shared" si="96"/>
        <v>1299.0689030264712</v>
      </c>
    </row>
    <row r="144" ht="14.25">
      <c r="K144" s="26">
        <f t="shared" si="87"/>
        <v>44203.37499999968</v>
      </c>
      <c r="L144" s="28">
        <f t="shared" si="73"/>
        <v>44203.416666666344</v>
      </c>
      <c r="M144" s="30">
        <f t="shared" si="74"/>
        <v>3599.9999997904524</v>
      </c>
      <c r="N144" s="30">
        <f t="shared" si="75"/>
        <v>0</v>
      </c>
      <c r="O144" s="30">
        <f t="shared" si="88"/>
        <v>1000000</v>
      </c>
      <c r="P144" s="30">
        <f t="shared" si="89"/>
        <v>1000000</v>
      </c>
      <c r="Q144" s="31">
        <f t="shared" si="76"/>
        <v>2000000</v>
      </c>
      <c r="R144" s="40">
        <f t="shared" si="77"/>
        <v>0.5</v>
      </c>
      <c r="S144" s="41">
        <f t="shared" si="97"/>
        <v>0.5</v>
      </c>
      <c r="T144" s="41">
        <f t="shared" si="78"/>
        <v>0</v>
      </c>
      <c r="U144" s="42">
        <f t="shared" si="90"/>
        <v>0</v>
      </c>
      <c r="V144" s="43">
        <f t="shared" si="79"/>
        <v>0.36787944119285576</v>
      </c>
      <c r="W144" s="34">
        <f t="shared" si="91"/>
        <v>1.9169120425593334e-53</v>
      </c>
      <c r="X144" s="35">
        <f t="shared" si="92"/>
        <v>3.2937951291807112e-53</v>
      </c>
      <c r="Y144" s="44">
        <f t="shared" si="80"/>
        <v>0.96078943915456017</v>
      </c>
      <c r="Z144" s="45">
        <f t="shared" si="93"/>
        <v>-0.0018137841162538994</v>
      </c>
      <c r="AA144" s="46">
        <f t="shared" si="94"/>
        <v>-6.6619740598004746</v>
      </c>
      <c r="AB144" s="47">
        <f t="shared" si="81"/>
        <v>0.041666666664241347</v>
      </c>
      <c r="AC144" s="34">
        <f t="shared" si="82"/>
        <v>0.41666666664241347</v>
      </c>
      <c r="AD144" s="34">
        <f t="shared" si="83"/>
        <v>0</v>
      </c>
      <c r="AE144" s="34">
        <f t="shared" si="84"/>
        <v>7.9051083100337063e-51</v>
      </c>
      <c r="AF144" s="34">
        <f t="shared" si="85"/>
        <v>-0.037010966998891524</v>
      </c>
      <c r="AG144" s="34">
        <f t="shared" si="86"/>
        <v>0.37965569964352197</v>
      </c>
      <c r="AH144" s="48">
        <f t="shared" si="95"/>
        <v>-200.55144127388448</v>
      </c>
      <c r="AI144" s="38">
        <f t="shared" si="96"/>
        <v>1299.4485587261147</v>
      </c>
    </row>
    <row r="145" ht="14.25">
      <c r="K145" s="26">
        <f t="shared" si="87"/>
        <v>44203.416666666344</v>
      </c>
      <c r="L145" s="28">
        <f t="shared" si="73"/>
        <v>44203.458333333008</v>
      </c>
      <c r="M145" s="30">
        <f t="shared" si="74"/>
        <v>3599.9999997904524</v>
      </c>
      <c r="N145" s="30">
        <f t="shared" si="75"/>
        <v>0</v>
      </c>
      <c r="O145" s="30">
        <f t="shared" si="88"/>
        <v>1000000</v>
      </c>
      <c r="P145" s="30">
        <f t="shared" si="89"/>
        <v>1000000</v>
      </c>
      <c r="Q145" s="31">
        <f t="shared" si="76"/>
        <v>2000000</v>
      </c>
      <c r="R145" s="40">
        <f t="shared" si="77"/>
        <v>0.5</v>
      </c>
      <c r="S145" s="41">
        <f t="shared" si="97"/>
        <v>0.5</v>
      </c>
      <c r="T145" s="41">
        <f t="shared" si="78"/>
        <v>0</v>
      </c>
      <c r="U145" s="42">
        <f t="shared" si="90"/>
        <v>0</v>
      </c>
      <c r="V145" s="43">
        <f t="shared" si="79"/>
        <v>0.36787944119285576</v>
      </c>
      <c r="W145" s="34">
        <f t="shared" si="91"/>
        <v>7.0519253103258332e-54</v>
      </c>
      <c r="X145" s="35">
        <f t="shared" si="92"/>
        <v>1.21171951152675e-53</v>
      </c>
      <c r="Y145" s="44">
        <f t="shared" si="80"/>
        <v>0.96078943915456017</v>
      </c>
      <c r="Z145" s="45">
        <f t="shared" si="93"/>
        <v>-0.0017426646238030336</v>
      </c>
      <c r="AA145" s="46">
        <f t="shared" si="94"/>
        <v>-6.4007543205779269</v>
      </c>
      <c r="AB145" s="47">
        <f t="shared" si="81"/>
        <v>0.041666666664241347</v>
      </c>
      <c r="AC145" s="34">
        <f t="shared" si="82"/>
        <v>0.41666666664241347</v>
      </c>
      <c r="AD145" s="34">
        <f t="shared" si="83"/>
        <v>0</v>
      </c>
      <c r="AE145" s="34">
        <f t="shared" si="84"/>
        <v>2.9081268276642002e-51</v>
      </c>
      <c r="AF145" s="34">
        <f t="shared" si="85"/>
        <v>-0.035559746225432926</v>
      </c>
      <c r="AG145" s="34">
        <f t="shared" si="86"/>
        <v>0.38110692041698058</v>
      </c>
      <c r="AH145" s="48">
        <f t="shared" si="95"/>
        <v>-200.1703343534675</v>
      </c>
      <c r="AI145" s="38">
        <f t="shared" si="96"/>
        <v>1299.8296656465316</v>
      </c>
    </row>
    <row r="146" ht="14.25">
      <c r="K146" s="26">
        <f t="shared" si="87"/>
        <v>44203.458333333008</v>
      </c>
      <c r="L146" s="28">
        <f t="shared" si="73"/>
        <v>44203.499999999673</v>
      </c>
      <c r="M146" s="30">
        <f t="shared" si="74"/>
        <v>3599.9999997904524</v>
      </c>
      <c r="N146" s="30">
        <f t="shared" si="75"/>
        <v>0</v>
      </c>
      <c r="O146" s="30">
        <f t="shared" si="88"/>
        <v>1000000</v>
      </c>
      <c r="P146" s="30">
        <f t="shared" si="89"/>
        <v>1000000</v>
      </c>
      <c r="Q146" s="31">
        <f t="shared" si="76"/>
        <v>2000000</v>
      </c>
      <c r="R146" s="40">
        <f t="shared" si="77"/>
        <v>0.5</v>
      </c>
      <c r="S146" s="41">
        <f t="shared" si="97"/>
        <v>0.5</v>
      </c>
      <c r="T146" s="41">
        <f t="shared" si="78"/>
        <v>0</v>
      </c>
      <c r="U146" s="42">
        <f t="shared" si="90"/>
        <v>0</v>
      </c>
      <c r="V146" s="43">
        <f t="shared" si="79"/>
        <v>0.36787944119285576</v>
      </c>
      <c r="W146" s="34">
        <f t="shared" si="91"/>
        <v>2.5942583424964235e-54</v>
      </c>
      <c r="X146" s="35">
        <f t="shared" si="92"/>
        <v>4.45766696782941e-54</v>
      </c>
      <c r="Y146" s="44">
        <f t="shared" si="80"/>
        <v>0.96078943915456017</v>
      </c>
      <c r="Z146" s="45">
        <f t="shared" si="93"/>
        <v>-0.0016743337665382093</v>
      </c>
      <c r="AA146" s="46">
        <f t="shared" si="94"/>
        <v>-6.1497771538341945</v>
      </c>
      <c r="AB146" s="47">
        <f t="shared" si="81"/>
        <v>0.041666666664241347</v>
      </c>
      <c r="AC146" s="34">
        <f t="shared" si="82"/>
        <v>0.41666666664241347</v>
      </c>
      <c r="AD146" s="34">
        <f t="shared" si="83"/>
        <v>0</v>
      </c>
      <c r="AE146" s="34">
        <f t="shared" si="84"/>
        <v>1.0698400722790584e-51</v>
      </c>
      <c r="AF146" s="34">
        <f t="shared" si="85"/>
        <v>-0.03416542863241219</v>
      </c>
      <c r="AG146" s="34">
        <f t="shared" si="86"/>
        <v>0.3825012380100013</v>
      </c>
      <c r="AH146" s="48">
        <f t="shared" si="95"/>
        <v>-199.78783311545749</v>
      </c>
      <c r="AI146" s="38">
        <f t="shared" si="96"/>
        <v>1300.2121668845416</v>
      </c>
    </row>
    <row r="147" ht="14.25">
      <c r="K147" s="26">
        <f t="shared" si="87"/>
        <v>44203.499999999673</v>
      </c>
      <c r="L147" s="28">
        <f t="shared" si="73"/>
        <v>44203.541666666337</v>
      </c>
      <c r="M147" s="30">
        <f t="shared" si="74"/>
        <v>3599.9999997904524</v>
      </c>
      <c r="N147" s="30">
        <f t="shared" si="75"/>
        <v>0</v>
      </c>
      <c r="O147" s="30">
        <f t="shared" si="88"/>
        <v>1000000</v>
      </c>
      <c r="P147" s="30">
        <f t="shared" si="89"/>
        <v>1000000</v>
      </c>
      <c r="Q147" s="31">
        <f t="shared" si="76"/>
        <v>2000000</v>
      </c>
      <c r="R147" s="40">
        <f t="shared" si="77"/>
        <v>0.5</v>
      </c>
      <c r="S147" s="41">
        <f t="shared" si="97"/>
        <v>0.5</v>
      </c>
      <c r="T147" s="41">
        <f t="shared" si="78"/>
        <v>0</v>
      </c>
      <c r="U147" s="42">
        <f t="shared" si="90"/>
        <v>0</v>
      </c>
      <c r="V147" s="43">
        <f t="shared" si="79"/>
        <v>0.36787944119285576</v>
      </c>
      <c r="W147" s="34">
        <f t="shared" si="91"/>
        <v>9.5437430934748848e-55</v>
      </c>
      <c r="X147" s="35">
        <f t="shared" si="92"/>
        <v>1.639884033148935e-54</v>
      </c>
      <c r="Y147" s="44">
        <f t="shared" si="80"/>
        <v>0.96078943915456017</v>
      </c>
      <c r="Z147" s="45">
        <f t="shared" si="93"/>
        <v>-0.0016086822005097884</v>
      </c>
      <c r="AA147" s="46">
        <f t="shared" si="94"/>
        <v>-5.9086409425578825</v>
      </c>
      <c r="AB147" s="47">
        <f t="shared" si="81"/>
        <v>0.041666666664241347</v>
      </c>
      <c r="AC147" s="34">
        <f t="shared" si="82"/>
        <v>0.41666666664241347</v>
      </c>
      <c r="AD147" s="34">
        <f t="shared" si="83"/>
        <v>0</v>
      </c>
      <c r="AE147" s="34">
        <f t="shared" si="84"/>
        <v>3.9357216795574443e-52</v>
      </c>
      <c r="AF147" s="34">
        <f t="shared" si="85"/>
        <v>-0.032825783014210456</v>
      </c>
      <c r="AG147" s="34">
        <f t="shared" si="86"/>
        <v>0.38384088362820301</v>
      </c>
      <c r="AH147" s="48">
        <f t="shared" si="95"/>
        <v>-199.40399223182928</v>
      </c>
      <c r="AI147" s="38">
        <f t="shared" si="96"/>
        <v>1300.5960077681698</v>
      </c>
    </row>
    <row r="148" ht="14.25">
      <c r="K148" s="26">
        <f t="shared" si="87"/>
        <v>44203.541666666337</v>
      </c>
      <c r="L148" s="28">
        <f t="shared" si="73"/>
        <v>44203.583333333001</v>
      </c>
      <c r="M148" s="30">
        <f t="shared" si="74"/>
        <v>3599.9999997904524</v>
      </c>
      <c r="N148" s="30">
        <f t="shared" si="75"/>
        <v>0</v>
      </c>
      <c r="O148" s="30">
        <f t="shared" si="88"/>
        <v>1000000</v>
      </c>
      <c r="P148" s="30">
        <f t="shared" si="89"/>
        <v>1000000</v>
      </c>
      <c r="Q148" s="31">
        <f t="shared" si="76"/>
        <v>2000000</v>
      </c>
      <c r="R148" s="40">
        <f t="shared" si="77"/>
        <v>0.5</v>
      </c>
      <c r="S148" s="41">
        <f t="shared" si="97"/>
        <v>0.5</v>
      </c>
      <c r="T148" s="41">
        <f t="shared" si="78"/>
        <v>0</v>
      </c>
      <c r="U148" s="42">
        <f t="shared" si="90"/>
        <v>0</v>
      </c>
      <c r="V148" s="43">
        <f t="shared" si="79"/>
        <v>0.36787944119285576</v>
      </c>
      <c r="W148" s="34">
        <f t="shared" si="91"/>
        <v>3.5109468761157174e-55</v>
      </c>
      <c r="X148" s="35">
        <f t="shared" si="92"/>
        <v>6.0327962173591673e-55</v>
      </c>
      <c r="Y148" s="44">
        <f t="shared" si="80"/>
        <v>0.96078943915456017</v>
      </c>
      <c r="Z148" s="45">
        <f t="shared" si="93"/>
        <v>-0.0015456048692057234</v>
      </c>
      <c r="AA148" s="46">
        <f t="shared" si="94"/>
        <v>-5.6769598173658604</v>
      </c>
      <c r="AB148" s="47">
        <f t="shared" si="81"/>
        <v>0.041666666664241347</v>
      </c>
      <c r="AC148" s="34">
        <f t="shared" si="82"/>
        <v>0.41666666664241347</v>
      </c>
      <c r="AD148" s="34">
        <f t="shared" si="83"/>
        <v>0</v>
      </c>
      <c r="AE148" s="34">
        <f t="shared" si="84"/>
        <v>1.4478710921662002e-52</v>
      </c>
      <c r="AF148" s="34">
        <f t="shared" si="85"/>
        <v>-0.03153866565203256</v>
      </c>
      <c r="AG148" s="34">
        <f t="shared" si="86"/>
        <v>0.38512800099038091</v>
      </c>
      <c r="AH148" s="48">
        <f t="shared" si="95"/>
        <v>-199.01886423083889</v>
      </c>
      <c r="AI148" s="38">
        <f t="shared" si="96"/>
        <v>1300.9811357691601</v>
      </c>
    </row>
    <row r="149" ht="14.25">
      <c r="K149" s="26">
        <f t="shared" si="87"/>
        <v>44203.583333333001</v>
      </c>
      <c r="L149" s="28">
        <f t="shared" si="73"/>
        <v>44203.624999999665</v>
      </c>
      <c r="M149" s="30">
        <f t="shared" si="74"/>
        <v>3599.9999997904524</v>
      </c>
      <c r="N149" s="30">
        <f t="shared" si="75"/>
        <v>0</v>
      </c>
      <c r="O149" s="30">
        <f t="shared" si="88"/>
        <v>1000000</v>
      </c>
      <c r="P149" s="30">
        <f t="shared" si="89"/>
        <v>1000000</v>
      </c>
      <c r="Q149" s="31">
        <f t="shared" si="76"/>
        <v>2000000</v>
      </c>
      <c r="R149" s="40">
        <f t="shared" si="77"/>
        <v>0.5</v>
      </c>
      <c r="S149" s="41">
        <f t="shared" si="97"/>
        <v>0.5</v>
      </c>
      <c r="T149" s="41">
        <f t="shared" si="78"/>
        <v>0</v>
      </c>
      <c r="U149" s="42">
        <f t="shared" si="90"/>
        <v>0</v>
      </c>
      <c r="V149" s="43">
        <f t="shared" si="79"/>
        <v>0.36787944119285576</v>
      </c>
      <c r="W149" s="34">
        <f t="shared" si="91"/>
        <v>1.2916051748432526e-55</v>
      </c>
      <c r="X149" s="35">
        <f t="shared" si="92"/>
        <v>2.2193417012724646e-55</v>
      </c>
      <c r="Y149" s="44">
        <f t="shared" si="80"/>
        <v>0.96078943915456017</v>
      </c>
      <c r="Z149" s="45">
        <f t="shared" si="93"/>
        <v>-0.0014850008354387243</v>
      </c>
      <c r="AA149" s="46">
        <f t="shared" si="94"/>
        <v>-5.4543630390299196</v>
      </c>
      <c r="AB149" s="47">
        <f t="shared" si="81"/>
        <v>0.041666666664241347</v>
      </c>
      <c r="AC149" s="34">
        <f t="shared" si="82"/>
        <v>0.41666666664241347</v>
      </c>
      <c r="AD149" s="34">
        <f t="shared" si="83"/>
        <v>0</v>
      </c>
      <c r="AE149" s="34">
        <f t="shared" si="84"/>
        <v>5.3264200830539148e-53</v>
      </c>
      <c r="AF149" s="34">
        <f t="shared" si="85"/>
        <v>-0.030302016883499556</v>
      </c>
      <c r="AG149" s="34">
        <f t="shared" si="86"/>
        <v>0.38636464975891394</v>
      </c>
      <c r="AH149" s="48">
        <f t="shared" si="95"/>
        <v>-198.63249958107997</v>
      </c>
      <c r="AI149" s="38">
        <f t="shared" si="96"/>
        <v>1301.367500418919</v>
      </c>
    </row>
    <row r="150" ht="14.25">
      <c r="K150" s="26">
        <f t="shared" si="87"/>
        <v>44203.624999999665</v>
      </c>
      <c r="L150" s="28">
        <f t="shared" si="73"/>
        <v>44203.66666666633</v>
      </c>
      <c r="M150" s="30">
        <f t="shared" si="74"/>
        <v>3599.9999997904524</v>
      </c>
      <c r="N150" s="30">
        <f t="shared" si="75"/>
        <v>0</v>
      </c>
      <c r="O150" s="30">
        <f t="shared" si="88"/>
        <v>1000000</v>
      </c>
      <c r="P150" s="30">
        <f t="shared" si="89"/>
        <v>1000000</v>
      </c>
      <c r="Q150" s="31">
        <f t="shared" si="76"/>
        <v>2000000</v>
      </c>
      <c r="R150" s="40">
        <f t="shared" si="77"/>
        <v>0.5</v>
      </c>
      <c r="S150" s="41">
        <f t="shared" si="97"/>
        <v>0.5</v>
      </c>
      <c r="T150" s="41">
        <f t="shared" si="78"/>
        <v>0</v>
      </c>
      <c r="U150" s="42">
        <f t="shared" si="90"/>
        <v>0</v>
      </c>
      <c r="V150" s="43">
        <f t="shared" si="79"/>
        <v>0.36787944119285576</v>
      </c>
      <c r="W150" s="34">
        <f t="shared" si="91"/>
        <v>4.751549899631365e-56</v>
      </c>
      <c r="X150" s="35">
        <f t="shared" si="92"/>
        <v>8.1645018488011604e-56</v>
      </c>
      <c r="Y150" s="44">
        <f t="shared" si="80"/>
        <v>0.96078943915456017</v>
      </c>
      <c r="Z150" s="45">
        <f t="shared" si="93"/>
        <v>-0.0014267731198252251</v>
      </c>
      <c r="AA150" s="46">
        <f t="shared" si="94"/>
        <v>-5.2404944052149185</v>
      </c>
      <c r="AB150" s="47">
        <f t="shared" si="81"/>
        <v>0.041666666664241347</v>
      </c>
      <c r="AC150" s="34">
        <f t="shared" si="82"/>
        <v>0.41666666664241347</v>
      </c>
      <c r="AD150" s="34">
        <f t="shared" si="83"/>
        <v>0</v>
      </c>
      <c r="AE150" s="34">
        <f t="shared" si="84"/>
        <v>1.9594804437122785e-53</v>
      </c>
      <c r="AF150" s="34">
        <f t="shared" si="85"/>
        <v>-0.029113857806749549</v>
      </c>
      <c r="AG150" s="34">
        <f t="shared" si="86"/>
        <v>0.3875528088356639</v>
      </c>
      <c r="AH150" s="48">
        <f t="shared" si="95"/>
        <v>-198.2449467722443</v>
      </c>
      <c r="AI150" s="38">
        <f t="shared" si="96"/>
        <v>1301.7550532277546</v>
      </c>
    </row>
    <row r="151" ht="14.25">
      <c r="K151" s="26">
        <f t="shared" si="87"/>
        <v>44203.66666666633</v>
      </c>
      <c r="L151" s="28">
        <f t="shared" si="73"/>
        <v>44203.708333332994</v>
      </c>
      <c r="M151" s="30">
        <f t="shared" si="74"/>
        <v>3599.9999997904524</v>
      </c>
      <c r="N151" s="30">
        <f t="shared" si="75"/>
        <v>0</v>
      </c>
      <c r="O151" s="30">
        <f t="shared" si="88"/>
        <v>1000000</v>
      </c>
      <c r="P151" s="30">
        <f t="shared" si="89"/>
        <v>1000000</v>
      </c>
      <c r="Q151" s="31">
        <f t="shared" si="76"/>
        <v>2000000</v>
      </c>
      <c r="R151" s="40">
        <f t="shared" si="77"/>
        <v>0.5</v>
      </c>
      <c r="S151" s="41">
        <f t="shared" si="97"/>
        <v>0.5</v>
      </c>
      <c r="T151" s="41">
        <f t="shared" si="78"/>
        <v>0</v>
      </c>
      <c r="U151" s="42">
        <f t="shared" si="90"/>
        <v>0</v>
      </c>
      <c r="V151" s="43">
        <f t="shared" si="79"/>
        <v>0.36787944119285576</v>
      </c>
      <c r="W151" s="34">
        <f t="shared" si="91"/>
        <v>1.7479975218763564e-56</v>
      </c>
      <c r="X151" s="35">
        <f t="shared" si="92"/>
        <v>3.0035523777550084e-56</v>
      </c>
      <c r="Y151" s="44">
        <f t="shared" si="80"/>
        <v>0.96078943915456017</v>
      </c>
      <c r="Z151" s="45">
        <f t="shared" si="93"/>
        <v>-0.00137082854559768</v>
      </c>
      <c r="AA151" s="46">
        <f t="shared" si="94"/>
        <v>-5.0350116804790517</v>
      </c>
      <c r="AB151" s="47">
        <f t="shared" si="81"/>
        <v>0.041666666664241347</v>
      </c>
      <c r="AC151" s="34">
        <f t="shared" si="82"/>
        <v>0.41666666664241347</v>
      </c>
      <c r="AD151" s="34">
        <f t="shared" si="83"/>
        <v>0</v>
      </c>
      <c r="AE151" s="34">
        <f t="shared" si="84"/>
        <v>7.2085257066120199e-54</v>
      </c>
      <c r="AF151" s="34">
        <f t="shared" si="85"/>
        <v>-0.027972287113772511</v>
      </c>
      <c r="AG151" s="34">
        <f t="shared" si="86"/>
        <v>0.38869437952864094</v>
      </c>
      <c r="AH151" s="48">
        <f t="shared" si="95"/>
        <v>-197.85625239271567</v>
      </c>
      <c r="AI151" s="38">
        <f t="shared" si="96"/>
        <v>1302.1437476072833</v>
      </c>
    </row>
    <row r="152" ht="14.25">
      <c r="K152" s="26">
        <f t="shared" si="87"/>
        <v>44203.708333332994</v>
      </c>
      <c r="L152" s="28">
        <f t="shared" si="73"/>
        <v>44203.749999999658</v>
      </c>
      <c r="M152" s="30">
        <f t="shared" si="74"/>
        <v>3599.9999997904524</v>
      </c>
      <c r="N152" s="30">
        <f t="shared" si="75"/>
        <v>0</v>
      </c>
      <c r="O152" s="30">
        <f t="shared" si="88"/>
        <v>1000000</v>
      </c>
      <c r="P152" s="30">
        <f t="shared" si="89"/>
        <v>1000000</v>
      </c>
      <c r="Q152" s="31">
        <f t="shared" si="76"/>
        <v>2000000</v>
      </c>
      <c r="R152" s="40">
        <f t="shared" si="77"/>
        <v>0.5</v>
      </c>
      <c r="S152" s="41">
        <f t="shared" si="97"/>
        <v>0.5</v>
      </c>
      <c r="T152" s="41">
        <f t="shared" si="78"/>
        <v>0</v>
      </c>
      <c r="U152" s="42">
        <f t="shared" si="90"/>
        <v>0</v>
      </c>
      <c r="V152" s="43">
        <f t="shared" si="79"/>
        <v>0.36787944119285576</v>
      </c>
      <c r="W152" s="34">
        <f t="shared" si="91"/>
        <v>6.4305235155437071e-57</v>
      </c>
      <c r="X152" s="35">
        <f t="shared" si="92"/>
        <v>1.1049451703219857e-56</v>
      </c>
      <c r="Y152" s="44">
        <f t="shared" si="80"/>
        <v>0.96078943915456017</v>
      </c>
      <c r="Z152" s="45">
        <f t="shared" si="93"/>
        <v>-0.0013170775895018564</v>
      </c>
      <c r="AA152" s="46">
        <f t="shared" si="94"/>
        <v>-4.8375860486241269</v>
      </c>
      <c r="AB152" s="47">
        <f t="shared" si="81"/>
        <v>0.041666666664241347</v>
      </c>
      <c r="AC152" s="34">
        <f t="shared" si="82"/>
        <v>0.41666666664241347</v>
      </c>
      <c r="AD152" s="34">
        <f t="shared" si="83"/>
        <v>0</v>
      </c>
      <c r="AE152" s="34">
        <f t="shared" si="84"/>
        <v>2.6518684087727655e-54</v>
      </c>
      <c r="AF152" s="34">
        <f t="shared" si="85"/>
        <v>-0.026875478047911815</v>
      </c>
      <c r="AG152" s="34">
        <f t="shared" si="86"/>
        <v>0.38979118859450168</v>
      </c>
      <c r="AH152" s="48">
        <f t="shared" si="95"/>
        <v>-197.46646120412117</v>
      </c>
      <c r="AI152" s="38">
        <f t="shared" si="96"/>
        <v>1302.5335387958778</v>
      </c>
    </row>
    <row r="153" ht="14.25">
      <c r="K153" s="26">
        <f t="shared" si="87"/>
        <v>44203.749999999658</v>
      </c>
      <c r="L153" s="28">
        <f t="shared" si="73"/>
        <v>44203.791666666322</v>
      </c>
      <c r="M153" s="30">
        <f t="shared" si="74"/>
        <v>3599.9999997904524</v>
      </c>
      <c r="N153" s="30">
        <f t="shared" si="75"/>
        <v>0</v>
      </c>
      <c r="O153" s="30">
        <f t="shared" si="88"/>
        <v>1000000</v>
      </c>
      <c r="P153" s="30">
        <f t="shared" si="89"/>
        <v>1000000</v>
      </c>
      <c r="Q153" s="31">
        <f t="shared" si="76"/>
        <v>2000000</v>
      </c>
      <c r="R153" s="40">
        <f t="shared" si="77"/>
        <v>0.5</v>
      </c>
      <c r="S153" s="41">
        <f t="shared" si="97"/>
        <v>0.5</v>
      </c>
      <c r="T153" s="41">
        <f t="shared" si="78"/>
        <v>0</v>
      </c>
      <c r="U153" s="42">
        <f t="shared" si="90"/>
        <v>0</v>
      </c>
      <c r="V153" s="43">
        <f t="shared" si="79"/>
        <v>0.36787944119285576</v>
      </c>
      <c r="W153" s="34">
        <f t="shared" si="91"/>
        <v>2.3656573974757372e-57</v>
      </c>
      <c r="X153" s="35">
        <f t="shared" si="92"/>
        <v>4.0648661180679699e-57</v>
      </c>
      <c r="Y153" s="44">
        <f t="shared" si="80"/>
        <v>0.96078943915456017</v>
      </c>
      <c r="Z153" s="45">
        <f t="shared" si="93"/>
        <v>-0.0012654342385405287</v>
      </c>
      <c r="AA153" s="46">
        <f t="shared" si="94"/>
        <v>-4.6479015865194997</v>
      </c>
      <c r="AB153" s="47">
        <f t="shared" si="81"/>
        <v>0.041666666664241347</v>
      </c>
      <c r="AC153" s="34">
        <f t="shared" si="82"/>
        <v>0.41666666664241347</v>
      </c>
      <c r="AD153" s="34">
        <f t="shared" si="83"/>
        <v>0</v>
      </c>
      <c r="AE153" s="34">
        <f t="shared" si="84"/>
        <v>9.7556786833631271e-55</v>
      </c>
      <c r="AF153" s="34">
        <f t="shared" si="85"/>
        <v>-0.025821675480663889</v>
      </c>
      <c r="AG153" s="34">
        <f t="shared" si="86"/>
        <v>0.39084499116174959</v>
      </c>
      <c r="AH153" s="48">
        <f t="shared" si="95"/>
        <v>-197.07561621295943</v>
      </c>
      <c r="AI153" s="38">
        <f t="shared" si="96"/>
        <v>1302.9243837870395</v>
      </c>
    </row>
    <row r="154" ht="14.25">
      <c r="K154" s="26">
        <f t="shared" si="87"/>
        <v>44203.791666666322</v>
      </c>
      <c r="L154" s="28">
        <f t="shared" si="73"/>
        <v>44203.833333332987</v>
      </c>
      <c r="M154" s="30">
        <f t="shared" si="74"/>
        <v>3599.9999997904524</v>
      </c>
      <c r="N154" s="30">
        <f t="shared" si="75"/>
        <v>0</v>
      </c>
      <c r="O154" s="30">
        <f t="shared" si="88"/>
        <v>1000000</v>
      </c>
      <c r="P154" s="30">
        <f t="shared" si="89"/>
        <v>1000000</v>
      </c>
      <c r="Q154" s="31">
        <f t="shared" si="76"/>
        <v>2000000</v>
      </c>
      <c r="R154" s="40">
        <f t="shared" si="77"/>
        <v>0.5</v>
      </c>
      <c r="S154" s="41">
        <f t="shared" si="97"/>
        <v>0.5</v>
      </c>
      <c r="T154" s="41">
        <f t="shared" si="78"/>
        <v>0</v>
      </c>
      <c r="U154" s="42">
        <f t="shared" si="90"/>
        <v>0</v>
      </c>
      <c r="V154" s="43">
        <f t="shared" si="79"/>
        <v>0.36787944119285576</v>
      </c>
      <c r="W154" s="34">
        <f t="shared" si="91"/>
        <v>8.7027672143711966e-58</v>
      </c>
      <c r="X154" s="35">
        <f t="shared" si="92"/>
        <v>1.4953806760386176e-57</v>
      </c>
      <c r="Y154" s="44">
        <f t="shared" si="80"/>
        <v>0.96078943915456017</v>
      </c>
      <c r="Z154" s="45">
        <f t="shared" si="93"/>
        <v>-0.0012158158523343325</v>
      </c>
      <c r="AA154" s="46">
        <f t="shared" si="94"/>
        <v>-4.4656547585576609</v>
      </c>
      <c r="AB154" s="47">
        <f t="shared" si="81"/>
        <v>0.041666666664241347</v>
      </c>
      <c r="AC154" s="34">
        <f t="shared" si="82"/>
        <v>0.41666666664241347</v>
      </c>
      <c r="AD154" s="34">
        <f t="shared" si="83"/>
        <v>0</v>
      </c>
      <c r="AE154" s="34">
        <f t="shared" si="84"/>
        <v>3.5889136224926825e-55</v>
      </c>
      <c r="AF154" s="34">
        <f t="shared" si="85"/>
        <v>-0.024809193103098117</v>
      </c>
      <c r="AG154" s="34">
        <f t="shared" si="86"/>
        <v>0.39185747353931538</v>
      </c>
      <c r="AH154" s="48">
        <f t="shared" si="95"/>
        <v>-196.68375873942011</v>
      </c>
      <c r="AI154" s="38">
        <f t="shared" si="96"/>
        <v>1303.3162412605789</v>
      </c>
    </row>
    <row r="155" ht="14.25">
      <c r="K155" s="26">
        <f t="shared" si="87"/>
        <v>44203.833333332987</v>
      </c>
      <c r="L155" s="28">
        <f t="shared" si="73"/>
        <v>44203.874999999651</v>
      </c>
      <c r="M155" s="30">
        <f t="shared" si="74"/>
        <v>3599.9999997904524</v>
      </c>
      <c r="N155" s="30">
        <f t="shared" si="75"/>
        <v>0</v>
      </c>
      <c r="O155" s="30">
        <f t="shared" si="88"/>
        <v>1000000</v>
      </c>
      <c r="P155" s="30">
        <f t="shared" si="89"/>
        <v>1000000</v>
      </c>
      <c r="Q155" s="31">
        <f t="shared" si="76"/>
        <v>2000000</v>
      </c>
      <c r="R155" s="40">
        <f t="shared" si="77"/>
        <v>0.5</v>
      </c>
      <c r="S155" s="41">
        <f t="shared" si="97"/>
        <v>0.5</v>
      </c>
      <c r="T155" s="41">
        <f t="shared" si="78"/>
        <v>0</v>
      </c>
      <c r="U155" s="42">
        <f t="shared" si="90"/>
        <v>0</v>
      </c>
      <c r="V155" s="43">
        <f t="shared" si="79"/>
        <v>0.36787944119285576</v>
      </c>
      <c r="W155" s="34">
        <f t="shared" si="91"/>
        <v>3.2015691396543815e-58</v>
      </c>
      <c r="X155" s="35">
        <f t="shared" si="92"/>
        <v>5.5011980747168151e-58</v>
      </c>
      <c r="Y155" s="44">
        <f t="shared" si="80"/>
        <v>0.96078943915456017</v>
      </c>
      <c r="Z155" s="45">
        <f t="shared" si="93"/>
        <v>-0.001168143030879527</v>
      </c>
      <c r="AA155" s="46">
        <f t="shared" si="94"/>
        <v>-4.290553930932508</v>
      </c>
      <c r="AB155" s="47">
        <f t="shared" si="81"/>
        <v>0.041666666664241347</v>
      </c>
      <c r="AC155" s="34">
        <f t="shared" si="82"/>
        <v>0.41666666664241347</v>
      </c>
      <c r="AD155" s="34">
        <f t="shared" si="83"/>
        <v>0</v>
      </c>
      <c r="AE155" s="34">
        <f t="shared" si="84"/>
        <v>1.3202875379320357e-55</v>
      </c>
      <c r="AF155" s="34">
        <f t="shared" si="85"/>
        <v>-0.023836410727402824</v>
      </c>
      <c r="AG155" s="34">
        <f t="shared" si="86"/>
        <v>0.39283025591501064</v>
      </c>
      <c r="AH155" s="48">
        <f t="shared" si="95"/>
        <v>-196.2909284835051</v>
      </c>
      <c r="AI155" s="38">
        <f t="shared" si="96"/>
        <v>1303.7090715164939</v>
      </c>
    </row>
    <row r="156" ht="14.25">
      <c r="K156" s="26">
        <f t="shared" si="87"/>
        <v>44203.874999999651</v>
      </c>
      <c r="L156" s="28">
        <f t="shared" si="73"/>
        <v>44203.916666666315</v>
      </c>
      <c r="M156" s="30">
        <f t="shared" si="74"/>
        <v>3599.9999997904524</v>
      </c>
      <c r="N156" s="30">
        <f t="shared" si="75"/>
        <v>0</v>
      </c>
      <c r="O156" s="30">
        <f t="shared" si="88"/>
        <v>1000000</v>
      </c>
      <c r="P156" s="30">
        <f t="shared" si="89"/>
        <v>1000000</v>
      </c>
      <c r="Q156" s="31">
        <f t="shared" si="76"/>
        <v>2000000</v>
      </c>
      <c r="R156" s="40">
        <f t="shared" si="77"/>
        <v>0.5</v>
      </c>
      <c r="S156" s="41">
        <f t="shared" si="97"/>
        <v>0.5</v>
      </c>
      <c r="T156" s="41">
        <f t="shared" si="78"/>
        <v>0</v>
      </c>
      <c r="U156" s="42">
        <f t="shared" si="90"/>
        <v>0</v>
      </c>
      <c r="V156" s="43">
        <f t="shared" si="79"/>
        <v>0.36787944119285576</v>
      </c>
      <c r="W156" s="34">
        <f t="shared" si="91"/>
        <v>1.1777914660363459e-58</v>
      </c>
      <c r="X156" s="35">
        <f t="shared" si="92"/>
        <v>2.0237776736180355e-58</v>
      </c>
      <c r="Y156" s="44">
        <f t="shared" si="80"/>
        <v>0.96078943915456017</v>
      </c>
      <c r="Z156" s="45">
        <f t="shared" si="93"/>
        <v>-0.0011223394874910488</v>
      </c>
      <c r="AA156" s="46">
        <f t="shared" si="94"/>
        <v>-4.1223189049630378</v>
      </c>
      <c r="AB156" s="47">
        <f t="shared" si="81"/>
        <v>0.041666666664241347</v>
      </c>
      <c r="AC156" s="34">
        <f t="shared" si="82"/>
        <v>0.41666666664241347</v>
      </c>
      <c r="AD156" s="34">
        <f t="shared" si="83"/>
        <v>0</v>
      </c>
      <c r="AE156" s="34">
        <f t="shared" si="84"/>
        <v>4.8570664166832855e-56</v>
      </c>
      <c r="AF156" s="34">
        <f t="shared" si="85"/>
        <v>-0.022901771694239098</v>
      </c>
      <c r="AG156" s="34">
        <f t="shared" si="86"/>
        <v>0.39376489494817435</v>
      </c>
      <c r="AH156" s="48">
        <f t="shared" si="95"/>
        <v>-195.89716358855694</v>
      </c>
      <c r="AI156" s="38">
        <f t="shared" si="96"/>
        <v>1304.102836411442</v>
      </c>
    </row>
    <row r="157" ht="14.25">
      <c r="K157" s="26">
        <f t="shared" si="87"/>
        <v>44203.916666666315</v>
      </c>
      <c r="L157" s="28">
        <f t="shared" si="73"/>
        <v>44203.958333332979</v>
      </c>
      <c r="M157" s="30">
        <f t="shared" si="74"/>
        <v>3599.9999997904524</v>
      </c>
      <c r="N157" s="30">
        <f t="shared" si="75"/>
        <v>0</v>
      </c>
      <c r="O157" s="30">
        <f t="shared" si="88"/>
        <v>1000000</v>
      </c>
      <c r="P157" s="30">
        <f t="shared" si="89"/>
        <v>1000000</v>
      </c>
      <c r="Q157" s="31">
        <f t="shared" si="76"/>
        <v>2000000</v>
      </c>
      <c r="R157" s="40">
        <f t="shared" si="77"/>
        <v>0.5</v>
      </c>
      <c r="S157" s="41">
        <f t="shared" si="97"/>
        <v>0.5</v>
      </c>
      <c r="T157" s="41">
        <f t="shared" si="78"/>
        <v>0</v>
      </c>
      <c r="U157" s="42">
        <f t="shared" si="90"/>
        <v>0</v>
      </c>
      <c r="V157" s="43">
        <f t="shared" si="79"/>
        <v>0.36787944119285576</v>
      </c>
      <c r="W157" s="34">
        <f t="shared" si="91"/>
        <v>4.3328526636716529e-59</v>
      </c>
      <c r="X157" s="35">
        <f t="shared" si="92"/>
        <v>7.4450619966918056e-59</v>
      </c>
      <c r="Y157" s="44">
        <f t="shared" si="80"/>
        <v>0.96078943915456017</v>
      </c>
      <c r="Z157" s="45">
        <f t="shared" si="93"/>
        <v>-0.0010783319267275414</v>
      </c>
      <c r="AA157" s="46">
        <f t="shared" si="94"/>
        <v>-3.9606804687156778</v>
      </c>
      <c r="AB157" s="47">
        <f t="shared" si="81"/>
        <v>0.041666666664241347</v>
      </c>
      <c r="AC157" s="34">
        <f t="shared" si="82"/>
        <v>0.41666666664241347</v>
      </c>
      <c r="AD157" s="34">
        <f t="shared" si="83"/>
        <v>0</v>
      </c>
      <c r="AE157" s="34">
        <f t="shared" si="84"/>
        <v>1.7868148792060332e-56</v>
      </c>
      <c r="AF157" s="34">
        <f t="shared" si="85"/>
        <v>-0.022003780381753765</v>
      </c>
      <c r="AG157" s="34">
        <f t="shared" si="86"/>
        <v>0.39466288626065971</v>
      </c>
      <c r="AH157" s="48">
        <f t="shared" si="95"/>
        <v>-195.50250070229629</v>
      </c>
      <c r="AI157" s="38">
        <f t="shared" si="96"/>
        <v>1304.4974992977027</v>
      </c>
    </row>
    <row r="158" ht="14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26">
        <f t="shared" si="87"/>
        <v>44203.958333332979</v>
      </c>
      <c r="L158" s="71">
        <f t="shared" si="73"/>
        <v>44203.999999999643</v>
      </c>
      <c r="M158" s="72">
        <f t="shared" si="74"/>
        <v>3599.9999997904524</v>
      </c>
      <c r="N158" s="72">
        <f t="shared" si="75"/>
        <v>0</v>
      </c>
      <c r="O158" s="72">
        <f t="shared" si="88"/>
        <v>1000000</v>
      </c>
      <c r="P158" s="72">
        <f t="shared" si="89"/>
        <v>1000000</v>
      </c>
      <c r="Q158" s="73">
        <f t="shared" si="76"/>
        <v>2000000</v>
      </c>
      <c r="R158" s="74">
        <f t="shared" si="77"/>
        <v>0.5</v>
      </c>
      <c r="S158" s="75">
        <f t="shared" si="97"/>
        <v>0.5</v>
      </c>
      <c r="T158" s="41">
        <f t="shared" si="78"/>
        <v>0</v>
      </c>
      <c r="U158" s="76">
        <f t="shared" si="90"/>
        <v>0</v>
      </c>
      <c r="V158" s="43">
        <f t="shared" si="79"/>
        <v>0.36787944119285576</v>
      </c>
      <c r="W158" s="77">
        <f t="shared" si="91"/>
        <v>1.5939674166825042e-59</v>
      </c>
      <c r="X158" s="78">
        <f t="shared" si="92"/>
        <v>2.7388852469891487e-59</v>
      </c>
      <c r="Y158" s="44">
        <f t="shared" si="80"/>
        <v>0.96078943915456017</v>
      </c>
      <c r="Z158" s="45">
        <f t="shared" si="93"/>
        <v>-0.0010360499271030107</v>
      </c>
      <c r="AA158" s="46">
        <f t="shared" si="94"/>
        <v>-3.8053799662077572</v>
      </c>
      <c r="AB158" s="79">
        <f t="shared" si="81"/>
        <v>0.041666666664241347</v>
      </c>
      <c r="AC158" s="34">
        <f t="shared" si="82"/>
        <v>0.41666666664241347</v>
      </c>
      <c r="AD158" s="34">
        <f t="shared" si="83"/>
        <v>0</v>
      </c>
      <c r="AE158" s="34">
        <f t="shared" si="84"/>
        <v>6.5733245927739568e-57</v>
      </c>
      <c r="AF158" s="34">
        <f t="shared" si="85"/>
        <v>-0.021140999812265318</v>
      </c>
      <c r="AG158" s="34">
        <f t="shared" si="86"/>
        <v>0.39552566683014817</v>
      </c>
      <c r="AH158" s="48">
        <f t="shared" si="95"/>
        <v>-195.10697503546615</v>
      </c>
      <c r="AI158" s="38">
        <f t="shared" si="96"/>
        <v>1304.8930249645327</v>
      </c>
    </row>
    <row r="159" ht="14.25">
      <c r="A159" s="70"/>
      <c r="B159" s="70"/>
      <c r="C159" s="70"/>
      <c r="D159" s="70"/>
      <c r="E159" s="70"/>
      <c r="F159" s="70"/>
      <c r="G159" s="70"/>
      <c r="H159" s="70"/>
      <c r="I159" s="70"/>
      <c r="J159" s="80"/>
      <c r="K159" s="26">
        <f t="shared" si="87"/>
        <v>44203.999999999643</v>
      </c>
      <c r="L159" s="81">
        <f t="shared" si="73"/>
        <v>44204.041666666308</v>
      </c>
      <c r="M159" s="82">
        <f t="shared" si="74"/>
        <v>3599.9999997904524</v>
      </c>
      <c r="N159" s="82">
        <f t="shared" si="75"/>
        <v>0</v>
      </c>
      <c r="O159" s="82">
        <f t="shared" si="88"/>
        <v>1000000</v>
      </c>
      <c r="P159" s="82">
        <f t="shared" si="89"/>
        <v>1000000</v>
      </c>
      <c r="Q159" s="83">
        <f t="shared" si="76"/>
        <v>2000000</v>
      </c>
      <c r="R159" s="84">
        <f t="shared" si="77"/>
        <v>0.5</v>
      </c>
      <c r="S159" s="85">
        <f t="shared" si="97"/>
        <v>0.5</v>
      </c>
      <c r="T159" s="41">
        <f t="shared" si="78"/>
        <v>0</v>
      </c>
      <c r="U159" s="86">
        <f t="shared" si="90"/>
        <v>0</v>
      </c>
      <c r="V159" s="43">
        <f t="shared" si="79"/>
        <v>0.36787944119285576</v>
      </c>
      <c r="W159" s="87">
        <f t="shared" si="91"/>
        <v>5.8638784252877951e-60</v>
      </c>
      <c r="X159" s="88">
        <f t="shared" si="92"/>
        <v>1.0075795741537247e-59</v>
      </c>
      <c r="Y159" s="44">
        <f t="shared" si="80"/>
        <v>0.96078943915456017</v>
      </c>
      <c r="Z159" s="45">
        <f t="shared" si="93"/>
        <v>-0.00099542582839742453</v>
      </c>
      <c r="AA159" s="46">
        <f t="shared" si="94"/>
        <v>-3.6561688835027502</v>
      </c>
      <c r="AB159" s="89">
        <f t="shared" si="81"/>
        <v>0.041666666664241347</v>
      </c>
      <c r="AC159" s="34">
        <f t="shared" si="82"/>
        <v>0.41666666664241347</v>
      </c>
      <c r="AD159" s="34">
        <f t="shared" si="83"/>
        <v>0</v>
      </c>
      <c r="AE159" s="34">
        <f t="shared" si="84"/>
        <v>2.4181909779689393e-57</v>
      </c>
      <c r="AF159" s="34">
        <f t="shared" si="85"/>
        <v>-0.020312049352793057</v>
      </c>
      <c r="AG159" s="34">
        <f t="shared" si="86"/>
        <v>0.3963546172896204</v>
      </c>
      <c r="AH159" s="48">
        <f t="shared" si="95"/>
        <v>-194.71062041817652</v>
      </c>
      <c r="AI159" s="38">
        <f t="shared" si="96"/>
        <v>1305.2893795818225</v>
      </c>
    </row>
    <row r="160" ht="14.25">
      <c r="K160" s="26">
        <f t="shared" si="87"/>
        <v>44204.041666666308</v>
      </c>
      <c r="L160" s="28">
        <f t="shared" si="73"/>
        <v>44204.083333332972</v>
      </c>
      <c r="M160" s="30">
        <f t="shared" si="74"/>
        <v>3599.9999997904524</v>
      </c>
      <c r="N160" s="30">
        <f t="shared" si="75"/>
        <v>0</v>
      </c>
      <c r="O160" s="30">
        <f t="shared" si="88"/>
        <v>1000000</v>
      </c>
      <c r="P160" s="30">
        <f t="shared" si="89"/>
        <v>1000000</v>
      </c>
      <c r="Q160" s="27">
        <f t="shared" si="76"/>
        <v>2000000</v>
      </c>
      <c r="R160" s="40">
        <f t="shared" si="77"/>
        <v>0.5</v>
      </c>
      <c r="S160" s="41">
        <f t="shared" si="97"/>
        <v>0.5</v>
      </c>
      <c r="T160" s="41">
        <f t="shared" si="78"/>
        <v>0</v>
      </c>
      <c r="U160" s="42">
        <f t="shared" si="90"/>
        <v>0</v>
      </c>
      <c r="V160" s="43">
        <f t="shared" si="79"/>
        <v>0.36787944119285576</v>
      </c>
      <c r="W160" s="34">
        <f t="shared" si="91"/>
        <v>2.1572003183177171e-60</v>
      </c>
      <c r="X160" s="35">
        <f t="shared" si="92"/>
        <v>3.7066781069700783e-60</v>
      </c>
      <c r="Y160" s="44">
        <f t="shared" si="80"/>
        <v>0.96078943915456017</v>
      </c>
      <c r="Z160" s="45">
        <f t="shared" si="93"/>
        <v>-0.00095639462338592497</v>
      </c>
      <c r="AA160" s="46">
        <f t="shared" si="94"/>
        <v>-3.5128084510349611</v>
      </c>
      <c r="AB160" s="90">
        <f t="shared" si="81"/>
        <v>0.041666666664241347</v>
      </c>
      <c r="AC160" s="34">
        <f t="shared" si="82"/>
        <v>0.41666666664241347</v>
      </c>
      <c r="AD160" s="34">
        <f t="shared" si="83"/>
        <v>0</v>
      </c>
      <c r="AE160" s="34">
        <f t="shared" si="84"/>
        <v>8.8960274567281883e-58</v>
      </c>
      <c r="AF160" s="34">
        <f t="shared" si="85"/>
        <v>-0.019515602505749782</v>
      </c>
      <c r="AG160" s="34">
        <f t="shared" si="86"/>
        <v>0.39715106413666368</v>
      </c>
      <c r="AH160" s="48">
        <f t="shared" si="95"/>
        <v>-194.31346935403985</v>
      </c>
      <c r="AI160" s="38">
        <f t="shared" si="96"/>
        <v>1305.686530645959</v>
      </c>
    </row>
    <row r="161" ht="14.25">
      <c r="K161" s="26">
        <f t="shared" si="87"/>
        <v>44204.083333332972</v>
      </c>
      <c r="L161" s="28">
        <f t="shared" si="73"/>
        <v>44204.124999999636</v>
      </c>
      <c r="M161" s="30">
        <f t="shared" si="74"/>
        <v>3599.9999997904524</v>
      </c>
      <c r="N161" s="30">
        <f t="shared" si="75"/>
        <v>0</v>
      </c>
      <c r="O161" s="30">
        <f t="shared" si="88"/>
        <v>1000000</v>
      </c>
      <c r="P161" s="30">
        <f t="shared" si="89"/>
        <v>1000000</v>
      </c>
      <c r="Q161" s="27">
        <f t="shared" si="76"/>
        <v>2000000</v>
      </c>
      <c r="R161" s="40">
        <f t="shared" si="77"/>
        <v>0.5</v>
      </c>
      <c r="S161" s="41">
        <f t="shared" si="97"/>
        <v>0.5</v>
      </c>
      <c r="T161" s="41">
        <f t="shared" si="78"/>
        <v>0</v>
      </c>
      <c r="U161" s="42">
        <f t="shared" si="90"/>
        <v>0</v>
      </c>
      <c r="V161" s="43">
        <f t="shared" si="79"/>
        <v>0.36787944119285576</v>
      </c>
      <c r="W161" s="34">
        <f t="shared" si="91"/>
        <v>7.9358964764377231e-61</v>
      </c>
      <c r="X161" s="35">
        <f t="shared" si="92"/>
        <v>1.3636106706739446e-60</v>
      </c>
      <c r="Y161" s="44">
        <f t="shared" si="80"/>
        <v>0.96078943915456017</v>
      </c>
      <c r="Z161" s="45">
        <f t="shared" si="93"/>
        <v>-0.00091889385381339959</v>
      </c>
      <c r="AA161" s="46">
        <f t="shared" si="94"/>
        <v>-3.3750692615272797</v>
      </c>
      <c r="AB161" s="90">
        <f t="shared" si="81"/>
        <v>0.041666666664241347</v>
      </c>
      <c r="AC161" s="34">
        <f t="shared" si="82"/>
        <v>0.41666666664241347</v>
      </c>
      <c r="AD161" s="34">
        <f t="shared" si="83"/>
        <v>0</v>
      </c>
      <c r="AE161" s="34">
        <f t="shared" si="84"/>
        <v>3.2726656096174672e-58</v>
      </c>
      <c r="AF161" s="34">
        <f t="shared" si="85"/>
        <v>-0.018750384786262664</v>
      </c>
      <c r="AG161" s="34">
        <f t="shared" si="86"/>
        <v>0.3979162818561508</v>
      </c>
      <c r="AH161" s="48">
        <f t="shared" si="95"/>
        <v>-193.91555307218371</v>
      </c>
      <c r="AI161" s="38">
        <f t="shared" si="96"/>
        <v>1306.0844469278152</v>
      </c>
    </row>
    <row r="162" ht="14.25">
      <c r="K162" s="26">
        <f t="shared" si="87"/>
        <v>44204.124999999636</v>
      </c>
      <c r="L162" s="28">
        <f t="shared" si="73"/>
        <v>44204.1666666663</v>
      </c>
      <c r="M162" s="30">
        <f t="shared" si="74"/>
        <v>3599.9999997904524</v>
      </c>
      <c r="N162" s="30">
        <f t="shared" si="75"/>
        <v>0</v>
      </c>
      <c r="O162" s="30">
        <f t="shared" si="88"/>
        <v>1000000</v>
      </c>
      <c r="P162" s="30">
        <f t="shared" si="89"/>
        <v>1000000</v>
      </c>
      <c r="Q162" s="27">
        <f t="shared" si="76"/>
        <v>2000000</v>
      </c>
      <c r="R162" s="40">
        <f t="shared" si="77"/>
        <v>0.5</v>
      </c>
      <c r="S162" s="41">
        <f t="shared" si="97"/>
        <v>0.5</v>
      </c>
      <c r="T162" s="41">
        <f t="shared" si="78"/>
        <v>0</v>
      </c>
      <c r="U162" s="42">
        <f t="shared" si="90"/>
        <v>0</v>
      </c>
      <c r="V162" s="43">
        <f t="shared" si="79"/>
        <v>0.36787944119285576</v>
      </c>
      <c r="W162" s="34">
        <f t="shared" si="91"/>
        <v>2.9194531611162625e-61</v>
      </c>
      <c r="X162" s="35">
        <f t="shared" si="92"/>
        <v>5.0164433153214607e-61</v>
      </c>
      <c r="Y162" s="44">
        <f t="shared" si="80"/>
        <v>0.96078943915456017</v>
      </c>
      <c r="Z162" s="45">
        <f t="shared" si="93"/>
        <v>-0.00088286351044794857</v>
      </c>
      <c r="AA162" s="46">
        <f t="shared" si="94"/>
        <v>-3.2427309028905902</v>
      </c>
      <c r="AB162" s="90">
        <f t="shared" si="81"/>
        <v>0.041666666664241347</v>
      </c>
      <c r="AC162" s="34">
        <f t="shared" si="82"/>
        <v>0.41666666664241347</v>
      </c>
      <c r="AD162" s="34">
        <f t="shared" si="83"/>
        <v>0</v>
      </c>
      <c r="AE162" s="34">
        <f t="shared" si="84"/>
        <v>1.2039463956771506e-58</v>
      </c>
      <c r="AF162" s="34">
        <f t="shared" si="85"/>
        <v>-0.018015171682725501</v>
      </c>
      <c r="AG162" s="34">
        <f t="shared" si="86"/>
        <v>0.39865149495968799</v>
      </c>
      <c r="AH162" s="48">
        <f t="shared" si="95"/>
        <v>-193.51690157722402</v>
      </c>
      <c r="AI162" s="38">
        <f t="shared" si="96"/>
        <v>1306.4830984227749</v>
      </c>
    </row>
    <row r="163" ht="14.25">
      <c r="K163" s="26">
        <f t="shared" si="87"/>
        <v>44204.1666666663</v>
      </c>
      <c r="L163" s="28">
        <f t="shared" si="73"/>
        <v>44204.208333332965</v>
      </c>
      <c r="M163" s="30">
        <f t="shared" si="74"/>
        <v>3599.9999997904524</v>
      </c>
      <c r="N163" s="30">
        <f t="shared" si="75"/>
        <v>0</v>
      </c>
      <c r="O163" s="30">
        <f t="shared" si="88"/>
        <v>1000000</v>
      </c>
      <c r="P163" s="30">
        <f t="shared" si="89"/>
        <v>1000000</v>
      </c>
      <c r="Q163" s="27">
        <f t="shared" si="76"/>
        <v>2000000</v>
      </c>
      <c r="R163" s="40">
        <f t="shared" si="77"/>
        <v>0.5</v>
      </c>
      <c r="S163" s="41">
        <f t="shared" si="97"/>
        <v>0.5</v>
      </c>
      <c r="T163" s="41">
        <f t="shared" si="78"/>
        <v>0</v>
      </c>
      <c r="U163" s="42">
        <f t="shared" si="90"/>
        <v>0</v>
      </c>
      <c r="V163" s="43">
        <f t="shared" si="79"/>
        <v>0.36787944119285576</v>
      </c>
      <c r="W163" s="34">
        <f t="shared" si="91"/>
        <v>1.074006797500167e-61</v>
      </c>
      <c r="X163" s="35">
        <f t="shared" si="92"/>
        <v>1.8454463636160955e-61</v>
      </c>
      <c r="Y163" s="44">
        <f t="shared" si="80"/>
        <v>0.96078943915456017</v>
      </c>
      <c r="Z163" s="45">
        <f t="shared" si="93"/>
        <v>-0.00084824593705331067</v>
      </c>
      <c r="AA163" s="46">
        <f t="shared" si="94"/>
        <v>-3.1155816055174106</v>
      </c>
      <c r="AB163" s="90">
        <f t="shared" si="81"/>
        <v>0.041666666664241347</v>
      </c>
      <c r="AC163" s="34">
        <f t="shared" si="82"/>
        <v>0.41666666664241347</v>
      </c>
      <c r="AD163" s="34">
        <f t="shared" si="83"/>
        <v>0</v>
      </c>
      <c r="AE163" s="34">
        <f t="shared" si="84"/>
        <v>4.4290712726786288e-59</v>
      </c>
      <c r="AF163" s="34">
        <f t="shared" si="85"/>
        <v>-0.017308786697318945</v>
      </c>
      <c r="AG163" s="34">
        <f t="shared" si="86"/>
        <v>0.39935787994509453</v>
      </c>
      <c r="AH163" s="48">
        <f t="shared" si="95"/>
        <v>-193.11754369727893</v>
      </c>
      <c r="AI163" s="38">
        <f t="shared" si="96"/>
        <v>1306.8824563027199</v>
      </c>
    </row>
    <row r="164" ht="14.25">
      <c r="K164" s="26">
        <f t="shared" si="87"/>
        <v>44204.208333332965</v>
      </c>
      <c r="L164" s="28">
        <f t="shared" ref="L164:L172" si="98">K164+1/24</f>
        <v>44204.249999999629</v>
      </c>
      <c r="M164" s="30">
        <f t="shared" ref="M164:M172" si="99">(L164-K164)*24*3600</f>
        <v>3599.9999997904524</v>
      </c>
      <c r="N164" s="30">
        <f t="shared" ref="N164:N172" si="100">SUMIFS(LIQUIDITY_DELTAS,TIMESTAMPS,"&gt;="&amp;K164,TIMESTAMPS,"&lt;"&amp;L164)</f>
        <v>0</v>
      </c>
      <c r="O164" s="30">
        <f t="shared" si="88"/>
        <v>1000000</v>
      </c>
      <c r="P164" s="30">
        <f t="shared" si="89"/>
        <v>1000000</v>
      </c>
      <c r="Q164" s="27">
        <f t="shared" ref="Q164:Q172" si="101">O164+P164</f>
        <v>2000000</v>
      </c>
      <c r="R164" s="40">
        <f t="shared" ref="R164:R172" si="102">P164/Q164</f>
        <v>0.5</v>
      </c>
      <c r="S164" s="41">
        <f t="shared" si="97"/>
        <v>0.5</v>
      </c>
      <c r="T164" s="41">
        <f t="shared" ref="T164:T172" si="103">IF(R164&gt;S164,0.5/(1-S164)*(R164-S164),0.5/S164*(R164-S164))</f>
        <v>0</v>
      </c>
      <c r="U164" s="42">
        <f t="shared" si="90"/>
        <v>0</v>
      </c>
      <c r="V164" s="43">
        <f t="shared" ref="V164:V172" si="104">IF(ALPHA_D&lt;=0,0,EXP(-ALPHA_D*M164/ALPHA_TIME_UNIT))</f>
        <v>0.36787944119285576</v>
      </c>
      <c r="W164" s="34">
        <f t="shared" si="91"/>
        <v>3.9510502050169006e-62</v>
      </c>
      <c r="X164" s="35">
        <f t="shared" si="92"/>
        <v>6.7890177699847693e-62</v>
      </c>
      <c r="Y164" s="44">
        <f t="shared" ref="Y164:Y172" si="105">IF(ALPHA_I&lt;=0,0,EXP(-ALPHA_I*M164/ALPHA_TIME_UNIT))</f>
        <v>0.96078943915456017</v>
      </c>
      <c r="Z164" s="45">
        <f t="shared" si="93"/>
        <v>-0.00081498573812658465</v>
      </c>
      <c r="AA164" s="46">
        <f t="shared" si="94"/>
        <v>-2.9934179034053372</v>
      </c>
      <c r="AB164" s="90">
        <f t="shared" ref="AB164:AB172" si="106">M164/K_TIME_UNIT</f>
        <v>0.041666666664241347</v>
      </c>
      <c r="AC164" s="34">
        <f t="shared" ref="AC164:AC172" si="107">K_T/K_UNIT*AB164</f>
        <v>0.41666666664241347</v>
      </c>
      <c r="AD164" s="34">
        <f t="shared" ref="AD164:AD172" si="108">T164*AB164*K_P/K_UNIT</f>
        <v>0</v>
      </c>
      <c r="AE164" s="34">
        <f t="shared" ref="AE164:AE172" si="109">X164*K_D/K_UNIT</f>
        <v>1.6293642647963447e-59</v>
      </c>
      <c r="AF164" s="34">
        <f t="shared" ref="AF164:AF172" si="110">AA164*K_I/K_UNIT/K_TIME_UNIT</f>
        <v>-0.016630099463362986</v>
      </c>
      <c r="AG164" s="34">
        <f t="shared" ref="AG164:AG172" si="111">SUM(AC164:AF164)</f>
        <v>0.40003656717905051</v>
      </c>
      <c r="AH164" s="48">
        <f t="shared" si="95"/>
        <v>-192.71750713009988</v>
      </c>
      <c r="AI164" s="38">
        <f t="shared" si="96"/>
        <v>1307.282492869899</v>
      </c>
    </row>
    <row r="165" ht="14.25">
      <c r="K165" s="26">
        <f t="shared" ref="K165:K172" si="112">L164</f>
        <v>44204.249999999629</v>
      </c>
      <c r="L165" s="28">
        <f t="shared" si="98"/>
        <v>44204.291666666293</v>
      </c>
      <c r="M165" s="30">
        <f t="shared" si="99"/>
        <v>3599.9999997904524</v>
      </c>
      <c r="N165" s="30">
        <f t="shared" si="100"/>
        <v>0</v>
      </c>
      <c r="O165" s="30">
        <f t="shared" ref="O165:O172" si="113">O164+N165</f>
        <v>1000000</v>
      </c>
      <c r="P165" s="30">
        <f t="shared" ref="P165:P172" si="114">P164-N165</f>
        <v>1000000</v>
      </c>
      <c r="Q165" s="27">
        <f t="shared" si="101"/>
        <v>2000000</v>
      </c>
      <c r="R165" s="40">
        <f t="shared" si="102"/>
        <v>0.5</v>
      </c>
      <c r="S165" s="41">
        <f t="shared" si="97"/>
        <v>0.5</v>
      </c>
      <c r="T165" s="41">
        <f t="shared" si="103"/>
        <v>0</v>
      </c>
      <c r="U165" s="42">
        <f t="shared" ref="U165:U172" si="115">T165-T164</f>
        <v>0</v>
      </c>
      <c r="V165" s="43">
        <f t="shared" si="104"/>
        <v>0.36787944119285576</v>
      </c>
      <c r="W165" s="34">
        <f t="shared" ref="W165:W172" si="116">(W164+U165)*(V165)</f>
        <v>1.4535101415465356e-62</v>
      </c>
      <c r="X165" s="35">
        <f t="shared" ref="X165:X172" si="117">(W164+U165)*(1-V165)</f>
        <v>2.4975400634703649e-62</v>
      </c>
      <c r="Y165" s="44">
        <f t="shared" si="105"/>
        <v>0.96078943915456017</v>
      </c>
      <c r="Z165" s="45">
        <f t="shared" ref="Z165:Z172" si="118">Z164*Y165+T165*(1-Y165)</f>
        <v>-0.00078302969025360652</v>
      </c>
      <c r="AA165" s="46">
        <f t="shared" ref="AA165:AA172" si="119">T165*M165+(Z164-T165)*(1-Y165)/(ALPHA_I/ALPHA_TIME_UNIT)</f>
        <v>-2.8760443085680332</v>
      </c>
      <c r="AB165" s="90">
        <f t="shared" si="106"/>
        <v>0.041666666664241347</v>
      </c>
      <c r="AC165" s="34">
        <f t="shared" si="107"/>
        <v>0.41666666664241347</v>
      </c>
      <c r="AD165" s="34">
        <f t="shared" si="108"/>
        <v>0</v>
      </c>
      <c r="AE165" s="34">
        <f t="shared" si="109"/>
        <v>5.9940961523288759e-60</v>
      </c>
      <c r="AF165" s="34">
        <f t="shared" si="110"/>
        <v>-0.015978023936489075</v>
      </c>
      <c r="AG165" s="34">
        <f t="shared" si="111"/>
        <v>0.40068864270592441</v>
      </c>
      <c r="AH165" s="48">
        <f t="shared" ref="AH165:AH172" si="120">AG165+AH164</f>
        <v>-192.31681848739396</v>
      </c>
      <c r="AI165" s="38">
        <f t="shared" ref="AI165:AI172" si="121">AI164+AG165</f>
        <v>1307.683181512605</v>
      </c>
    </row>
    <row r="166" ht="14.25">
      <c r="K166" s="26">
        <f t="shared" si="112"/>
        <v>44204.291666666293</v>
      </c>
      <c r="L166" s="28">
        <f t="shared" si="98"/>
        <v>44204.333333332957</v>
      </c>
      <c r="M166" s="30">
        <f t="shared" si="99"/>
        <v>3599.9999997904524</v>
      </c>
      <c r="N166" s="30">
        <f t="shared" si="100"/>
        <v>0</v>
      </c>
      <c r="O166" s="30">
        <f t="shared" si="113"/>
        <v>1000000</v>
      </c>
      <c r="P166" s="30">
        <f t="shared" si="114"/>
        <v>1000000</v>
      </c>
      <c r="Q166" s="27">
        <f t="shared" si="101"/>
        <v>2000000</v>
      </c>
      <c r="R166" s="40">
        <f t="shared" si="102"/>
        <v>0.5</v>
      </c>
      <c r="S166" s="41">
        <f t="shared" si="97"/>
        <v>0.5</v>
      </c>
      <c r="T166" s="41">
        <f t="shared" si="103"/>
        <v>0</v>
      </c>
      <c r="U166" s="42">
        <f t="shared" si="115"/>
        <v>0</v>
      </c>
      <c r="V166" s="43">
        <f t="shared" si="104"/>
        <v>0.36787944119285576</v>
      </c>
      <c r="W166" s="34">
        <f t="shared" si="116"/>
        <v>5.3471649864028818e-63</v>
      </c>
      <c r="X166" s="35">
        <f t="shared" si="117"/>
        <v>9.1879364290624747e-63</v>
      </c>
      <c r="Y166" s="44">
        <f t="shared" si="105"/>
        <v>0.96078943915456017</v>
      </c>
      <c r="Z166" s="45">
        <f t="shared" si="118"/>
        <v>-0.00075232665694013163</v>
      </c>
      <c r="AA166" s="46">
        <f t="shared" si="119"/>
        <v>-2.7632729982127455</v>
      </c>
      <c r="AB166" s="90">
        <f t="shared" si="106"/>
        <v>0.041666666664241347</v>
      </c>
      <c r="AC166" s="34">
        <f t="shared" si="107"/>
        <v>0.41666666664241347</v>
      </c>
      <c r="AD166" s="34">
        <f t="shared" si="108"/>
        <v>0</v>
      </c>
      <c r="AE166" s="34">
        <f t="shared" si="109"/>
        <v>2.205104742974994e-60</v>
      </c>
      <c r="AF166" s="34">
        <f t="shared" si="110"/>
        <v>-0.015351516656737474</v>
      </c>
      <c r="AG166" s="34">
        <f t="shared" si="111"/>
        <v>0.40131514998567602</v>
      </c>
      <c r="AH166" s="48">
        <f t="shared" si="120"/>
        <v>-191.9155033374083</v>
      </c>
      <c r="AI166" s="38">
        <f t="shared" si="121"/>
        <v>1308.0844966625907</v>
      </c>
    </row>
    <row r="167" ht="14.25">
      <c r="K167" s="26">
        <f t="shared" si="112"/>
        <v>44204.333333332957</v>
      </c>
      <c r="L167" s="28">
        <f t="shared" si="98"/>
        <v>44204.374999999622</v>
      </c>
      <c r="M167" s="30">
        <f t="shared" si="99"/>
        <v>3599.9999997904524</v>
      </c>
      <c r="N167" s="30">
        <f t="shared" si="100"/>
        <v>0</v>
      </c>
      <c r="O167" s="30">
        <f t="shared" si="113"/>
        <v>1000000</v>
      </c>
      <c r="P167" s="30">
        <f t="shared" si="114"/>
        <v>1000000</v>
      </c>
      <c r="Q167" s="27">
        <f t="shared" si="101"/>
        <v>2000000</v>
      </c>
      <c r="R167" s="40">
        <f t="shared" si="102"/>
        <v>0.5</v>
      </c>
      <c r="S167" s="41">
        <f t="shared" si="97"/>
        <v>0.5</v>
      </c>
      <c r="T167" s="41">
        <f t="shared" si="103"/>
        <v>0</v>
      </c>
      <c r="U167" s="42">
        <f t="shared" si="115"/>
        <v>0</v>
      </c>
      <c r="V167" s="43">
        <f t="shared" si="104"/>
        <v>0.36787944119285576</v>
      </c>
      <c r="W167" s="34">
        <f t="shared" si="116"/>
        <v>1.9671120671638963e-63</v>
      </c>
      <c r="X167" s="35">
        <f t="shared" si="117"/>
        <v>3.3800529192389852e-63</v>
      </c>
      <c r="Y167" s="44">
        <f t="shared" si="105"/>
        <v>0.96078943915456017</v>
      </c>
      <c r="Z167" s="45">
        <f t="shared" si="118"/>
        <v>-0.00072282750678253423</v>
      </c>
      <c r="AA167" s="46">
        <f t="shared" si="119"/>
        <v>-2.6549235141837637</v>
      </c>
      <c r="AB167" s="90">
        <f t="shared" si="106"/>
        <v>0.041666666664241347</v>
      </c>
      <c r="AC167" s="34">
        <f t="shared" si="107"/>
        <v>0.41666666664241347</v>
      </c>
      <c r="AD167" s="34">
        <f t="shared" si="108"/>
        <v>0</v>
      </c>
      <c r="AE167" s="34">
        <f t="shared" si="109"/>
        <v>8.1121270061735641e-61</v>
      </c>
      <c r="AF167" s="34">
        <f t="shared" si="110"/>
        <v>-0.014749575078798687</v>
      </c>
      <c r="AG167" s="34">
        <f t="shared" si="111"/>
        <v>0.40191709156361477</v>
      </c>
      <c r="AH167" s="48">
        <f t="shared" si="120"/>
        <v>-191.51358624584469</v>
      </c>
      <c r="AI167" s="38">
        <f t="shared" si="121"/>
        <v>1308.4864137541542</v>
      </c>
    </row>
    <row r="168" ht="14.25">
      <c r="K168" s="26">
        <f t="shared" si="112"/>
        <v>44204.374999999622</v>
      </c>
      <c r="L168" s="28">
        <f t="shared" si="98"/>
        <v>44204.416666666286</v>
      </c>
      <c r="M168" s="30">
        <f t="shared" si="99"/>
        <v>3599.9999997904524</v>
      </c>
      <c r="N168" s="30">
        <f t="shared" si="100"/>
        <v>0</v>
      </c>
      <c r="O168" s="30">
        <f t="shared" si="113"/>
        <v>1000000</v>
      </c>
      <c r="P168" s="30">
        <f t="shared" si="114"/>
        <v>1000000</v>
      </c>
      <c r="Q168" s="27">
        <f t="shared" si="101"/>
        <v>2000000</v>
      </c>
      <c r="R168" s="40">
        <f t="shared" si="102"/>
        <v>0.5</v>
      </c>
      <c r="S168" s="41">
        <f t="shared" si="97"/>
        <v>0.5</v>
      </c>
      <c r="T168" s="41">
        <f t="shared" si="103"/>
        <v>0</v>
      </c>
      <c r="U168" s="42">
        <f t="shared" si="115"/>
        <v>0</v>
      </c>
      <c r="V168" s="43">
        <f t="shared" si="104"/>
        <v>0.36787944119285576</v>
      </c>
      <c r="W168" s="34">
        <f t="shared" si="116"/>
        <v>7.2366008803197746e-64</v>
      </c>
      <c r="X168" s="35">
        <f t="shared" si="117"/>
        <v>1.2434519791319187e-63</v>
      </c>
      <c r="Y168" s="44">
        <f t="shared" si="105"/>
        <v>0.96078943915456017</v>
      </c>
      <c r="Z168" s="45">
        <f t="shared" si="118"/>
        <v>-0.00069448503484708009</v>
      </c>
      <c r="AA168" s="46">
        <f t="shared" si="119"/>
        <v>-2.550822474190872</v>
      </c>
      <c r="AB168" s="90">
        <f t="shared" si="106"/>
        <v>0.041666666664241347</v>
      </c>
      <c r="AC168" s="34">
        <f t="shared" si="107"/>
        <v>0.41666666664241347</v>
      </c>
      <c r="AD168" s="34">
        <f t="shared" si="108"/>
        <v>0</v>
      </c>
      <c r="AE168" s="34">
        <f t="shared" si="109"/>
        <v>2.9842847499166049e-61</v>
      </c>
      <c r="AF168" s="34">
        <f t="shared" si="110"/>
        <v>-0.014171235967727066</v>
      </c>
      <c r="AG168" s="34">
        <f t="shared" si="111"/>
        <v>0.40249543067468641</v>
      </c>
      <c r="AH168" s="48">
        <f t="shared" si="120"/>
        <v>-191.11109081517</v>
      </c>
      <c r="AI168" s="38">
        <f t="shared" si="121"/>
        <v>1308.8889091848289</v>
      </c>
    </row>
    <row r="169" ht="14.25">
      <c r="K169" s="26">
        <f t="shared" si="112"/>
        <v>44204.416666666286</v>
      </c>
      <c r="L169" s="28">
        <f t="shared" si="98"/>
        <v>44204.45833333295</v>
      </c>
      <c r="M169" s="30">
        <f t="shared" si="99"/>
        <v>3599.9999997904524</v>
      </c>
      <c r="N169" s="30">
        <f t="shared" si="100"/>
        <v>0</v>
      </c>
      <c r="O169" s="30">
        <f t="shared" si="113"/>
        <v>1000000</v>
      </c>
      <c r="P169" s="30">
        <f t="shared" si="114"/>
        <v>1000000</v>
      </c>
      <c r="Q169" s="27">
        <f t="shared" si="101"/>
        <v>2000000</v>
      </c>
      <c r="R169" s="40">
        <f t="shared" si="102"/>
        <v>0.5</v>
      </c>
      <c r="S169" s="41">
        <f t="shared" si="97"/>
        <v>0.5</v>
      </c>
      <c r="T169" s="41">
        <f t="shared" si="103"/>
        <v>0</v>
      </c>
      <c r="U169" s="42">
        <f t="shared" si="115"/>
        <v>0</v>
      </c>
      <c r="V169" s="43">
        <f t="shared" si="104"/>
        <v>0.36787944119285576</v>
      </c>
      <c r="W169" s="34">
        <f t="shared" si="116"/>
        <v>2.6621966879877668e-64</v>
      </c>
      <c r="X169" s="35">
        <f t="shared" si="117"/>
        <v>4.5744041923320079e-64</v>
      </c>
      <c r="Y169" s="44">
        <f t="shared" si="105"/>
        <v>0.96078943915456017</v>
      </c>
      <c r="Z169" s="45">
        <f t="shared" si="118"/>
        <v>-0.00066725388713196124</v>
      </c>
      <c r="AA169" s="46">
        <f t="shared" si="119"/>
        <v>-2.4508032943606954</v>
      </c>
      <c r="AB169" s="90">
        <f t="shared" si="106"/>
        <v>0.041666666664241347</v>
      </c>
      <c r="AC169" s="34">
        <f t="shared" si="107"/>
        <v>0.41666666664241347</v>
      </c>
      <c r="AD169" s="34">
        <f t="shared" si="108"/>
        <v>0</v>
      </c>
      <c r="AE169" s="34">
        <f t="shared" si="109"/>
        <v>1.0978570061596819e-61</v>
      </c>
      <c r="AF169" s="34">
        <f t="shared" si="110"/>
        <v>-0.013615573857559418</v>
      </c>
      <c r="AG169" s="34">
        <f t="shared" si="111"/>
        <v>0.40305109278485407</v>
      </c>
      <c r="AH169" s="48">
        <f t="shared" si="120"/>
        <v>-190.70803972238514</v>
      </c>
      <c r="AI169" s="38">
        <f t="shared" si="121"/>
        <v>1309.2919602776137</v>
      </c>
    </row>
    <row r="170" ht="14.25">
      <c r="K170" s="26">
        <f t="shared" si="112"/>
        <v>44204.45833333295</v>
      </c>
      <c r="L170" s="28">
        <f t="shared" si="98"/>
        <v>44204.499999999614</v>
      </c>
      <c r="M170" s="30">
        <f t="shared" si="99"/>
        <v>3599.9999997904524</v>
      </c>
      <c r="N170" s="30">
        <f t="shared" si="100"/>
        <v>0</v>
      </c>
      <c r="O170" s="30">
        <f t="shared" si="113"/>
        <v>1000000</v>
      </c>
      <c r="P170" s="30">
        <f t="shared" si="114"/>
        <v>1000000</v>
      </c>
      <c r="Q170" s="27">
        <f t="shared" si="101"/>
        <v>2000000</v>
      </c>
      <c r="R170" s="40">
        <f t="shared" si="102"/>
        <v>0.5</v>
      </c>
      <c r="S170" s="41">
        <f t="shared" si="97"/>
        <v>0.5</v>
      </c>
      <c r="T170" s="41">
        <f t="shared" si="103"/>
        <v>0</v>
      </c>
      <c r="U170" s="42">
        <f t="shared" si="115"/>
        <v>0</v>
      </c>
      <c r="V170" s="43">
        <f t="shared" si="104"/>
        <v>0.36787944119285576</v>
      </c>
      <c r="W170" s="34">
        <f t="shared" si="116"/>
        <v>9.7936742992241105e-65</v>
      </c>
      <c r="X170" s="35">
        <f t="shared" si="117"/>
        <v>1.6828292580653557e-64</v>
      </c>
      <c r="Y170" s="44">
        <f t="shared" si="105"/>
        <v>0.96078943915456017</v>
      </c>
      <c r="Z170" s="45">
        <f t="shared" si="118"/>
        <v>-0.00064109048799121718</v>
      </c>
      <c r="AA170" s="46">
        <f t="shared" si="119"/>
        <v>-2.3547059226669611</v>
      </c>
      <c r="AB170" s="90">
        <f t="shared" si="106"/>
        <v>0.041666666664241347</v>
      </c>
      <c r="AC170" s="34">
        <f t="shared" si="107"/>
        <v>0.41666666664241347</v>
      </c>
      <c r="AD170" s="34">
        <f t="shared" si="108"/>
        <v>0</v>
      </c>
      <c r="AE170" s="34">
        <f t="shared" si="109"/>
        <v>4.0387902193568541e-62</v>
      </c>
      <c r="AF170" s="34">
        <f t="shared" si="110"/>
        <v>-0.013081699570372007</v>
      </c>
      <c r="AG170" s="34">
        <f t="shared" si="111"/>
        <v>0.40358496707204145</v>
      </c>
      <c r="AH170" s="48">
        <f t="shared" si="120"/>
        <v>-190.30445475531309</v>
      </c>
      <c r="AI170" s="38">
        <f t="shared" si="121"/>
        <v>1309.6955452446857</v>
      </c>
    </row>
    <row r="171" ht="14.25">
      <c r="K171" s="26">
        <f t="shared" si="112"/>
        <v>44204.499999999614</v>
      </c>
      <c r="L171" s="28">
        <f t="shared" si="98"/>
        <v>44204.541666666279</v>
      </c>
      <c r="M171" s="30">
        <f t="shared" si="99"/>
        <v>3599.9999997904524</v>
      </c>
      <c r="N171" s="30">
        <f t="shared" si="100"/>
        <v>0</v>
      </c>
      <c r="O171" s="30">
        <f t="shared" si="113"/>
        <v>1000000</v>
      </c>
      <c r="P171" s="30">
        <f t="shared" si="114"/>
        <v>1000000</v>
      </c>
      <c r="Q171" s="27">
        <f t="shared" si="101"/>
        <v>2000000</v>
      </c>
      <c r="R171" s="40">
        <f t="shared" si="102"/>
        <v>0.5</v>
      </c>
      <c r="S171" s="41">
        <f t="shared" si="97"/>
        <v>0.5</v>
      </c>
      <c r="T171" s="41">
        <f t="shared" si="103"/>
        <v>0</v>
      </c>
      <c r="U171" s="42">
        <f t="shared" si="115"/>
        <v>0</v>
      </c>
      <c r="V171" s="43">
        <f t="shared" si="104"/>
        <v>0.36787944119285576</v>
      </c>
      <c r="W171" s="34">
        <f t="shared" si="116"/>
        <v>3.6028914284233989e-65</v>
      </c>
      <c r="X171" s="35">
        <f t="shared" si="117"/>
        <v>6.1907828708007112e-65</v>
      </c>
      <c r="Y171" s="44">
        <f t="shared" si="105"/>
        <v>0.96078943915456017</v>
      </c>
      <c r="Z171" s="45">
        <f t="shared" si="118"/>
        <v>-0.00061595297040440485</v>
      </c>
      <c r="AA171" s="46">
        <f t="shared" si="119"/>
        <v>-2.2623765828131108</v>
      </c>
      <c r="AB171" s="90">
        <f t="shared" si="106"/>
        <v>0.041666666664241347</v>
      </c>
      <c r="AC171" s="34">
        <f t="shared" si="107"/>
        <v>0.41666666664241347</v>
      </c>
      <c r="AD171" s="34">
        <f t="shared" si="108"/>
        <v>0</v>
      </c>
      <c r="AE171" s="34">
        <f t="shared" si="109"/>
        <v>1.4857878889921707e-62</v>
      </c>
      <c r="AF171" s="34">
        <f t="shared" si="110"/>
        <v>-0.012568758793406172</v>
      </c>
      <c r="AG171" s="34">
        <f t="shared" si="111"/>
        <v>0.40409790784900729</v>
      </c>
      <c r="AH171" s="48">
        <f t="shared" si="120"/>
        <v>-189.90035684746408</v>
      </c>
      <c r="AI171" s="38">
        <f t="shared" si="121"/>
        <v>1310.0996431525348</v>
      </c>
    </row>
    <row r="172" ht="14.25">
      <c r="A172" s="70"/>
      <c r="B172" s="70"/>
      <c r="C172" s="70"/>
      <c r="D172" s="70"/>
      <c r="E172" s="70"/>
      <c r="F172" s="70"/>
      <c r="G172" s="70"/>
      <c r="H172" s="70"/>
      <c r="I172" s="70"/>
      <c r="J172" s="80"/>
      <c r="K172" s="91">
        <f t="shared" si="112"/>
        <v>44204.541666666279</v>
      </c>
      <c r="L172" s="92">
        <f t="shared" si="98"/>
        <v>44204.583333332943</v>
      </c>
      <c r="M172" s="93">
        <f t="shared" si="99"/>
        <v>3599.9999997904524</v>
      </c>
      <c r="N172" s="93">
        <f t="shared" si="100"/>
        <v>0</v>
      </c>
      <c r="O172" s="93">
        <f t="shared" si="113"/>
        <v>1000000</v>
      </c>
      <c r="P172" s="93">
        <f t="shared" si="114"/>
        <v>1000000</v>
      </c>
      <c r="Q172" s="94">
        <f t="shared" si="101"/>
        <v>2000000</v>
      </c>
      <c r="R172" s="95">
        <f t="shared" si="102"/>
        <v>0.5</v>
      </c>
      <c r="S172" s="96">
        <f t="shared" si="97"/>
        <v>0.5</v>
      </c>
      <c r="T172" s="96">
        <f t="shared" si="103"/>
        <v>0</v>
      </c>
      <c r="U172" s="97">
        <f t="shared" si="115"/>
        <v>0</v>
      </c>
      <c r="V172" s="98">
        <f t="shared" si="104"/>
        <v>0.36787944119285576</v>
      </c>
      <c r="W172" s="99">
        <f t="shared" si="116"/>
        <v>1.3254296853669298e-65</v>
      </c>
      <c r="X172" s="100">
        <f t="shared" si="117"/>
        <v>2.2774617430564691e-65</v>
      </c>
      <c r="Y172" s="101">
        <f t="shared" si="105"/>
        <v>0.96078943915456017</v>
      </c>
      <c r="Z172" s="102">
        <f t="shared" si="118"/>
        <v>-0.00059180110898043349</v>
      </c>
      <c r="AA172" s="103">
        <f t="shared" si="119"/>
        <v>-2.1736675281574187</v>
      </c>
      <c r="AB172" s="104">
        <f t="shared" si="106"/>
        <v>0.041666666664241347</v>
      </c>
      <c r="AC172" s="99">
        <f t="shared" si="107"/>
        <v>0.41666666664241347</v>
      </c>
      <c r="AD172" s="99">
        <f t="shared" si="108"/>
        <v>0</v>
      </c>
      <c r="AE172" s="99">
        <f t="shared" si="109"/>
        <v>5.4659081833355253e-63</v>
      </c>
      <c r="AF172" s="99">
        <f t="shared" si="110"/>
        <v>-0.01207593071198566</v>
      </c>
      <c r="AG172" s="99">
        <f t="shared" si="111"/>
        <v>0.40459073593042783</v>
      </c>
      <c r="AH172" s="105">
        <f t="shared" si="120"/>
        <v>-189.49576611153364</v>
      </c>
      <c r="AI172" s="106">
        <f t="shared" si="121"/>
        <v>1310.5042338884653</v>
      </c>
    </row>
    <row r="173" ht="14.25">
      <c r="K173" s="67"/>
      <c r="L173" s="67"/>
      <c r="M173" s="107"/>
      <c r="N173" s="107"/>
      <c r="O173" s="107"/>
      <c r="P173" s="107"/>
      <c r="Q173" s="107"/>
      <c r="R173" s="108"/>
      <c r="S173" s="108"/>
      <c r="T173" s="108"/>
      <c r="U173" s="108"/>
      <c r="V173" s="109"/>
      <c r="W173" s="110"/>
      <c r="X173" s="110"/>
      <c r="Y173" s="111"/>
      <c r="Z173" s="111"/>
      <c r="AA173" s="111"/>
      <c r="AB173" s="110"/>
      <c r="AC173" s="110"/>
      <c r="AD173" s="110"/>
      <c r="AE173" s="110"/>
      <c r="AF173" s="110"/>
      <c r="AG173" s="110"/>
      <c r="AH173" s="110"/>
      <c r="AI173" s="112"/>
    </row>
    <row r="174" ht="14.25">
      <c r="K174" s="67"/>
      <c r="L174" s="67"/>
      <c r="M174" s="107"/>
      <c r="N174" s="107"/>
      <c r="O174" s="107"/>
      <c r="P174" s="107"/>
      <c r="Q174" s="107"/>
      <c r="R174" s="108"/>
      <c r="S174" s="108"/>
      <c r="T174" s="108"/>
      <c r="U174" s="108"/>
      <c r="V174" s="109"/>
      <c r="W174" s="110"/>
      <c r="X174" s="110"/>
      <c r="Y174" s="111"/>
      <c r="Z174" s="111"/>
      <c r="AA174" s="111"/>
      <c r="AB174" s="110"/>
      <c r="AC174" s="110"/>
      <c r="AD174" s="110"/>
      <c r="AE174" s="110"/>
      <c r="AF174" s="110"/>
      <c r="AG174" s="110"/>
      <c r="AH174" s="110"/>
      <c r="AI174" s="112"/>
    </row>
    <row r="175" ht="14.25">
      <c r="K175" s="67"/>
      <c r="L175" s="67"/>
      <c r="M175" s="107"/>
      <c r="N175" s="107"/>
      <c r="O175" s="107"/>
      <c r="P175" s="107"/>
      <c r="Q175" s="107"/>
      <c r="R175" s="108"/>
      <c r="S175" s="108"/>
      <c r="T175" s="108"/>
      <c r="U175" s="108"/>
      <c r="V175" s="109"/>
      <c r="W175" s="110"/>
      <c r="X175" s="110"/>
      <c r="Y175" s="111"/>
      <c r="Z175" s="111"/>
      <c r="AA175" s="111"/>
      <c r="AB175" s="110"/>
      <c r="AC175" s="110"/>
      <c r="AD175" s="110"/>
      <c r="AE175" s="110"/>
      <c r="AF175" s="110"/>
      <c r="AG175" s="110"/>
      <c r="AH175" s="110"/>
      <c r="AI175" s="112"/>
    </row>
    <row r="176" ht="14.25">
      <c r="K176" s="67"/>
      <c r="L176" s="67"/>
      <c r="M176" s="107"/>
      <c r="N176" s="107"/>
      <c r="O176" s="107"/>
      <c r="P176" s="107"/>
      <c r="Q176" s="107"/>
      <c r="R176" s="108"/>
      <c r="S176" s="108"/>
      <c r="T176" s="108"/>
      <c r="U176" s="108"/>
      <c r="V176" s="109"/>
      <c r="W176" s="110"/>
      <c r="X176" s="110"/>
      <c r="Y176" s="111"/>
      <c r="Z176" s="111"/>
      <c r="AA176" s="111"/>
      <c r="AB176" s="110"/>
      <c r="AC176" s="110"/>
      <c r="AD176" s="110"/>
      <c r="AE176" s="110"/>
      <c r="AF176" s="110"/>
      <c r="AG176" s="110"/>
      <c r="AH176" s="110"/>
      <c r="AI176" s="112"/>
    </row>
    <row r="177" ht="14.25">
      <c r="K177" s="67"/>
      <c r="L177" s="67"/>
      <c r="M177" s="107"/>
      <c r="N177" s="107"/>
      <c r="O177" s="107"/>
      <c r="P177" s="107"/>
      <c r="Q177" s="107"/>
      <c r="R177" s="108"/>
      <c r="S177" s="108"/>
      <c r="T177" s="108"/>
      <c r="U177" s="108"/>
      <c r="V177" s="109"/>
      <c r="W177" s="110"/>
      <c r="X177" s="110"/>
      <c r="Y177" s="111"/>
      <c r="Z177" s="111"/>
      <c r="AA177" s="111"/>
      <c r="AB177" s="110"/>
      <c r="AC177" s="110"/>
      <c r="AD177" s="110"/>
      <c r="AE177" s="110"/>
      <c r="AF177" s="110"/>
      <c r="AG177" s="110"/>
      <c r="AH177" s="110"/>
      <c r="AI177" s="112"/>
    </row>
    <row r="178" ht="14.25">
      <c r="K178" s="67"/>
      <c r="L178" s="67"/>
      <c r="M178" s="107"/>
      <c r="N178" s="107"/>
      <c r="O178" s="107"/>
      <c r="P178" s="107"/>
      <c r="Q178" s="107"/>
      <c r="R178" s="108"/>
      <c r="S178" s="108"/>
      <c r="T178" s="108"/>
      <c r="U178" s="108"/>
      <c r="V178" s="109"/>
      <c r="W178" s="110"/>
      <c r="X178" s="110"/>
      <c r="Y178" s="111"/>
      <c r="Z178" s="111"/>
      <c r="AA178" s="111"/>
      <c r="AB178" s="110"/>
      <c r="AC178" s="110"/>
      <c r="AD178" s="110"/>
      <c r="AE178" s="110"/>
      <c r="AF178" s="110"/>
      <c r="AG178" s="110"/>
      <c r="AH178" s="110"/>
      <c r="AI178" s="112"/>
    </row>
    <row r="179" ht="14.25">
      <c r="K179" s="67"/>
      <c r="L179" s="67"/>
      <c r="M179" s="107"/>
      <c r="N179" s="107"/>
      <c r="O179" s="107"/>
      <c r="P179" s="107"/>
      <c r="Q179" s="107"/>
      <c r="R179" s="108"/>
      <c r="S179" s="108"/>
      <c r="T179" s="108"/>
      <c r="U179" s="108"/>
      <c r="V179" s="109"/>
      <c r="W179" s="110"/>
      <c r="X179" s="110"/>
      <c r="Y179" s="111"/>
      <c r="Z179" s="111"/>
      <c r="AA179" s="111"/>
      <c r="AB179" s="110"/>
      <c r="AC179" s="110"/>
      <c r="AD179" s="110"/>
      <c r="AE179" s="110"/>
      <c r="AF179" s="110"/>
      <c r="AG179" s="110"/>
      <c r="AH179" s="110"/>
      <c r="AI179" s="112"/>
    </row>
    <row r="180" ht="14.25">
      <c r="K180" s="67"/>
      <c r="L180" s="67"/>
      <c r="M180" s="107"/>
      <c r="N180" s="107"/>
      <c r="O180" s="107"/>
      <c r="P180" s="107"/>
      <c r="Q180" s="107"/>
      <c r="R180" s="108"/>
      <c r="S180" s="108"/>
      <c r="T180" s="108"/>
      <c r="U180" s="108"/>
      <c r="V180" s="109"/>
      <c r="W180" s="110"/>
      <c r="X180" s="110"/>
      <c r="Y180" s="111"/>
      <c r="Z180" s="111"/>
      <c r="AA180" s="111"/>
      <c r="AB180" s="110"/>
      <c r="AC180" s="110"/>
      <c r="AD180" s="110"/>
      <c r="AE180" s="110"/>
      <c r="AF180" s="110"/>
      <c r="AG180" s="110"/>
      <c r="AH180" s="110"/>
      <c r="AI180" s="112"/>
    </row>
    <row r="181" ht="14.25">
      <c r="K181" s="67"/>
      <c r="L181" s="67"/>
      <c r="M181" s="107"/>
      <c r="N181" s="107"/>
      <c r="O181" s="107"/>
      <c r="P181" s="107"/>
      <c r="Q181" s="107"/>
      <c r="R181" s="108"/>
      <c r="S181" s="108"/>
      <c r="T181" s="108"/>
      <c r="U181" s="108"/>
      <c r="V181" s="109"/>
      <c r="W181" s="110"/>
      <c r="X181" s="110"/>
      <c r="Y181" s="111"/>
      <c r="Z181" s="111"/>
      <c r="AA181" s="111"/>
      <c r="AB181" s="110"/>
      <c r="AC181" s="110"/>
      <c r="AD181" s="110"/>
      <c r="AE181" s="110"/>
      <c r="AF181" s="110"/>
      <c r="AG181" s="110"/>
      <c r="AH181" s="110"/>
      <c r="AI181" s="112"/>
    </row>
    <row r="182" ht="14.25">
      <c r="K182" s="67"/>
      <c r="L182" s="67"/>
      <c r="M182" s="107"/>
      <c r="N182" s="107"/>
      <c r="O182" s="107"/>
      <c r="P182" s="107"/>
      <c r="Q182" s="107"/>
      <c r="R182" s="108"/>
      <c r="S182" s="108"/>
      <c r="T182" s="108"/>
      <c r="U182" s="108"/>
      <c r="V182" s="109"/>
      <c r="W182" s="110"/>
      <c r="X182" s="110"/>
      <c r="Y182" s="111"/>
      <c r="Z182" s="111"/>
      <c r="AA182" s="111"/>
      <c r="AB182" s="110"/>
      <c r="AC182" s="110"/>
      <c r="AD182" s="110"/>
      <c r="AE182" s="110"/>
      <c r="AF182" s="110"/>
      <c r="AG182" s="110"/>
      <c r="AH182" s="110"/>
      <c r="AI182" s="112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topLeftCell="A1" zoomScale="100" workbookViewId="0">
      <pane ySplit="3" topLeftCell="A4" activePane="bottomLeft" state="frozen"/>
      <selection activeCell="A1" activeCellId="0" sqref="A1"/>
    </sheetView>
  </sheetViews>
  <sheetFormatPr defaultRowHeight="14.25"/>
  <cols>
    <col bestFit="1" customWidth="1" min="1" max="1" width="18.140625"/>
    <col bestFit="1" min="2" max="2" width="17.8515625"/>
    <col bestFit="1" min="8" max="8" width="18.9609375"/>
    <col customWidth="1" min="9" max="9" width="16.8515625"/>
    <col bestFit="1" min="11" max="12" width="18.9609375"/>
    <col min="13" max="13" width="17.421875"/>
    <col bestFit="1" min="14" max="14" width="20.00390625"/>
    <col min="15" max="16" width="17.421875"/>
    <col bestFit="1" min="17" max="17" width="13.28125"/>
    <col bestFit="1" min="18" max="18" width="19.7109375"/>
    <col bestFit="1" min="19" max="19" width="17.8515625"/>
    <col bestFit="1" min="20" max="20" width="10.00390625"/>
    <col bestFit="1" customWidth="1" min="21" max="21" width="20.7109375"/>
    <col bestFit="1" min="22" max="22" width="9.421875"/>
    <col bestFit="1" customWidth="1" min="23" max="23" width="18.00390625"/>
    <col bestFit="1" customWidth="1" min="24" max="24" width="17.140625"/>
    <col bestFit="1" min="26" max="26" width="11.28125"/>
    <col bestFit="1" min="27" max="27" width="19.421875"/>
    <col bestFit="1" min="28" max="28" width="8.9609375"/>
    <col bestFit="1" min="30" max="30" width="14.00390625"/>
    <col customWidth="1" min="31" max="31" width="12.421875"/>
    <col customWidth="1" min="32" max="32" width="11.140625"/>
    <col bestFit="1" min="33" max="33" width="14.00390625"/>
    <col bestFit="1" min="34" max="34" width="19.28125"/>
  </cols>
  <sheetData>
    <row r="1" ht="18.75">
      <c r="A1" s="1" t="s">
        <v>0</v>
      </c>
      <c r="L1" s="2"/>
      <c r="N1" s="2"/>
    </row>
    <row r="2" ht="14.25">
      <c r="H2" s="3" t="s">
        <v>1</v>
      </c>
      <c r="I2" s="4"/>
      <c r="K2" s="5" t="s">
        <v>2</v>
      </c>
      <c r="L2" s="6"/>
      <c r="M2" s="6"/>
      <c r="N2" s="6"/>
      <c r="O2" s="6"/>
      <c r="P2" s="6"/>
      <c r="Q2" s="7"/>
      <c r="R2" s="5" t="s">
        <v>3</v>
      </c>
      <c r="S2" s="6"/>
      <c r="T2" s="6"/>
      <c r="U2" s="8"/>
      <c r="V2" s="5" t="s">
        <v>4</v>
      </c>
      <c r="W2" s="6"/>
      <c r="X2" s="8"/>
      <c r="Y2" s="5" t="s">
        <v>5</v>
      </c>
      <c r="Z2" s="9"/>
      <c r="AA2" s="10"/>
      <c r="AB2" s="11" t="s">
        <v>6</v>
      </c>
      <c r="AC2" s="6"/>
      <c r="AD2" s="6"/>
      <c r="AE2" s="6"/>
      <c r="AF2" s="6"/>
      <c r="AG2" s="6"/>
      <c r="AH2" s="7"/>
      <c r="AI2" s="8"/>
    </row>
    <row r="3" ht="14.25">
      <c r="A3" s="12" t="s">
        <v>7</v>
      </c>
      <c r="B3" s="13"/>
      <c r="C3" s="13"/>
      <c r="D3" s="13"/>
      <c r="E3" s="13"/>
      <c r="F3" s="14"/>
      <c r="H3" s="15" t="s">
        <v>8</v>
      </c>
      <c r="I3" s="16" t="s">
        <v>9</v>
      </c>
      <c r="K3" s="17" t="s">
        <v>10</v>
      </c>
      <c r="L3" s="18" t="s">
        <v>11</v>
      </c>
      <c r="M3" s="18" t="s">
        <v>12</v>
      </c>
      <c r="N3" s="18" t="s">
        <v>13</v>
      </c>
      <c r="O3" s="18" t="s">
        <v>14</v>
      </c>
      <c r="P3" s="18" t="s">
        <v>15</v>
      </c>
      <c r="Q3" s="19" t="s">
        <v>16</v>
      </c>
      <c r="R3" s="17" t="s">
        <v>17</v>
      </c>
      <c r="S3" s="18" t="s">
        <v>18</v>
      </c>
      <c r="T3" s="18" t="s">
        <v>19</v>
      </c>
      <c r="U3" s="20" t="s">
        <v>20</v>
      </c>
      <c r="V3" s="17" t="s">
        <v>21</v>
      </c>
      <c r="W3" s="18" t="s">
        <v>22</v>
      </c>
      <c r="X3" s="20" t="s">
        <v>23</v>
      </c>
      <c r="Y3" s="17" t="s">
        <v>24</v>
      </c>
      <c r="Z3" s="21" t="s">
        <v>25</v>
      </c>
      <c r="AA3" s="20" t="s">
        <v>26</v>
      </c>
      <c r="AB3" s="21" t="s">
        <v>27</v>
      </c>
      <c r="AC3" s="18" t="s">
        <v>28</v>
      </c>
      <c r="AD3" s="18" t="s">
        <v>29</v>
      </c>
      <c r="AE3" s="18" t="s">
        <v>30</v>
      </c>
      <c r="AF3" s="18" t="s">
        <v>5</v>
      </c>
      <c r="AG3" s="18" t="s">
        <v>31</v>
      </c>
      <c r="AH3" s="19" t="s">
        <v>32</v>
      </c>
      <c r="AI3" s="20" t="s">
        <v>33</v>
      </c>
    </row>
    <row r="4" ht="14.25">
      <c r="A4" s="22" t="s">
        <v>34</v>
      </c>
      <c r="B4" s="23">
        <v>500000</v>
      </c>
      <c r="C4" s="24" t="s">
        <v>35</v>
      </c>
      <c r="D4" s="113">
        <v>10</v>
      </c>
      <c r="E4" s="24"/>
      <c r="F4" s="25"/>
      <c r="H4" s="26">
        <v>44197.041678240741</v>
      </c>
      <c r="I4" s="27">
        <v>250000</v>
      </c>
      <c r="K4" s="26"/>
      <c r="L4" s="28">
        <f>START_LEDGER</f>
        <v>44197</v>
      </c>
      <c r="M4" s="29"/>
      <c r="N4" s="28"/>
      <c r="O4" s="30">
        <f>START_LIQUIDITY_OUT</f>
        <v>1000000</v>
      </c>
      <c r="P4" s="30">
        <f>START_LIQUIDITY_IN</f>
        <v>1000000</v>
      </c>
      <c r="Q4" s="31">
        <f t="shared" ref="Q4:Q9" si="122">O4+P4</f>
        <v>2000000</v>
      </c>
      <c r="R4" s="32"/>
      <c r="S4" s="29"/>
      <c r="T4" s="30"/>
      <c r="U4" s="33"/>
      <c r="V4" s="32"/>
      <c r="W4" s="34"/>
      <c r="X4" s="35"/>
      <c r="Y4" s="32"/>
      <c r="Z4" s="36"/>
      <c r="AA4" s="33"/>
      <c r="AB4" s="36"/>
      <c r="AC4" s="29"/>
      <c r="AD4" s="29"/>
      <c r="AE4" s="29"/>
      <c r="AF4" s="29"/>
      <c r="AG4" s="29"/>
      <c r="AH4" s="37"/>
      <c r="AI4" s="38">
        <f>START_FEE</f>
        <v>1500</v>
      </c>
    </row>
    <row r="5" ht="14.25">
      <c r="A5" s="22"/>
      <c r="B5" s="39"/>
      <c r="C5" s="24" t="s">
        <v>36</v>
      </c>
      <c r="D5" s="39">
        <v>120</v>
      </c>
      <c r="E5" s="24"/>
      <c r="F5" s="25"/>
      <c r="H5" s="26">
        <v>44197.125011574077</v>
      </c>
      <c r="I5" s="27">
        <v>500000</v>
      </c>
      <c r="K5" s="26">
        <f t="shared" ref="K5:K10" si="123">L4</f>
        <v>44197</v>
      </c>
      <c r="L5" s="28">
        <f t="shared" ref="L5:L9" si="124">K5+1/24/6</f>
        <v>44197.006944444445</v>
      </c>
      <c r="M5" s="30">
        <f t="shared" ref="M5:M9" si="125">(L5-K5)*24*3600</f>
        <v>600.00000006984919</v>
      </c>
      <c r="N5" s="30">
        <f t="shared" ref="N5:N9" si="126">SUMIFS(LIQUIDITY_DELTAS,TIMESTAMPS,"&gt;="&amp;K5,TIMESTAMPS,"&lt;"&amp;L5)</f>
        <v>0</v>
      </c>
      <c r="O5" s="30">
        <f t="shared" ref="O5:O9" si="127">O4+N5</f>
        <v>1000000</v>
      </c>
      <c r="P5" s="30">
        <f t="shared" ref="P5:P9" si="128">P4-N5</f>
        <v>1000000</v>
      </c>
      <c r="Q5" s="31">
        <f t="shared" si="122"/>
        <v>2000000</v>
      </c>
      <c r="R5" s="40">
        <f t="shared" ref="R5:R9" si="129">P5/Q5</f>
        <v>0.5</v>
      </c>
      <c r="S5" s="41">
        <f t="shared" ref="S5:S68" si="130">TARGET/PEER_TARGET_UNIT</f>
        <v>0.5</v>
      </c>
      <c r="T5" s="41">
        <f t="shared" ref="T5:T9" si="131">IF(R5&gt;S5,0.5/(1-S5)*(R5-S5),0.5/S5*(R5-S5))</f>
        <v>0</v>
      </c>
      <c r="U5" s="42">
        <f t="shared" ref="U5:U9" si="132">T5-T4</f>
        <v>0</v>
      </c>
      <c r="V5" s="43">
        <f t="shared" ref="V5:V9" si="133">IF(ALPHA_D&lt;=0,0,EXP(-ALPHA_D*M5/ALPHA_TIME_UNIT))</f>
        <v>0.84648172487419016</v>
      </c>
      <c r="W5" s="34">
        <f t="shared" ref="W5:W9" si="134">(W4+U5)*(V5)</f>
        <v>0</v>
      </c>
      <c r="X5" s="35">
        <f t="shared" ref="X5:X9" si="135">(W4+U5)*(1-V5)</f>
        <v>0</v>
      </c>
      <c r="Y5" s="44">
        <f t="shared" ref="Y5:Y9" si="136">IF(ALPHA_I&lt;=0,0,EXP(-ALPHA_I*M5/ALPHA_TIME_UNIT))</f>
        <v>0.9933555062542635</v>
      </c>
      <c r="Z5" s="45">
        <f t="shared" ref="Z5:Z9" si="137">Z4*Y5+T5*(1-Y5)</f>
        <v>0</v>
      </c>
      <c r="AA5" s="46">
        <f t="shared" ref="AA5:AA9" si="138">T5*M5+(Z4-T5)*(1-Y5)/(ALPHA_I/ALPHA_TIME_UNIT)</f>
        <v>0</v>
      </c>
      <c r="AB5" s="47">
        <f t="shared" ref="AB5:AB9" si="139">M5/K_TIME_UNIT</f>
        <v>0.0069444444452528842</v>
      </c>
      <c r="AC5" s="34">
        <f t="shared" ref="AC5:AC9" si="140">K_T/K_UNIT*AB5</f>
        <v>0.069444444452528842</v>
      </c>
      <c r="AD5" s="34">
        <f t="shared" ref="AD5:AD9" si="141">T5*AB5*K_P/K_UNIT</f>
        <v>0</v>
      </c>
      <c r="AE5" s="34">
        <f t="shared" ref="AE5:AE9" si="142">X5*K_D/K_UNIT</f>
        <v>0</v>
      </c>
      <c r="AF5" s="34">
        <f t="shared" ref="AF5:AF9" si="143">AA5*K_I/K_UNIT/K_TIME_UNIT</f>
        <v>0</v>
      </c>
      <c r="AG5" s="34">
        <f t="shared" ref="AG5:AG9" si="144">SUM(AC5:AF5)</f>
        <v>0.069444444452528842</v>
      </c>
      <c r="AH5" s="48">
        <f t="shared" ref="AH5:AH9" si="145">AG5+AH4</f>
        <v>0.069444444452528842</v>
      </c>
      <c r="AI5" s="38">
        <f t="shared" ref="AI5:AI9" si="146">AI4+AG5</f>
        <v>1500.0694444444525</v>
      </c>
    </row>
    <row r="6" ht="14.25">
      <c r="A6" s="49"/>
      <c r="B6" s="50"/>
      <c r="C6" s="24" t="s">
        <v>37</v>
      </c>
      <c r="D6" s="39">
        <v>480</v>
      </c>
      <c r="E6" s="24" t="s">
        <v>38</v>
      </c>
      <c r="F6" s="25">
        <v>0.040000000000000001</v>
      </c>
      <c r="H6" s="26">
        <v>44197.250011574077</v>
      </c>
      <c r="I6" s="27">
        <v>250000</v>
      </c>
      <c r="K6" s="26">
        <f t="shared" si="123"/>
        <v>44197.006944444445</v>
      </c>
      <c r="L6" s="28">
        <f t="shared" si="124"/>
        <v>44197.013888888891</v>
      </c>
      <c r="M6" s="30">
        <f t="shared" si="125"/>
        <v>600.00000006984919</v>
      </c>
      <c r="N6" s="30">
        <f t="shared" si="126"/>
        <v>0</v>
      </c>
      <c r="O6" s="30">
        <f t="shared" si="127"/>
        <v>1000000</v>
      </c>
      <c r="P6" s="30">
        <f t="shared" si="128"/>
        <v>1000000</v>
      </c>
      <c r="Q6" s="31">
        <f t="shared" si="122"/>
        <v>2000000</v>
      </c>
      <c r="R6" s="40">
        <f t="shared" si="129"/>
        <v>0.5</v>
      </c>
      <c r="S6" s="41">
        <f t="shared" si="130"/>
        <v>0.5</v>
      </c>
      <c r="T6" s="41">
        <f t="shared" si="131"/>
        <v>0</v>
      </c>
      <c r="U6" s="42">
        <f t="shared" si="132"/>
        <v>0</v>
      </c>
      <c r="V6" s="43">
        <f t="shared" si="133"/>
        <v>0.84648172487419016</v>
      </c>
      <c r="W6" s="34">
        <f t="shared" si="134"/>
        <v>0</v>
      </c>
      <c r="X6" s="35">
        <f t="shared" si="135"/>
        <v>0</v>
      </c>
      <c r="Y6" s="44">
        <f t="shared" si="136"/>
        <v>0.9933555062542635</v>
      </c>
      <c r="Z6" s="45">
        <f t="shared" si="137"/>
        <v>0</v>
      </c>
      <c r="AA6" s="46">
        <f t="shared" si="138"/>
        <v>0</v>
      </c>
      <c r="AB6" s="47">
        <f t="shared" si="139"/>
        <v>0.0069444444452528842</v>
      </c>
      <c r="AC6" s="34">
        <f t="shared" si="140"/>
        <v>0.069444444452528842</v>
      </c>
      <c r="AD6" s="34">
        <f t="shared" si="141"/>
        <v>0</v>
      </c>
      <c r="AE6" s="34">
        <f t="shared" si="142"/>
        <v>0</v>
      </c>
      <c r="AF6" s="34">
        <f t="shared" si="143"/>
        <v>0</v>
      </c>
      <c r="AG6" s="34">
        <f t="shared" si="144"/>
        <v>0.069444444452528842</v>
      </c>
      <c r="AH6" s="48">
        <f t="shared" si="145"/>
        <v>0.13888888890505768</v>
      </c>
      <c r="AI6" s="38">
        <f t="shared" si="146"/>
        <v>1500.1388888889051</v>
      </c>
    </row>
    <row r="7" ht="14.25">
      <c r="A7" s="51"/>
      <c r="B7" s="52"/>
      <c r="C7" s="53" t="s">
        <v>39</v>
      </c>
      <c r="D7" s="52">
        <v>240</v>
      </c>
      <c r="E7" s="53" t="s">
        <v>40</v>
      </c>
      <c r="F7" s="54">
        <v>1</v>
      </c>
      <c r="H7" s="26">
        <v>44197.625011574077</v>
      </c>
      <c r="I7" s="27">
        <v>-500000</v>
      </c>
      <c r="K7" s="26">
        <f t="shared" si="123"/>
        <v>44197.013888888891</v>
      </c>
      <c r="L7" s="28">
        <f t="shared" si="124"/>
        <v>44197.020833333336</v>
      </c>
      <c r="M7" s="30">
        <f t="shared" si="125"/>
        <v>600.00000006984919</v>
      </c>
      <c r="N7" s="30">
        <f t="shared" si="126"/>
        <v>0</v>
      </c>
      <c r="O7" s="30">
        <f t="shared" si="127"/>
        <v>1000000</v>
      </c>
      <c r="P7" s="30">
        <f t="shared" si="128"/>
        <v>1000000</v>
      </c>
      <c r="Q7" s="31">
        <f t="shared" si="122"/>
        <v>2000000</v>
      </c>
      <c r="R7" s="40">
        <f t="shared" si="129"/>
        <v>0.5</v>
      </c>
      <c r="S7" s="41">
        <f t="shared" si="130"/>
        <v>0.5</v>
      </c>
      <c r="T7" s="41">
        <f t="shared" si="131"/>
        <v>0</v>
      </c>
      <c r="U7" s="42">
        <f t="shared" si="132"/>
        <v>0</v>
      </c>
      <c r="V7" s="43">
        <f t="shared" si="133"/>
        <v>0.84648172487419016</v>
      </c>
      <c r="W7" s="34">
        <f t="shared" si="134"/>
        <v>0</v>
      </c>
      <c r="X7" s="35">
        <f t="shared" si="135"/>
        <v>0</v>
      </c>
      <c r="Y7" s="44">
        <f t="shared" si="136"/>
        <v>0.9933555062542635</v>
      </c>
      <c r="Z7" s="45">
        <f t="shared" si="137"/>
        <v>0</v>
      </c>
      <c r="AA7" s="46">
        <f t="shared" si="138"/>
        <v>0</v>
      </c>
      <c r="AB7" s="47">
        <f t="shared" si="139"/>
        <v>0.0069444444452528842</v>
      </c>
      <c r="AC7" s="34">
        <f t="shared" si="140"/>
        <v>0.069444444452528842</v>
      </c>
      <c r="AD7" s="34">
        <f t="shared" si="141"/>
        <v>0</v>
      </c>
      <c r="AE7" s="34">
        <f t="shared" si="142"/>
        <v>0</v>
      </c>
      <c r="AF7" s="34">
        <f t="shared" si="143"/>
        <v>0</v>
      </c>
      <c r="AG7" s="34">
        <f t="shared" si="144"/>
        <v>0.069444444452528842</v>
      </c>
      <c r="AH7" s="48">
        <f t="shared" si="145"/>
        <v>0.20833333335758653</v>
      </c>
      <c r="AI7" s="38">
        <f t="shared" si="146"/>
        <v>1500.2083333333576</v>
      </c>
    </row>
    <row r="8" ht="14.25">
      <c r="H8" s="26">
        <v>44198.416678240741</v>
      </c>
      <c r="I8" s="27">
        <v>-500000</v>
      </c>
      <c r="K8" s="26">
        <f t="shared" si="123"/>
        <v>44197.020833333336</v>
      </c>
      <c r="L8" s="28">
        <f t="shared" si="124"/>
        <v>44197.027777777781</v>
      </c>
      <c r="M8" s="30">
        <f t="shared" si="125"/>
        <v>600.00000006984919</v>
      </c>
      <c r="N8" s="30">
        <f t="shared" si="126"/>
        <v>0</v>
      </c>
      <c r="O8" s="30">
        <f t="shared" si="127"/>
        <v>1000000</v>
      </c>
      <c r="P8" s="30">
        <f t="shared" si="128"/>
        <v>1000000</v>
      </c>
      <c r="Q8" s="31">
        <f t="shared" si="122"/>
        <v>2000000</v>
      </c>
      <c r="R8" s="40">
        <f t="shared" si="129"/>
        <v>0.5</v>
      </c>
      <c r="S8" s="41">
        <f t="shared" si="130"/>
        <v>0.5</v>
      </c>
      <c r="T8" s="41">
        <f t="shared" si="131"/>
        <v>0</v>
      </c>
      <c r="U8" s="42">
        <f t="shared" si="132"/>
        <v>0</v>
      </c>
      <c r="V8" s="43">
        <f t="shared" si="133"/>
        <v>0.84648172487419016</v>
      </c>
      <c r="W8" s="34">
        <f t="shared" si="134"/>
        <v>0</v>
      </c>
      <c r="X8" s="35">
        <f t="shared" si="135"/>
        <v>0</v>
      </c>
      <c r="Y8" s="44">
        <f t="shared" si="136"/>
        <v>0.9933555062542635</v>
      </c>
      <c r="Z8" s="45">
        <f t="shared" si="137"/>
        <v>0</v>
      </c>
      <c r="AA8" s="46">
        <f t="shared" si="138"/>
        <v>0</v>
      </c>
      <c r="AB8" s="47">
        <f t="shared" si="139"/>
        <v>0.0069444444452528842</v>
      </c>
      <c r="AC8" s="34">
        <f t="shared" si="140"/>
        <v>0.069444444452528842</v>
      </c>
      <c r="AD8" s="34">
        <f t="shared" si="141"/>
        <v>0</v>
      </c>
      <c r="AE8" s="34">
        <f t="shared" si="142"/>
        <v>0</v>
      </c>
      <c r="AF8" s="34">
        <f t="shared" si="143"/>
        <v>0</v>
      </c>
      <c r="AG8" s="34">
        <f t="shared" si="144"/>
        <v>0.069444444452528842</v>
      </c>
      <c r="AH8" s="48">
        <f t="shared" si="145"/>
        <v>0.27777777781011537</v>
      </c>
      <c r="AI8" s="38">
        <f t="shared" si="146"/>
        <v>1500.2777777778101</v>
      </c>
    </row>
    <row r="9" ht="14.25">
      <c r="A9" s="55" t="s">
        <v>41</v>
      </c>
      <c r="B9" s="16"/>
      <c r="H9" s="26"/>
      <c r="I9" s="27"/>
      <c r="K9" s="26">
        <f t="shared" si="123"/>
        <v>44197.027777777781</v>
      </c>
      <c r="L9" s="28">
        <f t="shared" si="124"/>
        <v>44197.034722222226</v>
      </c>
      <c r="M9" s="30">
        <f t="shared" si="125"/>
        <v>600.00000006984919</v>
      </c>
      <c r="N9" s="30">
        <f t="shared" si="126"/>
        <v>0</v>
      </c>
      <c r="O9" s="30">
        <f t="shared" si="127"/>
        <v>1000000</v>
      </c>
      <c r="P9" s="30">
        <f t="shared" si="128"/>
        <v>1000000</v>
      </c>
      <c r="Q9" s="31">
        <f t="shared" si="122"/>
        <v>2000000</v>
      </c>
      <c r="R9" s="40">
        <f t="shared" si="129"/>
        <v>0.5</v>
      </c>
      <c r="S9" s="41">
        <f t="shared" si="130"/>
        <v>0.5</v>
      </c>
      <c r="T9" s="41">
        <f t="shared" si="131"/>
        <v>0</v>
      </c>
      <c r="U9" s="42">
        <f t="shared" si="132"/>
        <v>0</v>
      </c>
      <c r="V9" s="43">
        <f t="shared" si="133"/>
        <v>0.84648172487419016</v>
      </c>
      <c r="W9" s="34">
        <f t="shared" si="134"/>
        <v>0</v>
      </c>
      <c r="X9" s="35">
        <f t="shared" si="135"/>
        <v>0</v>
      </c>
      <c r="Y9" s="44">
        <f t="shared" si="136"/>
        <v>0.9933555062542635</v>
      </c>
      <c r="Z9" s="45">
        <f t="shared" si="137"/>
        <v>0</v>
      </c>
      <c r="AA9" s="46">
        <f t="shared" si="138"/>
        <v>0</v>
      </c>
      <c r="AB9" s="47">
        <f t="shared" si="139"/>
        <v>0.0069444444452528842</v>
      </c>
      <c r="AC9" s="34">
        <f t="shared" si="140"/>
        <v>0.069444444452528842</v>
      </c>
      <c r="AD9" s="34">
        <f t="shared" si="141"/>
        <v>0</v>
      </c>
      <c r="AE9" s="34">
        <f t="shared" si="142"/>
        <v>0</v>
      </c>
      <c r="AF9" s="34">
        <f t="shared" si="143"/>
        <v>0</v>
      </c>
      <c r="AG9" s="34">
        <f t="shared" si="144"/>
        <v>0.069444444452528842</v>
      </c>
      <c r="AH9" s="48">
        <f t="shared" si="145"/>
        <v>0.34722222226264421</v>
      </c>
      <c r="AI9" s="38">
        <f t="shared" si="146"/>
        <v>1500.3472222222626</v>
      </c>
    </row>
    <row r="10" ht="14.25">
      <c r="A10" s="56" t="s">
        <v>42</v>
      </c>
      <c r="B10" s="57">
        <v>44197</v>
      </c>
      <c r="H10" s="26"/>
      <c r="I10" s="27"/>
      <c r="K10" s="26">
        <f t="shared" si="123"/>
        <v>44197.034722222226</v>
      </c>
      <c r="L10" s="28">
        <f t="shared" ref="L10:L73" si="147">K10+1/24/6</f>
        <v>44197.041666666672</v>
      </c>
      <c r="M10" s="30">
        <f t="shared" ref="M10:M73" si="148">(L10-K10)*24*3600</f>
        <v>600.00000006984919</v>
      </c>
      <c r="N10" s="30">
        <f t="shared" ref="N10:N73" si="149">SUMIFS(LIQUIDITY_DELTAS,TIMESTAMPS,"&gt;="&amp;K10,TIMESTAMPS,"&lt;"&amp;L10)</f>
        <v>0</v>
      </c>
      <c r="O10" s="30">
        <f>O9+N10</f>
        <v>1000000</v>
      </c>
      <c r="P10" s="30">
        <f>P9-N10</f>
        <v>1000000</v>
      </c>
      <c r="Q10" s="31">
        <f t="shared" ref="Q10:Q73" si="150">O10+P10</f>
        <v>2000000</v>
      </c>
      <c r="R10" s="40">
        <f t="shared" ref="R10:R73" si="151">P10/Q10</f>
        <v>0.5</v>
      </c>
      <c r="S10" s="41">
        <f t="shared" si="130"/>
        <v>0.5</v>
      </c>
      <c r="T10" s="41">
        <f t="shared" ref="T10:T73" si="152">IF(R10&gt;S10,0.5/(1-S10)*(R10-S10),0.5/S10*(R10-S10))</f>
        <v>0</v>
      </c>
      <c r="U10" s="42">
        <f>T10-T9</f>
        <v>0</v>
      </c>
      <c r="V10" s="43">
        <f t="shared" ref="V10:V73" si="153">IF(ALPHA_D&lt;=0,0,EXP(-ALPHA_D*M10/ALPHA_TIME_UNIT))</f>
        <v>0.84648172487419016</v>
      </c>
      <c r="W10" s="34">
        <f>(W9+U10)*(V10)</f>
        <v>0</v>
      </c>
      <c r="X10" s="35">
        <f>(W9+U10)*(1-V10)</f>
        <v>0</v>
      </c>
      <c r="Y10" s="44">
        <f t="shared" ref="Y10:Y73" si="154">IF(ALPHA_I&lt;=0,0,EXP(-ALPHA_I*M10/ALPHA_TIME_UNIT))</f>
        <v>0.9933555062542635</v>
      </c>
      <c r="Z10" s="45">
        <f>Z9*Y10+T10*(1-Y10)</f>
        <v>0</v>
      </c>
      <c r="AA10" s="46">
        <f>T10*M10+(Z9-T10)*(1-Y10)/(ALPHA_I/ALPHA_TIME_UNIT)</f>
        <v>0</v>
      </c>
      <c r="AB10" s="47">
        <f t="shared" ref="AB10:AB73" si="155">M10/K_TIME_UNIT</f>
        <v>0.0069444444452528842</v>
      </c>
      <c r="AC10" s="34">
        <f t="shared" ref="AC10:AC73" si="156">K_T/K_UNIT*AB10</f>
        <v>0.069444444452528842</v>
      </c>
      <c r="AD10" s="34">
        <f t="shared" ref="AD10:AD73" si="157">T10*AB10*K_P/K_UNIT</f>
        <v>0</v>
      </c>
      <c r="AE10" s="34">
        <f t="shared" ref="AE10:AE73" si="158">X10*K_D/K_UNIT</f>
        <v>0</v>
      </c>
      <c r="AF10" s="34">
        <f t="shared" ref="AF10:AF73" si="159">AA10*K_I/K_UNIT/K_TIME_UNIT</f>
        <v>0</v>
      </c>
      <c r="AG10" s="34">
        <f t="shared" ref="AG10:AG73" si="160">SUM(AC10:AF10)</f>
        <v>0.069444444452528842</v>
      </c>
      <c r="AH10" s="48">
        <f>AG10+AH9</f>
        <v>0.41666666671517305</v>
      </c>
      <c r="AI10" s="38">
        <f>AI9+AG10</f>
        <v>1500.4166666667152</v>
      </c>
    </row>
    <row r="11" ht="14.25">
      <c r="A11" s="58" t="s">
        <v>14</v>
      </c>
      <c r="B11" s="59">
        <v>1000000</v>
      </c>
      <c r="H11" s="26"/>
      <c r="I11" s="27"/>
      <c r="K11" s="26">
        <f t="shared" ref="K11:K74" si="161">L10</f>
        <v>44197.041666666672</v>
      </c>
      <c r="L11" s="28">
        <f t="shared" si="147"/>
        <v>44197.048611111117</v>
      </c>
      <c r="M11" s="30">
        <f t="shared" si="148"/>
        <v>600.00000006984919</v>
      </c>
      <c r="N11" s="30">
        <f t="shared" si="149"/>
        <v>250000</v>
      </c>
      <c r="O11" s="30">
        <f t="shared" ref="O11:O74" si="162">O10+N11</f>
        <v>1250000</v>
      </c>
      <c r="P11" s="30">
        <f t="shared" ref="P11:P74" si="163">P10-N11</f>
        <v>750000</v>
      </c>
      <c r="Q11" s="31">
        <f t="shared" si="150"/>
        <v>2000000</v>
      </c>
      <c r="R11" s="40">
        <f t="shared" si="151"/>
        <v>0.375</v>
      </c>
      <c r="S11" s="41">
        <f t="shared" si="130"/>
        <v>0.5</v>
      </c>
      <c r="T11" s="41">
        <f t="shared" si="152"/>
        <v>-0.125</v>
      </c>
      <c r="U11" s="42">
        <f t="shared" ref="U11:U74" si="164">T11-T10</f>
        <v>-0.125</v>
      </c>
      <c r="V11" s="43">
        <f t="shared" si="153"/>
        <v>0.84648172487419016</v>
      </c>
      <c r="W11" s="34">
        <f t="shared" ref="W11:W74" si="165">(W10+U11)*(V11)</f>
        <v>-0.10581021560927377</v>
      </c>
      <c r="X11" s="35">
        <f t="shared" ref="X11:X74" si="166">(W10+U11)*(1-V11)</f>
        <v>-0.019189784390726231</v>
      </c>
      <c r="Y11" s="44">
        <f t="shared" si="154"/>
        <v>0.9933555062542635</v>
      </c>
      <c r="Z11" s="45">
        <f t="shared" ref="Z11:Z74" si="167">Z10*Y11+T11*(1-Y11)</f>
        <v>-0.00083056171821706271</v>
      </c>
      <c r="AA11" s="46">
        <f t="shared" ref="AA11:AA74" si="168">T11*M11+(Z10-T11)*(1-Y11)/(ALPHA_I/ALPHA_TIME_UNIT)</f>
        <v>-0.24944536919549876</v>
      </c>
      <c r="AB11" s="47">
        <f t="shared" si="155"/>
        <v>0.0069444444452528842</v>
      </c>
      <c r="AC11" s="34">
        <f t="shared" si="156"/>
        <v>0.069444444452528842</v>
      </c>
      <c r="AD11" s="34">
        <f t="shared" si="157"/>
        <v>-0.10416666667879326</v>
      </c>
      <c r="AE11" s="34">
        <f t="shared" si="158"/>
        <v>-4.6055482537742956</v>
      </c>
      <c r="AF11" s="34">
        <f t="shared" si="159"/>
        <v>-0.0013858076066416598</v>
      </c>
      <c r="AG11" s="34">
        <f t="shared" si="160"/>
        <v>-4.6416562836072019</v>
      </c>
      <c r="AH11" s="48">
        <f t="shared" ref="AH11:AH74" si="169">AG11+AH10</f>
        <v>-4.2249896168920289</v>
      </c>
      <c r="AI11" s="38">
        <f t="shared" ref="AI11:AI74" si="170">AI10+AG11</f>
        <v>1495.7750103831079</v>
      </c>
    </row>
    <row r="12" ht="14.25">
      <c r="A12" s="58" t="s">
        <v>15</v>
      </c>
      <c r="B12" s="59">
        <v>1000000</v>
      </c>
      <c r="H12" s="26"/>
      <c r="I12" s="27"/>
      <c r="K12" s="26">
        <f t="shared" si="161"/>
        <v>44197.048611111117</v>
      </c>
      <c r="L12" s="28">
        <f t="shared" si="147"/>
        <v>44197.055555555562</v>
      </c>
      <c r="M12" s="30">
        <f t="shared" si="148"/>
        <v>600.00000006984919</v>
      </c>
      <c r="N12" s="30">
        <f t="shared" si="149"/>
        <v>0</v>
      </c>
      <c r="O12" s="30">
        <f t="shared" si="162"/>
        <v>1250000</v>
      </c>
      <c r="P12" s="30">
        <f t="shared" si="163"/>
        <v>750000</v>
      </c>
      <c r="Q12" s="31">
        <f t="shared" si="150"/>
        <v>2000000</v>
      </c>
      <c r="R12" s="40">
        <f t="shared" si="151"/>
        <v>0.375</v>
      </c>
      <c r="S12" s="41">
        <f t="shared" si="130"/>
        <v>0.5</v>
      </c>
      <c r="T12" s="41">
        <f t="shared" si="152"/>
        <v>-0.125</v>
      </c>
      <c r="U12" s="42">
        <f t="shared" si="164"/>
        <v>0</v>
      </c>
      <c r="V12" s="43">
        <f t="shared" si="153"/>
        <v>0.84648172487419016</v>
      </c>
      <c r="W12" s="34">
        <f t="shared" si="165"/>
        <v>-0.089566413818248022</v>
      </c>
      <c r="X12" s="35">
        <f t="shared" si="166"/>
        <v>-0.016243801791025751</v>
      </c>
      <c r="Y12" s="44">
        <f t="shared" si="154"/>
        <v>0.9933555062542635</v>
      </c>
      <c r="Z12" s="45">
        <f t="shared" si="167"/>
        <v>-0.001655604774291984</v>
      </c>
      <c r="AA12" s="46">
        <f t="shared" si="168"/>
        <v>-0.74612496198822953</v>
      </c>
      <c r="AB12" s="47">
        <f t="shared" si="155"/>
        <v>0.0069444444452528842</v>
      </c>
      <c r="AC12" s="34">
        <f t="shared" si="156"/>
        <v>0.069444444452528842</v>
      </c>
      <c r="AD12" s="34">
        <f t="shared" si="157"/>
        <v>-0.10416666667879326</v>
      </c>
      <c r="AE12" s="34">
        <f t="shared" si="158"/>
        <v>-3.8985124298461802</v>
      </c>
      <c r="AF12" s="34">
        <f t="shared" si="159"/>
        <v>-0.0041451386777123867</v>
      </c>
      <c r="AG12" s="34">
        <f t="shared" si="160"/>
        <v>-3.9373797907501569</v>
      </c>
      <c r="AH12" s="48">
        <f t="shared" si="169"/>
        <v>-8.1623694076421849</v>
      </c>
      <c r="AI12" s="38">
        <f t="shared" si="170"/>
        <v>1491.8376305923578</v>
      </c>
    </row>
    <row r="13" ht="14.25">
      <c r="A13" s="60" t="s">
        <v>43</v>
      </c>
      <c r="B13" s="61">
        <v>1500</v>
      </c>
      <c r="H13" s="26"/>
      <c r="I13" s="27"/>
      <c r="K13" s="26">
        <f t="shared" si="161"/>
        <v>44197.055555555562</v>
      </c>
      <c r="L13" s="28">
        <f t="shared" si="147"/>
        <v>44197.062500000007</v>
      </c>
      <c r="M13" s="30">
        <f t="shared" si="148"/>
        <v>600.00000006984919</v>
      </c>
      <c r="N13" s="30">
        <f t="shared" si="149"/>
        <v>0</v>
      </c>
      <c r="O13" s="30">
        <f t="shared" si="162"/>
        <v>1250000</v>
      </c>
      <c r="P13" s="30">
        <f t="shared" si="163"/>
        <v>750000</v>
      </c>
      <c r="Q13" s="31">
        <f t="shared" si="150"/>
        <v>2000000</v>
      </c>
      <c r="R13" s="40">
        <f t="shared" si="151"/>
        <v>0.375</v>
      </c>
      <c r="S13" s="41">
        <f t="shared" si="130"/>
        <v>0.5</v>
      </c>
      <c r="T13" s="41">
        <f t="shared" si="152"/>
        <v>-0.125</v>
      </c>
      <c r="U13" s="42">
        <f t="shared" si="164"/>
        <v>0</v>
      </c>
      <c r="V13" s="43">
        <f t="shared" si="153"/>
        <v>0.84648172487419016</v>
      </c>
      <c r="W13" s="34">
        <f t="shared" si="165"/>
        <v>-0.075816332459666083</v>
      </c>
      <c r="X13" s="35">
        <f t="shared" si="166"/>
        <v>-0.013750081358581936</v>
      </c>
      <c r="Y13" s="44">
        <f t="shared" si="154"/>
        <v>0.9933555062542635</v>
      </c>
      <c r="Z13" s="45">
        <f t="shared" si="167"/>
        <v>-0.0024751658369408522</v>
      </c>
      <c r="AA13" s="46">
        <f t="shared" si="168"/>
        <v>-1.2395043703330089</v>
      </c>
      <c r="AB13" s="47">
        <f t="shared" si="155"/>
        <v>0.0069444444452528842</v>
      </c>
      <c r="AC13" s="34">
        <f t="shared" si="156"/>
        <v>0.069444444452528842</v>
      </c>
      <c r="AD13" s="34">
        <f t="shared" si="157"/>
        <v>-0.10416666667879326</v>
      </c>
      <c r="AE13" s="34">
        <f t="shared" si="158"/>
        <v>-3.3000195260596645</v>
      </c>
      <c r="AF13" s="34">
        <f t="shared" si="159"/>
        <v>-0.0068861353907389384</v>
      </c>
      <c r="AG13" s="34">
        <f t="shared" si="160"/>
        <v>-3.3416278836766677</v>
      </c>
      <c r="AH13" s="48">
        <f t="shared" si="169"/>
        <v>-11.503997291318854</v>
      </c>
      <c r="AI13" s="38">
        <f t="shared" si="170"/>
        <v>1488.4960027086811</v>
      </c>
    </row>
    <row r="14" ht="14.25">
      <c r="H14" s="26"/>
      <c r="I14" s="27"/>
      <c r="K14" s="26">
        <f t="shared" si="161"/>
        <v>44197.062500000007</v>
      </c>
      <c r="L14" s="28">
        <f t="shared" si="147"/>
        <v>44197.069444444453</v>
      </c>
      <c r="M14" s="30">
        <f t="shared" si="148"/>
        <v>600.00000006984919</v>
      </c>
      <c r="N14" s="30">
        <f t="shared" si="149"/>
        <v>0</v>
      </c>
      <c r="O14" s="30">
        <f t="shared" si="162"/>
        <v>1250000</v>
      </c>
      <c r="P14" s="30">
        <f t="shared" si="163"/>
        <v>750000</v>
      </c>
      <c r="Q14" s="31">
        <f t="shared" si="150"/>
        <v>2000000</v>
      </c>
      <c r="R14" s="40">
        <f t="shared" si="151"/>
        <v>0.375</v>
      </c>
      <c r="S14" s="41">
        <f t="shared" si="130"/>
        <v>0.5</v>
      </c>
      <c r="T14" s="41">
        <f t="shared" si="152"/>
        <v>-0.125</v>
      </c>
      <c r="U14" s="42">
        <f t="shared" si="164"/>
        <v>0</v>
      </c>
      <c r="V14" s="43">
        <f t="shared" si="153"/>
        <v>0.84648172487419016</v>
      </c>
      <c r="W14" s="34">
        <f t="shared" si="165"/>
        <v>-0.064177139874093195</v>
      </c>
      <c r="X14" s="35">
        <f t="shared" si="166"/>
        <v>-0.011639192585572885</v>
      </c>
      <c r="Y14" s="44">
        <f t="shared" si="154"/>
        <v>0.9933555062542635</v>
      </c>
      <c r="Z14" s="45">
        <f t="shared" si="167"/>
        <v>-0.0032892813312347009</v>
      </c>
      <c r="AA14" s="46">
        <f t="shared" si="168"/>
        <v>-1.7296055222847713</v>
      </c>
      <c r="AB14" s="47">
        <f t="shared" si="155"/>
        <v>0.0069444444452528842</v>
      </c>
      <c r="AC14" s="34">
        <f t="shared" si="156"/>
        <v>0.069444444452528842</v>
      </c>
      <c r="AD14" s="34">
        <f t="shared" si="157"/>
        <v>-0.10416666667879326</v>
      </c>
      <c r="AE14" s="34">
        <f t="shared" si="158"/>
        <v>-2.7934062205374923</v>
      </c>
      <c r="AF14" s="34">
        <f t="shared" si="159"/>
        <v>-0.0096089195682487298</v>
      </c>
      <c r="AG14" s="34">
        <f t="shared" si="160"/>
        <v>-2.8377373623320055</v>
      </c>
      <c r="AH14" s="48">
        <f t="shared" si="169"/>
        <v>-14.341734653650859</v>
      </c>
      <c r="AI14" s="38">
        <f t="shared" si="170"/>
        <v>1485.658265346349</v>
      </c>
    </row>
    <row r="15" ht="14.25">
      <c r="A15" s="62" t="s">
        <v>44</v>
      </c>
      <c r="B15" s="63"/>
      <c r="D15" s="2"/>
      <c r="H15" s="26"/>
      <c r="I15" s="27"/>
      <c r="K15" s="26">
        <f t="shared" si="161"/>
        <v>44197.069444444453</v>
      </c>
      <c r="L15" s="28">
        <f t="shared" si="147"/>
        <v>44197.076388888898</v>
      </c>
      <c r="M15" s="30">
        <f t="shared" si="148"/>
        <v>600.00000006984919</v>
      </c>
      <c r="N15" s="30">
        <f t="shared" si="149"/>
        <v>0</v>
      </c>
      <c r="O15" s="30">
        <f t="shared" si="162"/>
        <v>1250000</v>
      </c>
      <c r="P15" s="30">
        <f t="shared" si="163"/>
        <v>750000</v>
      </c>
      <c r="Q15" s="31">
        <f t="shared" si="150"/>
        <v>2000000</v>
      </c>
      <c r="R15" s="40">
        <f t="shared" si="151"/>
        <v>0.375</v>
      </c>
      <c r="S15" s="41">
        <f t="shared" si="130"/>
        <v>0.5</v>
      </c>
      <c r="T15" s="41">
        <f t="shared" si="152"/>
        <v>-0.125</v>
      </c>
      <c r="U15" s="42">
        <f t="shared" si="164"/>
        <v>0</v>
      </c>
      <c r="V15" s="43">
        <f t="shared" si="153"/>
        <v>0.84648172487419016</v>
      </c>
      <c r="W15" s="34">
        <f t="shared" si="165"/>
        <v>-0.054324776058114574</v>
      </c>
      <c r="X15" s="35">
        <f t="shared" si="166"/>
        <v>-0.0098523638159786209</v>
      </c>
      <c r="Y15" s="44">
        <f t="shared" si="154"/>
        <v>0.9933555062542635</v>
      </c>
      <c r="Z15" s="45">
        <f t="shared" si="167"/>
        <v>-0.0040979874402184069</v>
      </c>
      <c r="AA15" s="46">
        <f t="shared" si="168"/>
        <v>-2.2164502001976132</v>
      </c>
      <c r="AB15" s="47">
        <f t="shared" si="155"/>
        <v>0.0069444444452528842</v>
      </c>
      <c r="AC15" s="34">
        <f t="shared" si="156"/>
        <v>0.069444444452528842</v>
      </c>
      <c r="AD15" s="34">
        <f t="shared" si="157"/>
        <v>-0.10416666667879326</v>
      </c>
      <c r="AE15" s="34">
        <f t="shared" si="158"/>
        <v>-2.364567315834869</v>
      </c>
      <c r="AF15" s="34">
        <f t="shared" si="159"/>
        <v>-0.012313612223320074</v>
      </c>
      <c r="AG15" s="34">
        <f t="shared" si="160"/>
        <v>-2.4116031502844537</v>
      </c>
      <c r="AH15" s="48">
        <f t="shared" si="169"/>
        <v>-16.753337803935313</v>
      </c>
      <c r="AI15" s="38">
        <f t="shared" si="170"/>
        <v>1483.2466621960646</v>
      </c>
    </row>
    <row r="16" ht="14.25">
      <c r="A16" s="58" t="s">
        <v>45</v>
      </c>
      <c r="B16" s="59">
        <v>100</v>
      </c>
      <c r="H16" s="26"/>
      <c r="I16" s="27"/>
      <c r="K16" s="26">
        <f t="shared" si="161"/>
        <v>44197.076388888898</v>
      </c>
      <c r="L16" s="28">
        <f t="shared" si="147"/>
        <v>44197.083333333343</v>
      </c>
      <c r="M16" s="30">
        <f t="shared" si="148"/>
        <v>600.00000006984919</v>
      </c>
      <c r="N16" s="30">
        <f t="shared" si="149"/>
        <v>0</v>
      </c>
      <c r="O16" s="30">
        <f t="shared" si="162"/>
        <v>1250000</v>
      </c>
      <c r="P16" s="30">
        <f t="shared" si="163"/>
        <v>750000</v>
      </c>
      <c r="Q16" s="31">
        <f t="shared" si="150"/>
        <v>2000000</v>
      </c>
      <c r="R16" s="40">
        <f t="shared" si="151"/>
        <v>0.375</v>
      </c>
      <c r="S16" s="41">
        <f t="shared" si="130"/>
        <v>0.5</v>
      </c>
      <c r="T16" s="41">
        <f t="shared" si="152"/>
        <v>-0.125</v>
      </c>
      <c r="U16" s="42">
        <f t="shared" si="164"/>
        <v>0</v>
      </c>
      <c r="V16" s="43">
        <f t="shared" si="153"/>
        <v>0.84648172487419016</v>
      </c>
      <c r="W16" s="34">
        <f t="shared" si="165"/>
        <v>-0.045984930141076935</v>
      </c>
      <c r="X16" s="35">
        <f t="shared" si="166"/>
        <v>-0.0083398459170376405</v>
      </c>
      <c r="Y16" s="44">
        <f t="shared" si="154"/>
        <v>0.9933555062542635</v>
      </c>
      <c r="Z16" s="45">
        <f t="shared" si="167"/>
        <v>-0.0049013201065188318</v>
      </c>
      <c r="AA16" s="46">
        <f t="shared" si="168"/>
        <v>-2.7000600416929075</v>
      </c>
      <c r="AB16" s="47">
        <f t="shared" si="155"/>
        <v>0.0069444444452528842</v>
      </c>
      <c r="AC16" s="34">
        <f t="shared" si="156"/>
        <v>0.069444444452528842</v>
      </c>
      <c r="AD16" s="34">
        <f t="shared" si="157"/>
        <v>-0.10416666667879326</v>
      </c>
      <c r="AE16" s="34">
        <f t="shared" si="158"/>
        <v>-2.0015630200890335</v>
      </c>
      <c r="AF16" s="34">
        <f t="shared" si="159"/>
        <v>-0.015000333564960597</v>
      </c>
      <c r="AG16" s="34">
        <f t="shared" si="160"/>
        <v>-2.0512855758802586</v>
      </c>
      <c r="AH16" s="48">
        <f t="shared" si="169"/>
        <v>-18.80462337981557</v>
      </c>
      <c r="AI16" s="38">
        <f t="shared" si="170"/>
        <v>1481.1953766201843</v>
      </c>
    </row>
    <row r="17" ht="14.25">
      <c r="A17" s="58" t="s">
        <v>46</v>
      </c>
      <c r="B17" s="59">
        <f>24*3600</f>
        <v>86400</v>
      </c>
      <c r="H17" s="26"/>
      <c r="I17" s="27"/>
      <c r="K17" s="26">
        <f t="shared" si="161"/>
        <v>44197.083333333343</v>
      </c>
      <c r="L17" s="28">
        <f t="shared" si="147"/>
        <v>44197.090277777788</v>
      </c>
      <c r="M17" s="30">
        <f t="shared" si="148"/>
        <v>600.00000006984919</v>
      </c>
      <c r="N17" s="30">
        <f t="shared" si="149"/>
        <v>0</v>
      </c>
      <c r="O17" s="30">
        <f t="shared" si="162"/>
        <v>1250000</v>
      </c>
      <c r="P17" s="30">
        <f t="shared" si="163"/>
        <v>750000</v>
      </c>
      <c r="Q17" s="31">
        <f t="shared" si="150"/>
        <v>2000000</v>
      </c>
      <c r="R17" s="40">
        <f t="shared" si="151"/>
        <v>0.375</v>
      </c>
      <c r="S17" s="41">
        <f t="shared" si="130"/>
        <v>0.5</v>
      </c>
      <c r="T17" s="41">
        <f t="shared" si="152"/>
        <v>-0.125</v>
      </c>
      <c r="U17" s="42">
        <f t="shared" si="164"/>
        <v>0</v>
      </c>
      <c r="V17" s="43">
        <f t="shared" si="153"/>
        <v>0.84648172487419016</v>
      </c>
      <c r="W17" s="34">
        <f t="shared" si="165"/>
        <v>-0.038925402984037939</v>
      </c>
      <c r="X17" s="35">
        <f t="shared" si="166"/>
        <v>-0.007059527157038995</v>
      </c>
      <c r="Y17" s="44">
        <f t="shared" si="154"/>
        <v>0.9933555062542635</v>
      </c>
      <c r="Z17" s="45">
        <f t="shared" si="167"/>
        <v>-0.0056993150339422777</v>
      </c>
      <c r="AA17" s="46">
        <f t="shared" si="168"/>
        <v>-3.180456540621023</v>
      </c>
      <c r="AB17" s="47">
        <f t="shared" si="155"/>
        <v>0.0069444444452528842</v>
      </c>
      <c r="AC17" s="34">
        <f t="shared" si="156"/>
        <v>0.069444444452528842</v>
      </c>
      <c r="AD17" s="34">
        <f t="shared" si="157"/>
        <v>-0.10416666667879326</v>
      </c>
      <c r="AE17" s="34">
        <f t="shared" si="158"/>
        <v>-1.6942865176893589</v>
      </c>
      <c r="AF17" s="34">
        <f t="shared" si="159"/>
        <v>-0.017669203003450127</v>
      </c>
      <c r="AG17" s="34">
        <f t="shared" si="160"/>
        <v>-1.7466779429190735</v>
      </c>
      <c r="AH17" s="48">
        <f t="shared" si="169"/>
        <v>-20.551301322734645</v>
      </c>
      <c r="AI17" s="38">
        <f t="shared" si="170"/>
        <v>1479.4486986772652</v>
      </c>
    </row>
    <row r="18" ht="14.25">
      <c r="A18" s="58" t="s">
        <v>47</v>
      </c>
      <c r="B18" s="59">
        <v>1</v>
      </c>
      <c r="H18" s="26"/>
      <c r="I18" s="27"/>
      <c r="K18" s="26">
        <f t="shared" si="161"/>
        <v>44197.090277777788</v>
      </c>
      <c r="L18" s="28">
        <f t="shared" si="147"/>
        <v>44197.097222222234</v>
      </c>
      <c r="M18" s="30">
        <f t="shared" si="148"/>
        <v>600.00000006984919</v>
      </c>
      <c r="N18" s="30">
        <f t="shared" si="149"/>
        <v>0</v>
      </c>
      <c r="O18" s="30">
        <f t="shared" si="162"/>
        <v>1250000</v>
      </c>
      <c r="P18" s="30">
        <f t="shared" si="163"/>
        <v>750000</v>
      </c>
      <c r="Q18" s="31">
        <f t="shared" si="150"/>
        <v>2000000</v>
      </c>
      <c r="R18" s="40">
        <f t="shared" si="151"/>
        <v>0.375</v>
      </c>
      <c r="S18" s="41">
        <f t="shared" si="130"/>
        <v>0.5</v>
      </c>
      <c r="T18" s="41">
        <f t="shared" si="152"/>
        <v>-0.125</v>
      </c>
      <c r="U18" s="42">
        <f t="shared" si="164"/>
        <v>0</v>
      </c>
      <c r="V18" s="43">
        <f t="shared" si="153"/>
        <v>0.84648172487419016</v>
      </c>
      <c r="W18" s="34">
        <f t="shared" si="165"/>
        <v>-0.032949642259351382</v>
      </c>
      <c r="X18" s="35">
        <f t="shared" si="166"/>
        <v>-0.0059757607246865557</v>
      </c>
      <c r="Y18" s="44">
        <f t="shared" si="154"/>
        <v>0.9933555062542635</v>
      </c>
      <c r="Z18" s="45">
        <f t="shared" si="167"/>
        <v>-0.006492007689061329</v>
      </c>
      <c r="AA18" s="46">
        <f t="shared" si="168"/>
        <v>-3.6576610480165357</v>
      </c>
      <c r="AB18" s="47">
        <f t="shared" si="155"/>
        <v>0.0069444444452528842</v>
      </c>
      <c r="AC18" s="34">
        <f t="shared" si="156"/>
        <v>0.069444444452528842</v>
      </c>
      <c r="AD18" s="34">
        <f t="shared" si="157"/>
        <v>-0.10416666667879326</v>
      </c>
      <c r="AE18" s="34">
        <f t="shared" si="158"/>
        <v>-1.4341825739247733</v>
      </c>
      <c r="AF18" s="34">
        <f t="shared" si="159"/>
        <v>-0.020320339155647422</v>
      </c>
      <c r="AG18" s="34">
        <f t="shared" si="160"/>
        <v>-1.4892251353066852</v>
      </c>
      <c r="AH18" s="48">
        <f t="shared" si="169"/>
        <v>-22.040526458041331</v>
      </c>
      <c r="AI18" s="38">
        <f t="shared" si="170"/>
        <v>1477.9594735419585</v>
      </c>
    </row>
    <row r="19" ht="14.25">
      <c r="A19" s="64" t="s">
        <v>48</v>
      </c>
      <c r="B19" s="65">
        <v>3600</v>
      </c>
      <c r="H19" s="26"/>
      <c r="I19" s="27"/>
      <c r="K19" s="26">
        <f t="shared" si="161"/>
        <v>44197.097222222234</v>
      </c>
      <c r="L19" s="28">
        <f t="shared" si="147"/>
        <v>44197.104166666679</v>
      </c>
      <c r="M19" s="30">
        <f t="shared" si="148"/>
        <v>600.00000006984919</v>
      </c>
      <c r="N19" s="30">
        <f t="shared" si="149"/>
        <v>0</v>
      </c>
      <c r="O19" s="30">
        <f t="shared" si="162"/>
        <v>1250000</v>
      </c>
      <c r="P19" s="30">
        <f t="shared" si="163"/>
        <v>750000</v>
      </c>
      <c r="Q19" s="31">
        <f t="shared" si="150"/>
        <v>2000000</v>
      </c>
      <c r="R19" s="40">
        <f t="shared" si="151"/>
        <v>0.375</v>
      </c>
      <c r="S19" s="41">
        <f t="shared" si="130"/>
        <v>0.5</v>
      </c>
      <c r="T19" s="41">
        <f t="shared" si="152"/>
        <v>-0.125</v>
      </c>
      <c r="U19" s="42">
        <f t="shared" si="164"/>
        <v>0</v>
      </c>
      <c r="V19" s="43">
        <f t="shared" si="153"/>
        <v>0.84648172487419016</v>
      </c>
      <c r="W19" s="34">
        <f t="shared" si="165"/>
        <v>-0.027891270013683266</v>
      </c>
      <c r="X19" s="35">
        <f t="shared" si="166"/>
        <v>-0.0050583722456681163</v>
      </c>
      <c r="Y19" s="44">
        <f t="shared" si="154"/>
        <v>0.9933555062542635</v>
      </c>
      <c r="Z19" s="45">
        <f t="shared" si="167"/>
        <v>-0.0072794333027911507</v>
      </c>
      <c r="AA19" s="46">
        <f t="shared" si="168"/>
        <v>-4.1316947730472151</v>
      </c>
      <c r="AB19" s="47">
        <f t="shared" si="155"/>
        <v>0.0069444444452528842</v>
      </c>
      <c r="AC19" s="34">
        <f t="shared" si="156"/>
        <v>0.069444444452528842</v>
      </c>
      <c r="AD19" s="34">
        <f t="shared" si="157"/>
        <v>-0.10416666667879326</v>
      </c>
      <c r="AE19" s="34">
        <f t="shared" si="158"/>
        <v>-1.2140093389603479</v>
      </c>
      <c r="AF19" s="34">
        <f t="shared" si="159"/>
        <v>-0.022953859850262305</v>
      </c>
      <c r="AG19" s="34">
        <f t="shared" si="160"/>
        <v>-1.2716854210368747</v>
      </c>
      <c r="AH19" s="48">
        <f t="shared" si="169"/>
        <v>-23.312211879078205</v>
      </c>
      <c r="AI19" s="38">
        <f t="shared" si="170"/>
        <v>1476.6877881209216</v>
      </c>
    </row>
    <row r="20" ht="14.25">
      <c r="A20" s="60" t="s">
        <v>49</v>
      </c>
      <c r="B20" s="61">
        <v>1000000</v>
      </c>
      <c r="H20" s="26"/>
      <c r="I20" s="27"/>
      <c r="K20" s="26">
        <f t="shared" si="161"/>
        <v>44197.104166666679</v>
      </c>
      <c r="L20" s="28">
        <f t="shared" si="147"/>
        <v>44197.111111111124</v>
      </c>
      <c r="M20" s="30">
        <f t="shared" si="148"/>
        <v>600.00000006984919</v>
      </c>
      <c r="N20" s="30">
        <f t="shared" si="149"/>
        <v>0</v>
      </c>
      <c r="O20" s="30">
        <f t="shared" si="162"/>
        <v>1250000</v>
      </c>
      <c r="P20" s="30">
        <f t="shared" si="163"/>
        <v>750000</v>
      </c>
      <c r="Q20" s="31">
        <f t="shared" si="150"/>
        <v>2000000</v>
      </c>
      <c r="R20" s="40">
        <f t="shared" si="151"/>
        <v>0.375</v>
      </c>
      <c r="S20" s="41">
        <f t="shared" si="130"/>
        <v>0.5</v>
      </c>
      <c r="T20" s="41">
        <f t="shared" si="152"/>
        <v>-0.125</v>
      </c>
      <c r="U20" s="42">
        <f t="shared" si="164"/>
        <v>0</v>
      </c>
      <c r="V20" s="43">
        <f t="shared" si="153"/>
        <v>0.84648172487419016</v>
      </c>
      <c r="W20" s="34">
        <f t="shared" si="165"/>
        <v>-0.023609450350114389</v>
      </c>
      <c r="X20" s="35">
        <f t="shared" si="166"/>
        <v>-0.0042818196635688779</v>
      </c>
      <c r="Y20" s="44">
        <f t="shared" si="154"/>
        <v>0.9933555062542635</v>
      </c>
      <c r="Z20" s="45">
        <f t="shared" si="167"/>
        <v>-0.0080616268719553123</v>
      </c>
      <c r="AA20" s="46">
        <f t="shared" si="168"/>
        <v>-4.6025787839566732</v>
      </c>
      <c r="AB20" s="47">
        <f t="shared" si="155"/>
        <v>0.0069444444452528842</v>
      </c>
      <c r="AC20" s="34">
        <f t="shared" si="156"/>
        <v>0.069444444452528842</v>
      </c>
      <c r="AD20" s="34">
        <f t="shared" si="157"/>
        <v>-0.10416666667879326</v>
      </c>
      <c r="AE20" s="34">
        <f t="shared" si="158"/>
        <v>-1.0276367192565308</v>
      </c>
      <c r="AF20" s="34">
        <f t="shared" si="159"/>
        <v>-0.025569882133092629</v>
      </c>
      <c r="AG20" s="34">
        <f t="shared" si="160"/>
        <v>-1.0879288236158877</v>
      </c>
      <c r="AH20" s="48">
        <f t="shared" si="169"/>
        <v>-24.400140702694092</v>
      </c>
      <c r="AI20" s="38">
        <f t="shared" si="170"/>
        <v>1475.5998592973058</v>
      </c>
    </row>
    <row r="21" ht="14.25">
      <c r="H21" s="26"/>
      <c r="I21" s="27"/>
      <c r="K21" s="26">
        <f t="shared" si="161"/>
        <v>44197.111111111124</v>
      </c>
      <c r="L21" s="28">
        <f t="shared" si="147"/>
        <v>44197.118055555569</v>
      </c>
      <c r="M21" s="30">
        <f t="shared" si="148"/>
        <v>600.00000006984919</v>
      </c>
      <c r="N21" s="30">
        <f t="shared" si="149"/>
        <v>0</v>
      </c>
      <c r="O21" s="30">
        <f t="shared" si="162"/>
        <v>1250000</v>
      </c>
      <c r="P21" s="30">
        <f t="shared" si="163"/>
        <v>750000</v>
      </c>
      <c r="Q21" s="31">
        <f t="shared" si="150"/>
        <v>2000000</v>
      </c>
      <c r="R21" s="40">
        <f t="shared" si="151"/>
        <v>0.375</v>
      </c>
      <c r="S21" s="41">
        <f t="shared" si="130"/>
        <v>0.5</v>
      </c>
      <c r="T21" s="41">
        <f t="shared" si="152"/>
        <v>-0.125</v>
      </c>
      <c r="U21" s="42">
        <f t="shared" si="164"/>
        <v>0</v>
      </c>
      <c r="V21" s="43">
        <f t="shared" si="153"/>
        <v>0.84648172487419016</v>
      </c>
      <c r="W21" s="34">
        <f t="shared" si="165"/>
        <v>-0.01998496825569638</v>
      </c>
      <c r="X21" s="35">
        <f t="shared" si="166"/>
        <v>-0.0036244820944180082</v>
      </c>
      <c r="Y21" s="44">
        <f t="shared" si="154"/>
        <v>0.9933555062542635</v>
      </c>
      <c r="Z21" s="45">
        <f t="shared" si="167"/>
        <v>-0.008838623160841207</v>
      </c>
      <c r="AA21" s="46">
        <f t="shared" si="168"/>
        <v>-5.0703340090006463</v>
      </c>
      <c r="AB21" s="47">
        <f t="shared" si="155"/>
        <v>0.0069444444452528842</v>
      </c>
      <c r="AC21" s="34">
        <f t="shared" si="156"/>
        <v>0.069444444452528842</v>
      </c>
      <c r="AD21" s="34">
        <f t="shared" si="157"/>
        <v>-0.10416666667879326</v>
      </c>
      <c r="AE21" s="34">
        <f t="shared" si="158"/>
        <v>-0.86987570266032199</v>
      </c>
      <c r="AF21" s="34">
        <f t="shared" si="159"/>
        <v>-0.028168522272225813</v>
      </c>
      <c r="AG21" s="34">
        <f t="shared" si="160"/>
        <v>-0.93276644715881218</v>
      </c>
      <c r="AH21" s="48">
        <f t="shared" si="169"/>
        <v>-25.332907149852904</v>
      </c>
      <c r="AI21" s="38">
        <f t="shared" si="170"/>
        <v>1474.6670928501469</v>
      </c>
    </row>
    <row r="22" ht="14.25">
      <c r="H22" s="26"/>
      <c r="I22" s="27"/>
      <c r="K22" s="26">
        <f t="shared" si="161"/>
        <v>44197.118055555569</v>
      </c>
      <c r="L22" s="28">
        <f t="shared" si="147"/>
        <v>44197.125000000015</v>
      </c>
      <c r="M22" s="30">
        <f t="shared" si="148"/>
        <v>600.00000006984919</v>
      </c>
      <c r="N22" s="30">
        <f t="shared" si="149"/>
        <v>0</v>
      </c>
      <c r="O22" s="30">
        <f t="shared" si="162"/>
        <v>1250000</v>
      </c>
      <c r="P22" s="30">
        <f t="shared" si="163"/>
        <v>750000</v>
      </c>
      <c r="Q22" s="31">
        <f t="shared" si="150"/>
        <v>2000000</v>
      </c>
      <c r="R22" s="40">
        <f t="shared" si="151"/>
        <v>0.375</v>
      </c>
      <c r="S22" s="41">
        <f t="shared" si="130"/>
        <v>0.5</v>
      </c>
      <c r="T22" s="41">
        <f t="shared" si="152"/>
        <v>-0.125</v>
      </c>
      <c r="U22" s="42">
        <f t="shared" si="164"/>
        <v>0</v>
      </c>
      <c r="V22" s="43">
        <f t="shared" si="153"/>
        <v>0.84648172487419016</v>
      </c>
      <c r="W22" s="34">
        <f t="shared" si="165"/>
        <v>-0.016916910400637808</v>
      </c>
      <c r="X22" s="35">
        <f t="shared" si="166"/>
        <v>-0.0030680578550585729</v>
      </c>
      <c r="Y22" s="44">
        <f t="shared" si="154"/>
        <v>0.9933555062542635</v>
      </c>
      <c r="Z22" s="45">
        <f t="shared" si="167"/>
        <v>-0.009610456702745138</v>
      </c>
      <c r="AA22" s="46">
        <f t="shared" si="168"/>
        <v>-5.5349812373773091</v>
      </c>
      <c r="AB22" s="47">
        <f t="shared" si="155"/>
        <v>0.0069444444452528842</v>
      </c>
      <c r="AC22" s="34">
        <f t="shared" si="156"/>
        <v>0.069444444452528842</v>
      </c>
      <c r="AD22" s="34">
        <f t="shared" si="157"/>
        <v>-0.10416666667879326</v>
      </c>
      <c r="AE22" s="34">
        <f t="shared" si="158"/>
        <v>-0.73633388521405752</v>
      </c>
      <c r="AF22" s="34">
        <f t="shared" si="159"/>
        <v>-0.030749895763207271</v>
      </c>
      <c r="AG22" s="34">
        <f t="shared" si="160"/>
        <v>-0.80180600320352924</v>
      </c>
      <c r="AH22" s="48">
        <f t="shared" si="169"/>
        <v>-26.134713153056435</v>
      </c>
      <c r="AI22" s="38">
        <f t="shared" si="170"/>
        <v>1473.8652868469433</v>
      </c>
    </row>
    <row r="23" ht="14.25">
      <c r="H23" s="26"/>
      <c r="I23" s="27"/>
      <c r="K23" s="26">
        <f t="shared" si="161"/>
        <v>44197.125000000015</v>
      </c>
      <c r="L23" s="28">
        <f t="shared" si="147"/>
        <v>44197.13194444446</v>
      </c>
      <c r="M23" s="30">
        <f t="shared" si="148"/>
        <v>600.00000006984919</v>
      </c>
      <c r="N23" s="30">
        <f t="shared" si="149"/>
        <v>500000</v>
      </c>
      <c r="O23" s="30">
        <f t="shared" si="162"/>
        <v>1750000</v>
      </c>
      <c r="P23" s="30">
        <f t="shared" si="163"/>
        <v>250000</v>
      </c>
      <c r="Q23" s="31">
        <f t="shared" si="150"/>
        <v>2000000</v>
      </c>
      <c r="R23" s="40">
        <f t="shared" si="151"/>
        <v>0.125</v>
      </c>
      <c r="S23" s="41">
        <f t="shared" si="130"/>
        <v>0.5</v>
      </c>
      <c r="T23" s="41">
        <f t="shared" si="152"/>
        <v>-0.375</v>
      </c>
      <c r="U23" s="42">
        <f t="shared" si="164"/>
        <v>-0.25</v>
      </c>
      <c r="V23" s="43">
        <f t="shared" si="153"/>
        <v>0.84648172487419016</v>
      </c>
      <c r="W23" s="34">
        <f t="shared" si="165"/>
        <v>-0.22594028671402155</v>
      </c>
      <c r="X23" s="35">
        <f t="shared" si="166"/>
        <v>-0.040976623686616247</v>
      </c>
      <c r="Y23" s="44">
        <f t="shared" si="154"/>
        <v>0.9933555062542635</v>
      </c>
      <c r="Z23" s="45">
        <f t="shared" si="167"/>
        <v>-0.012038285237941265</v>
      </c>
      <c r="AA23" s="46">
        <f t="shared" si="168"/>
        <v>-6.4954318585420481</v>
      </c>
      <c r="AB23" s="47">
        <f t="shared" si="155"/>
        <v>0.0069444444452528842</v>
      </c>
      <c r="AC23" s="34">
        <f t="shared" si="156"/>
        <v>0.069444444452528842</v>
      </c>
      <c r="AD23" s="34">
        <f t="shared" si="157"/>
        <v>-0.31250000003637979</v>
      </c>
      <c r="AE23" s="34">
        <f t="shared" si="158"/>
        <v>-9.8343896847878991</v>
      </c>
      <c r="AF23" s="34">
        <f t="shared" si="159"/>
        <v>-0.036085732547455826</v>
      </c>
      <c r="AG23" s="34">
        <f t="shared" si="160"/>
        <v>-10.113530972919206</v>
      </c>
      <c r="AH23" s="48">
        <f t="shared" si="169"/>
        <v>-36.248244125975638</v>
      </c>
      <c r="AI23" s="38">
        <f t="shared" si="170"/>
        <v>1463.751755874024</v>
      </c>
    </row>
    <row r="24" ht="14.25">
      <c r="H24" s="26"/>
      <c r="I24" s="27"/>
      <c r="K24" s="26">
        <f t="shared" si="161"/>
        <v>44197.13194444446</v>
      </c>
      <c r="L24" s="28">
        <f t="shared" si="147"/>
        <v>44197.138888888905</v>
      </c>
      <c r="M24" s="30">
        <f t="shared" si="148"/>
        <v>600.00000006984919</v>
      </c>
      <c r="N24" s="30">
        <f t="shared" si="149"/>
        <v>0</v>
      </c>
      <c r="O24" s="30">
        <f t="shared" si="162"/>
        <v>1750000</v>
      </c>
      <c r="P24" s="30">
        <f t="shared" si="163"/>
        <v>250000</v>
      </c>
      <c r="Q24" s="31">
        <f t="shared" si="150"/>
        <v>2000000</v>
      </c>
      <c r="R24" s="40">
        <f t="shared" si="151"/>
        <v>0.125</v>
      </c>
      <c r="S24" s="41">
        <f t="shared" si="130"/>
        <v>0.5</v>
      </c>
      <c r="T24" s="41">
        <f t="shared" si="152"/>
        <v>-0.375</v>
      </c>
      <c r="U24" s="42">
        <f t="shared" si="164"/>
        <v>0</v>
      </c>
      <c r="V24" s="43">
        <f t="shared" si="153"/>
        <v>0.84648172487419016</v>
      </c>
      <c r="W24" s="34">
        <f t="shared" si="165"/>
        <v>-0.19125432361625402</v>
      </c>
      <c r="X24" s="35">
        <f t="shared" si="166"/>
        <v>-0.034685963097767517</v>
      </c>
      <c r="Y24" s="44">
        <f t="shared" si="154"/>
        <v>0.9933555062542635</v>
      </c>
      <c r="Z24" s="45">
        <f t="shared" si="167"/>
        <v>-0.01444998208161956</v>
      </c>
      <c r="AA24" s="46">
        <f t="shared" si="168"/>
        <v>-7.9472840951468413</v>
      </c>
      <c r="AB24" s="47">
        <f t="shared" si="155"/>
        <v>0.0069444444452528842</v>
      </c>
      <c r="AC24" s="34">
        <f t="shared" si="156"/>
        <v>0.069444444452528842</v>
      </c>
      <c r="AD24" s="34">
        <f t="shared" si="157"/>
        <v>-0.31250000003637979</v>
      </c>
      <c r="AE24" s="34">
        <f t="shared" si="158"/>
        <v>-8.3246311434642042</v>
      </c>
      <c r="AF24" s="34">
        <f t="shared" si="159"/>
        <v>-0.044151578306371342</v>
      </c>
      <c r="AG24" s="34">
        <f t="shared" si="160"/>
        <v>-8.6118382773544262</v>
      </c>
      <c r="AH24" s="48">
        <f t="shared" si="169"/>
        <v>-44.860082403330068</v>
      </c>
      <c r="AI24" s="38">
        <f t="shared" si="170"/>
        <v>1455.1399175966694</v>
      </c>
    </row>
    <row r="25" ht="14.25">
      <c r="H25" s="26"/>
      <c r="I25" s="27"/>
      <c r="K25" s="26">
        <f t="shared" si="161"/>
        <v>44197.138888888905</v>
      </c>
      <c r="L25" s="28">
        <f t="shared" si="147"/>
        <v>44197.14583333335</v>
      </c>
      <c r="M25" s="30">
        <f t="shared" si="148"/>
        <v>600.00000006984919</v>
      </c>
      <c r="N25" s="30">
        <f t="shared" si="149"/>
        <v>0</v>
      </c>
      <c r="O25" s="30">
        <f t="shared" si="162"/>
        <v>1750000</v>
      </c>
      <c r="P25" s="30">
        <f t="shared" si="163"/>
        <v>250000</v>
      </c>
      <c r="Q25" s="31">
        <f t="shared" si="150"/>
        <v>2000000</v>
      </c>
      <c r="R25" s="40">
        <f t="shared" si="151"/>
        <v>0.125</v>
      </c>
      <c r="S25" s="41">
        <f t="shared" si="130"/>
        <v>0.5</v>
      </c>
      <c r="T25" s="41">
        <f t="shared" si="152"/>
        <v>-0.375</v>
      </c>
      <c r="U25" s="42">
        <f t="shared" si="164"/>
        <v>0</v>
      </c>
      <c r="V25" s="43">
        <f t="shared" si="153"/>
        <v>0.84648172487419016</v>
      </c>
      <c r="W25" s="34">
        <f t="shared" si="165"/>
        <v>-0.16189328974433326</v>
      </c>
      <c r="X25" s="35">
        <f t="shared" si="166"/>
        <v>-0.029361033871920756</v>
      </c>
      <c r="Y25" s="44">
        <f t="shared" si="154"/>
        <v>0.9933555062542635</v>
      </c>
      <c r="Z25" s="45">
        <f t="shared" si="167"/>
        <v>-0.016845654420703425</v>
      </c>
      <c r="AA25" s="46">
        <f t="shared" si="168"/>
        <v>-9.3894895086458234</v>
      </c>
      <c r="AB25" s="47">
        <f t="shared" si="155"/>
        <v>0.0069444444452528842</v>
      </c>
      <c r="AC25" s="34">
        <f t="shared" si="156"/>
        <v>0.069444444452528842</v>
      </c>
      <c r="AD25" s="34">
        <f t="shared" si="157"/>
        <v>-0.31250000003637979</v>
      </c>
      <c r="AE25" s="34">
        <f t="shared" si="158"/>
        <v>-7.0466481292609817</v>
      </c>
      <c r="AF25" s="34">
        <f t="shared" si="159"/>
        <v>-0.05216383060358791</v>
      </c>
      <c r="AG25" s="34">
        <f t="shared" si="160"/>
        <v>-7.3418675154484205</v>
      </c>
      <c r="AH25" s="48">
        <f t="shared" si="169"/>
        <v>-52.201949918778489</v>
      </c>
      <c r="AI25" s="38">
        <f t="shared" si="170"/>
        <v>1447.7980500812209</v>
      </c>
    </row>
    <row r="26" ht="14.25">
      <c r="H26" s="26"/>
      <c r="I26" s="27"/>
      <c r="K26" s="26">
        <f t="shared" si="161"/>
        <v>44197.14583333335</v>
      </c>
      <c r="L26" s="28">
        <f t="shared" si="147"/>
        <v>44197.152777777796</v>
      </c>
      <c r="M26" s="30">
        <f t="shared" si="148"/>
        <v>600.00000006984919</v>
      </c>
      <c r="N26" s="30">
        <f t="shared" si="149"/>
        <v>0</v>
      </c>
      <c r="O26" s="30">
        <f t="shared" si="162"/>
        <v>1750000</v>
      </c>
      <c r="P26" s="30">
        <f t="shared" si="163"/>
        <v>250000</v>
      </c>
      <c r="Q26" s="31">
        <f t="shared" si="150"/>
        <v>2000000</v>
      </c>
      <c r="R26" s="40">
        <f t="shared" si="151"/>
        <v>0.125</v>
      </c>
      <c r="S26" s="41">
        <f t="shared" si="130"/>
        <v>0.5</v>
      </c>
      <c r="T26" s="41">
        <f t="shared" si="152"/>
        <v>-0.375</v>
      </c>
      <c r="U26" s="42">
        <f t="shared" si="164"/>
        <v>0</v>
      </c>
      <c r="V26" s="43">
        <f t="shared" si="153"/>
        <v>0.84648172487419016</v>
      </c>
      <c r="W26" s="34">
        <f t="shared" si="165"/>
        <v>-0.13703971114834027</v>
      </c>
      <c r="X26" s="35">
        <f t="shared" si="166"/>
        <v>-0.024853578595993003</v>
      </c>
      <c r="Y26" s="44">
        <f t="shared" si="154"/>
        <v>0.9933555062542635</v>
      </c>
      <c r="Z26" s="45">
        <f t="shared" si="167"/>
        <v>-0.01922540872991341</v>
      </c>
      <c r="AA26" s="46">
        <f t="shared" si="168"/>
        <v>-10.8221121972947</v>
      </c>
      <c r="AB26" s="47">
        <f t="shared" si="155"/>
        <v>0.0069444444452528842</v>
      </c>
      <c r="AC26" s="34">
        <f t="shared" si="156"/>
        <v>0.069444444452528842</v>
      </c>
      <c r="AD26" s="34">
        <f t="shared" si="157"/>
        <v>-0.31250000003637979</v>
      </c>
      <c r="AE26" s="34">
        <f t="shared" si="158"/>
        <v>-5.9648588630383204</v>
      </c>
      <c r="AF26" s="34">
        <f t="shared" si="159"/>
        <v>-0.060122845540526111</v>
      </c>
      <c r="AG26" s="34">
        <f t="shared" si="160"/>
        <v>-6.2680372641626976</v>
      </c>
      <c r="AH26" s="48">
        <f t="shared" si="169"/>
        <v>-58.469987182941189</v>
      </c>
      <c r="AI26" s="38">
        <f t="shared" si="170"/>
        <v>1441.5300128170582</v>
      </c>
    </row>
    <row r="27" ht="14.25">
      <c r="H27" s="26"/>
      <c r="I27" s="27"/>
      <c r="K27" s="26">
        <f t="shared" si="161"/>
        <v>44197.152777777796</v>
      </c>
      <c r="L27" s="28">
        <f t="shared" si="147"/>
        <v>44197.159722222241</v>
      </c>
      <c r="M27" s="30">
        <f t="shared" si="148"/>
        <v>600.00000006984919</v>
      </c>
      <c r="N27" s="30">
        <f t="shared" si="149"/>
        <v>0</v>
      </c>
      <c r="O27" s="30">
        <f t="shared" si="162"/>
        <v>1750000</v>
      </c>
      <c r="P27" s="30">
        <f t="shared" si="163"/>
        <v>250000</v>
      </c>
      <c r="Q27" s="31">
        <f t="shared" si="150"/>
        <v>2000000</v>
      </c>
      <c r="R27" s="40">
        <f t="shared" si="151"/>
        <v>0.125</v>
      </c>
      <c r="S27" s="41">
        <f t="shared" si="130"/>
        <v>0.5</v>
      </c>
      <c r="T27" s="41">
        <f t="shared" si="152"/>
        <v>-0.375</v>
      </c>
      <c r="U27" s="42">
        <f t="shared" si="164"/>
        <v>0</v>
      </c>
      <c r="V27" s="43">
        <f t="shared" si="153"/>
        <v>0.84648172487419016</v>
      </c>
      <c r="W27" s="34">
        <f t="shared" si="165"/>
        <v>-0.11600161106910785</v>
      </c>
      <c r="X27" s="35">
        <f t="shared" si="166"/>
        <v>-0.021038100079232413</v>
      </c>
      <c r="Y27" s="44">
        <f t="shared" si="154"/>
        <v>0.9933555062542635</v>
      </c>
      <c r="Z27" s="45">
        <f t="shared" si="167"/>
        <v>-0.021589350776499462</v>
      </c>
      <c r="AA27" s="46">
        <f t="shared" si="168"/>
        <v>-12.245215833448867</v>
      </c>
      <c r="AB27" s="47">
        <f t="shared" si="155"/>
        <v>0.0069444444452528842</v>
      </c>
      <c r="AC27" s="34">
        <f t="shared" si="156"/>
        <v>0.069444444452528842</v>
      </c>
      <c r="AD27" s="34">
        <f t="shared" si="157"/>
        <v>-0.31250000003637979</v>
      </c>
      <c r="AE27" s="34">
        <f t="shared" si="158"/>
        <v>-5.0491440190157793</v>
      </c>
      <c r="AF27" s="34">
        <f t="shared" si="159"/>
        <v>-0.068028976852493706</v>
      </c>
      <c r="AG27" s="34">
        <f t="shared" si="160"/>
        <v>-5.3602285514521242</v>
      </c>
      <c r="AH27" s="48">
        <f t="shared" si="169"/>
        <v>-63.830215734393313</v>
      </c>
      <c r="AI27" s="38">
        <f t="shared" si="170"/>
        <v>1436.169784265606</v>
      </c>
    </row>
    <row r="28" ht="14.25">
      <c r="H28" s="26"/>
      <c r="I28" s="27"/>
      <c r="K28" s="26">
        <f t="shared" si="161"/>
        <v>44197.159722222241</v>
      </c>
      <c r="L28" s="28">
        <f t="shared" si="147"/>
        <v>44197.166666666686</v>
      </c>
      <c r="M28" s="30">
        <f t="shared" si="148"/>
        <v>600.00000006984919</v>
      </c>
      <c r="N28" s="30">
        <f t="shared" si="149"/>
        <v>0</v>
      </c>
      <c r="O28" s="30">
        <f t="shared" si="162"/>
        <v>1750000</v>
      </c>
      <c r="P28" s="30">
        <f t="shared" si="163"/>
        <v>250000</v>
      </c>
      <c r="Q28" s="31">
        <f t="shared" si="150"/>
        <v>2000000</v>
      </c>
      <c r="R28" s="40">
        <f t="shared" si="151"/>
        <v>0.125</v>
      </c>
      <c r="S28" s="41">
        <f t="shared" si="130"/>
        <v>0.5</v>
      </c>
      <c r="T28" s="41">
        <f t="shared" si="152"/>
        <v>-0.375</v>
      </c>
      <c r="U28" s="42">
        <f t="shared" si="164"/>
        <v>0</v>
      </c>
      <c r="V28" s="43">
        <f t="shared" si="153"/>
        <v>0.84648172487419016</v>
      </c>
      <c r="W28" s="34">
        <f t="shared" si="165"/>
        <v>-0.098193243825963367</v>
      </c>
      <c r="X28" s="35">
        <f t="shared" si="166"/>
        <v>-0.017808367243144486</v>
      </c>
      <c r="Y28" s="44">
        <f t="shared" si="154"/>
        <v>0.9933555062542635</v>
      </c>
      <c r="Z28" s="45">
        <f t="shared" si="167"/>
        <v>-0.023937585624941689</v>
      </c>
      <c r="AA28" s="46">
        <f t="shared" si="168"/>
        <v>-13.658863666393074</v>
      </c>
      <c r="AB28" s="47">
        <f t="shared" si="155"/>
        <v>0.0069444444452528842</v>
      </c>
      <c r="AC28" s="34">
        <f t="shared" si="156"/>
        <v>0.069444444452528842</v>
      </c>
      <c r="AD28" s="34">
        <f t="shared" si="157"/>
        <v>-0.31250000003637979</v>
      </c>
      <c r="AE28" s="34">
        <f t="shared" si="158"/>
        <v>-4.2740081383546764</v>
      </c>
      <c r="AF28" s="34">
        <f t="shared" si="159"/>
        <v>-0.075882575924405962</v>
      </c>
      <c r="AG28" s="34">
        <f t="shared" si="160"/>
        <v>-4.5929462698629333</v>
      </c>
      <c r="AH28" s="48">
        <f t="shared" si="169"/>
        <v>-68.423162004256241</v>
      </c>
      <c r="AI28" s="38">
        <f t="shared" si="170"/>
        <v>1431.5768379957431</v>
      </c>
    </row>
    <row r="29" ht="14.25">
      <c r="H29" s="26"/>
      <c r="I29" s="27"/>
      <c r="K29" s="26">
        <f t="shared" si="161"/>
        <v>44197.166666666686</v>
      </c>
      <c r="L29" s="28">
        <f t="shared" si="147"/>
        <v>44197.173611111131</v>
      </c>
      <c r="M29" s="30">
        <f t="shared" si="148"/>
        <v>600.00000006984919</v>
      </c>
      <c r="N29" s="30">
        <f t="shared" si="149"/>
        <v>0</v>
      </c>
      <c r="O29" s="30">
        <f t="shared" si="162"/>
        <v>1750000</v>
      </c>
      <c r="P29" s="30">
        <f t="shared" si="163"/>
        <v>250000</v>
      </c>
      <c r="Q29" s="31">
        <f t="shared" si="150"/>
        <v>2000000</v>
      </c>
      <c r="R29" s="40">
        <f t="shared" si="151"/>
        <v>0.125</v>
      </c>
      <c r="S29" s="41">
        <f t="shared" si="130"/>
        <v>0.5</v>
      </c>
      <c r="T29" s="41">
        <f t="shared" si="152"/>
        <v>-0.375</v>
      </c>
      <c r="U29" s="42">
        <f t="shared" si="164"/>
        <v>0</v>
      </c>
      <c r="V29" s="43">
        <f t="shared" si="153"/>
        <v>0.84648172487419016</v>
      </c>
      <c r="W29" s="34">
        <f t="shared" si="165"/>
        <v>-0.083118786404793393</v>
      </c>
      <c r="X29" s="35">
        <f t="shared" si="166"/>
        <v>-0.015074457421169973</v>
      </c>
      <c r="Y29" s="44">
        <f t="shared" si="154"/>
        <v>0.9933555062542635</v>
      </c>
      <c r="Z29" s="45">
        <f t="shared" si="167"/>
        <v>-0.026270217641619919</v>
      </c>
      <c r="AA29" s="46">
        <f t="shared" si="168"/>
        <v>-15.063118525152618</v>
      </c>
      <c r="AB29" s="47">
        <f t="shared" si="155"/>
        <v>0.0069444444452528842</v>
      </c>
      <c r="AC29" s="34">
        <f t="shared" si="156"/>
        <v>0.069444444452528842</v>
      </c>
      <c r="AD29" s="34">
        <f t="shared" si="157"/>
        <v>-0.31250000003637979</v>
      </c>
      <c r="AE29" s="34">
        <f t="shared" si="158"/>
        <v>-3.6178697810807936</v>
      </c>
      <c r="AF29" s="34">
        <f t="shared" si="159"/>
        <v>-0.083683991806403429</v>
      </c>
      <c r="AG29" s="34">
        <f t="shared" si="160"/>
        <v>-3.9446093284710479</v>
      </c>
      <c r="AH29" s="48">
        <f t="shared" si="169"/>
        <v>-72.367771332727287</v>
      </c>
      <c r="AI29" s="38">
        <f t="shared" si="170"/>
        <v>1427.6322286672721</v>
      </c>
    </row>
    <row r="30" ht="14.25">
      <c r="H30" s="32"/>
      <c r="I30" s="33"/>
      <c r="K30" s="26">
        <f t="shared" si="161"/>
        <v>44197.173611111131</v>
      </c>
      <c r="L30" s="28">
        <f t="shared" si="147"/>
        <v>44197.180555555577</v>
      </c>
      <c r="M30" s="30">
        <f t="shared" si="148"/>
        <v>600.00000006984919</v>
      </c>
      <c r="N30" s="30">
        <f t="shared" si="149"/>
        <v>0</v>
      </c>
      <c r="O30" s="30">
        <f t="shared" si="162"/>
        <v>1750000</v>
      </c>
      <c r="P30" s="30">
        <f t="shared" si="163"/>
        <v>250000</v>
      </c>
      <c r="Q30" s="31">
        <f t="shared" si="150"/>
        <v>2000000</v>
      </c>
      <c r="R30" s="40">
        <f t="shared" si="151"/>
        <v>0.125</v>
      </c>
      <c r="S30" s="41">
        <f t="shared" si="130"/>
        <v>0.5</v>
      </c>
      <c r="T30" s="41">
        <f t="shared" si="152"/>
        <v>-0.375</v>
      </c>
      <c r="U30" s="42">
        <f t="shared" si="164"/>
        <v>0</v>
      </c>
      <c r="V30" s="43">
        <f t="shared" si="153"/>
        <v>0.84648172487419016</v>
      </c>
      <c r="W30" s="34">
        <f t="shared" si="165"/>
        <v>-0.070358533685378893</v>
      </c>
      <c r="X30" s="35">
        <f t="shared" si="166"/>
        <v>-0.012760252719414495</v>
      </c>
      <c r="Y30" s="44">
        <f t="shared" si="154"/>
        <v>0.9933555062542635</v>
      </c>
      <c r="Z30" s="45">
        <f t="shared" si="167"/>
        <v>-0.028587350499452227</v>
      </c>
      <c r="AA30" s="46">
        <f t="shared" si="168"/>
        <v>-16.458042821285716</v>
      </c>
      <c r="AB30" s="47">
        <f t="shared" si="155"/>
        <v>0.0069444444452528842</v>
      </c>
      <c r="AC30" s="34">
        <f t="shared" si="156"/>
        <v>0.069444444452528842</v>
      </c>
      <c r="AD30" s="34">
        <f t="shared" si="157"/>
        <v>-0.31250000003637979</v>
      </c>
      <c r="AE30" s="34">
        <f t="shared" si="158"/>
        <v>-3.0624606526594786</v>
      </c>
      <c r="AF30" s="34">
        <f t="shared" si="159"/>
        <v>-0.091433571229365088</v>
      </c>
      <c r="AG30" s="34">
        <f t="shared" si="160"/>
        <v>-3.3969497794726946</v>
      </c>
      <c r="AH30" s="48">
        <f t="shared" si="169"/>
        <v>-75.764721112199979</v>
      </c>
      <c r="AI30" s="38">
        <f t="shared" si="170"/>
        <v>1424.2352788877995</v>
      </c>
    </row>
    <row r="31" ht="14.25">
      <c r="H31" s="32"/>
      <c r="I31" s="33"/>
      <c r="K31" s="26">
        <f t="shared" si="161"/>
        <v>44197.180555555577</v>
      </c>
      <c r="L31" s="28">
        <f t="shared" si="147"/>
        <v>44197.187500000022</v>
      </c>
      <c r="M31" s="30">
        <f t="shared" si="148"/>
        <v>600.00000006984919</v>
      </c>
      <c r="N31" s="30">
        <f t="shared" si="149"/>
        <v>0</v>
      </c>
      <c r="O31" s="30">
        <f t="shared" si="162"/>
        <v>1750000</v>
      </c>
      <c r="P31" s="30">
        <f t="shared" si="163"/>
        <v>250000</v>
      </c>
      <c r="Q31" s="31">
        <f t="shared" si="150"/>
        <v>2000000</v>
      </c>
      <c r="R31" s="40">
        <f t="shared" si="151"/>
        <v>0.125</v>
      </c>
      <c r="S31" s="41">
        <f t="shared" si="130"/>
        <v>0.5</v>
      </c>
      <c r="T31" s="41">
        <f t="shared" si="152"/>
        <v>-0.375</v>
      </c>
      <c r="U31" s="42">
        <f t="shared" si="164"/>
        <v>0</v>
      </c>
      <c r="V31" s="43">
        <f t="shared" si="153"/>
        <v>0.84648172487419016</v>
      </c>
      <c r="W31" s="34">
        <f t="shared" si="165"/>
        <v>-0.059557212953618335</v>
      </c>
      <c r="X31" s="35">
        <f t="shared" si="166"/>
        <v>-0.010801320731760556</v>
      </c>
      <c r="Y31" s="44">
        <f t="shared" si="154"/>
        <v>0.9933555062542635</v>
      </c>
      <c r="Z31" s="45">
        <f t="shared" si="167"/>
        <v>-0.030889087182502627</v>
      </c>
      <c r="AA31" s="46">
        <f t="shared" si="168"/>
        <v>-17.843698551657383</v>
      </c>
      <c r="AB31" s="47">
        <f t="shared" si="155"/>
        <v>0.0069444444452528842</v>
      </c>
      <c r="AC31" s="34">
        <f t="shared" si="156"/>
        <v>0.069444444452528842</v>
      </c>
      <c r="AD31" s="34">
        <f t="shared" si="157"/>
        <v>-0.31250000003637979</v>
      </c>
      <c r="AE31" s="34">
        <f t="shared" si="158"/>
        <v>-2.5923169756225337</v>
      </c>
      <c r="AF31" s="34">
        <f t="shared" si="159"/>
        <v>-0.099131658620318794</v>
      </c>
      <c r="AG31" s="34">
        <f t="shared" si="160"/>
        <v>-2.9345041898267032</v>
      </c>
      <c r="AH31" s="48">
        <f t="shared" si="169"/>
        <v>-78.699225302026676</v>
      </c>
      <c r="AI31" s="38">
        <f t="shared" si="170"/>
        <v>1421.3007746979729</v>
      </c>
    </row>
    <row r="32" ht="14.25">
      <c r="H32" s="32"/>
      <c r="I32" s="33"/>
      <c r="K32" s="26">
        <f t="shared" si="161"/>
        <v>44197.187500000022</v>
      </c>
      <c r="L32" s="28">
        <f t="shared" si="147"/>
        <v>44197.194444444467</v>
      </c>
      <c r="M32" s="30">
        <f t="shared" si="148"/>
        <v>600.00000006984919</v>
      </c>
      <c r="N32" s="30">
        <f t="shared" si="149"/>
        <v>0</v>
      </c>
      <c r="O32" s="30">
        <f t="shared" si="162"/>
        <v>1750000</v>
      </c>
      <c r="P32" s="30">
        <f t="shared" si="163"/>
        <v>250000</v>
      </c>
      <c r="Q32" s="31">
        <f t="shared" si="150"/>
        <v>2000000</v>
      </c>
      <c r="R32" s="40">
        <f t="shared" si="151"/>
        <v>0.125</v>
      </c>
      <c r="S32" s="41">
        <f t="shared" si="130"/>
        <v>0.5</v>
      </c>
      <c r="T32" s="41">
        <f t="shared" si="152"/>
        <v>-0.375</v>
      </c>
      <c r="U32" s="42">
        <f t="shared" si="164"/>
        <v>0</v>
      </c>
      <c r="V32" s="43">
        <f t="shared" si="153"/>
        <v>0.84648172487419016</v>
      </c>
      <c r="W32" s="34">
        <f t="shared" si="165"/>
        <v>-0.050414092349678308</v>
      </c>
      <c r="X32" s="35">
        <f t="shared" si="166"/>
        <v>-0.0091431206039400258</v>
      </c>
      <c r="Y32" s="44">
        <f t="shared" si="154"/>
        <v>0.9933555062542635</v>
      </c>
      <c r="Z32" s="45">
        <f t="shared" si="167"/>
        <v>-0.033175529990558165</v>
      </c>
      <c r="AA32" s="46">
        <f t="shared" si="168"/>
        <v>-19.220147301194828</v>
      </c>
      <c r="AB32" s="47">
        <f t="shared" si="155"/>
        <v>0.0069444444452528842</v>
      </c>
      <c r="AC32" s="34">
        <f t="shared" si="156"/>
        <v>0.069444444452528842</v>
      </c>
      <c r="AD32" s="34">
        <f t="shared" si="157"/>
        <v>-0.31250000003637979</v>
      </c>
      <c r="AE32" s="34">
        <f t="shared" si="158"/>
        <v>-2.1943489449456064</v>
      </c>
      <c r="AF32" s="34">
        <f t="shared" si="159"/>
        <v>-0.10677859611774904</v>
      </c>
      <c r="AG32" s="34">
        <f t="shared" si="160"/>
        <v>-2.5441830966472065</v>
      </c>
      <c r="AH32" s="48">
        <f t="shared" si="169"/>
        <v>-81.243408398673878</v>
      </c>
      <c r="AI32" s="38">
        <f t="shared" si="170"/>
        <v>1418.7565916013257</v>
      </c>
    </row>
    <row r="33" ht="14.25">
      <c r="H33" s="32"/>
      <c r="I33" s="33"/>
      <c r="K33" s="26">
        <f t="shared" si="161"/>
        <v>44197.194444444467</v>
      </c>
      <c r="L33" s="28">
        <f t="shared" si="147"/>
        <v>44197.201388888912</v>
      </c>
      <c r="M33" s="30">
        <f t="shared" si="148"/>
        <v>600.00000006984919</v>
      </c>
      <c r="N33" s="30">
        <f t="shared" si="149"/>
        <v>0</v>
      </c>
      <c r="O33" s="30">
        <f t="shared" si="162"/>
        <v>1750000</v>
      </c>
      <c r="P33" s="30">
        <f t="shared" si="163"/>
        <v>250000</v>
      </c>
      <c r="Q33" s="31">
        <f t="shared" si="150"/>
        <v>2000000</v>
      </c>
      <c r="R33" s="40">
        <f t="shared" si="151"/>
        <v>0.125</v>
      </c>
      <c r="S33" s="41">
        <f t="shared" si="130"/>
        <v>0.5</v>
      </c>
      <c r="T33" s="41">
        <f t="shared" si="152"/>
        <v>-0.375</v>
      </c>
      <c r="U33" s="42">
        <f t="shared" si="164"/>
        <v>0</v>
      </c>
      <c r="V33" s="43">
        <f t="shared" si="153"/>
        <v>0.84648172487419016</v>
      </c>
      <c r="W33" s="34">
        <f t="shared" si="165"/>
        <v>-0.042674607850122406</v>
      </c>
      <c r="X33" s="35">
        <f t="shared" si="166"/>
        <v>-0.0077394844995558997</v>
      </c>
      <c r="Y33" s="44">
        <f t="shared" si="154"/>
        <v>0.9933555062542635</v>
      </c>
      <c r="Z33" s="45">
        <f t="shared" si="167"/>
        <v>-0.035446780543675595</v>
      </c>
      <c r="AA33" s="46">
        <f t="shared" si="168"/>
        <v>-20.587450245624666</v>
      </c>
      <c r="AB33" s="47">
        <f t="shared" si="155"/>
        <v>0.0069444444452528842</v>
      </c>
      <c r="AC33" s="34">
        <f t="shared" si="156"/>
        <v>0.069444444452528842</v>
      </c>
      <c r="AD33" s="34">
        <f t="shared" si="157"/>
        <v>-0.31250000003637979</v>
      </c>
      <c r="AE33" s="34">
        <f t="shared" si="158"/>
        <v>-1.8574762798934159</v>
      </c>
      <c r="AF33" s="34">
        <f t="shared" si="159"/>
        <v>-0.1143747235868037</v>
      </c>
      <c r="AG33" s="34">
        <f t="shared" si="160"/>
        <v>-2.2149065590640706</v>
      </c>
      <c r="AH33" s="48">
        <f t="shared" si="169"/>
        <v>-83.458314957737954</v>
      </c>
      <c r="AI33" s="38">
        <f t="shared" si="170"/>
        <v>1416.5416850422616</v>
      </c>
    </row>
    <row r="34" ht="14.25">
      <c r="H34" s="32"/>
      <c r="I34" s="33"/>
      <c r="K34" s="26">
        <f t="shared" si="161"/>
        <v>44197.201388888912</v>
      </c>
      <c r="L34" s="28">
        <f t="shared" si="147"/>
        <v>44197.208333333358</v>
      </c>
      <c r="M34" s="30">
        <f t="shared" si="148"/>
        <v>600.00000006984919</v>
      </c>
      <c r="N34" s="30">
        <f t="shared" si="149"/>
        <v>0</v>
      </c>
      <c r="O34" s="30">
        <f t="shared" si="162"/>
        <v>1750000</v>
      </c>
      <c r="P34" s="30">
        <f t="shared" si="163"/>
        <v>250000</v>
      </c>
      <c r="Q34" s="31">
        <f t="shared" si="150"/>
        <v>2000000</v>
      </c>
      <c r="R34" s="40">
        <f t="shared" si="151"/>
        <v>0.125</v>
      </c>
      <c r="S34" s="41">
        <f t="shared" si="130"/>
        <v>0.5</v>
      </c>
      <c r="T34" s="41">
        <f t="shared" si="152"/>
        <v>-0.375</v>
      </c>
      <c r="U34" s="42">
        <f t="shared" si="164"/>
        <v>0</v>
      </c>
      <c r="V34" s="43">
        <f t="shared" si="153"/>
        <v>0.84648172487419016</v>
      </c>
      <c r="W34" s="34">
        <f t="shared" si="165"/>
        <v>-0.036123275661301267</v>
      </c>
      <c r="X34" s="35">
        <f t="shared" si="166"/>
        <v>-0.0065513321888211358</v>
      </c>
      <c r="Y34" s="44">
        <f t="shared" si="154"/>
        <v>0.9933555062542635</v>
      </c>
      <c r="Z34" s="45">
        <f t="shared" si="167"/>
        <v>-0.037702939786697837</v>
      </c>
      <c r="AA34" s="46">
        <f t="shared" si="168"/>
        <v>-21.945668154191736</v>
      </c>
      <c r="AB34" s="47">
        <f t="shared" si="155"/>
        <v>0.0069444444452528842</v>
      </c>
      <c r="AC34" s="34">
        <f t="shared" si="156"/>
        <v>0.069444444452528842</v>
      </c>
      <c r="AD34" s="34">
        <f t="shared" si="157"/>
        <v>-0.31250000003637979</v>
      </c>
      <c r="AE34" s="34">
        <f t="shared" si="158"/>
        <v>-1.5723197253170726</v>
      </c>
      <c r="AF34" s="34">
        <f t="shared" si="159"/>
        <v>-0.12192037863439854</v>
      </c>
      <c r="AG34" s="34">
        <f t="shared" si="160"/>
        <v>-1.9372956595353221</v>
      </c>
      <c r="AH34" s="48">
        <f t="shared" si="169"/>
        <v>-85.395610617273277</v>
      </c>
      <c r="AI34" s="38">
        <f t="shared" si="170"/>
        <v>1414.6043893827264</v>
      </c>
    </row>
    <row r="35" ht="14.25">
      <c r="H35" s="32"/>
      <c r="I35" s="33"/>
      <c r="K35" s="26">
        <f t="shared" si="161"/>
        <v>44197.208333333358</v>
      </c>
      <c r="L35" s="28">
        <f t="shared" si="147"/>
        <v>44197.215277777803</v>
      </c>
      <c r="M35" s="30">
        <f t="shared" si="148"/>
        <v>600.00000006984919</v>
      </c>
      <c r="N35" s="30">
        <f t="shared" si="149"/>
        <v>0</v>
      </c>
      <c r="O35" s="30">
        <f t="shared" si="162"/>
        <v>1750000</v>
      </c>
      <c r="P35" s="30">
        <f t="shared" si="163"/>
        <v>250000</v>
      </c>
      <c r="Q35" s="31">
        <f t="shared" si="150"/>
        <v>2000000</v>
      </c>
      <c r="R35" s="40">
        <f t="shared" si="151"/>
        <v>0.125</v>
      </c>
      <c r="S35" s="41">
        <f t="shared" si="130"/>
        <v>0.5</v>
      </c>
      <c r="T35" s="41">
        <f t="shared" si="152"/>
        <v>-0.375</v>
      </c>
      <c r="U35" s="42">
        <f t="shared" si="164"/>
        <v>0</v>
      </c>
      <c r="V35" s="43">
        <f t="shared" si="153"/>
        <v>0.84648172487419016</v>
      </c>
      <c r="W35" s="34">
        <f t="shared" si="165"/>
        <v>-0.03057769268988415</v>
      </c>
      <c r="X35" s="35">
        <f t="shared" si="166"/>
        <v>-0.005545582971417118</v>
      </c>
      <c r="Y35" s="44">
        <f t="shared" si="154"/>
        <v>0.9933555062542635</v>
      </c>
      <c r="Z35" s="45">
        <f t="shared" si="167"/>
        <v>-0.03994410799374043</v>
      </c>
      <c r="AA35" s="46">
        <f t="shared" si="168"/>
        <v>-23.294861392359934</v>
      </c>
      <c r="AB35" s="47">
        <f t="shared" si="155"/>
        <v>0.0069444444452528842</v>
      </c>
      <c r="AC35" s="34">
        <f t="shared" si="156"/>
        <v>0.069444444452528842</v>
      </c>
      <c r="AD35" s="34">
        <f t="shared" si="157"/>
        <v>-0.31250000003637979</v>
      </c>
      <c r="AE35" s="34">
        <f t="shared" si="158"/>
        <v>-1.3309399131401083</v>
      </c>
      <c r="AF35" s="34">
        <f t="shared" si="159"/>
        <v>-0.12941589662422184</v>
      </c>
      <c r="AG35" s="34">
        <f t="shared" si="160"/>
        <v>-1.7034113653481811</v>
      </c>
      <c r="AH35" s="48">
        <f t="shared" si="169"/>
        <v>-87.099021982621451</v>
      </c>
      <c r="AI35" s="38">
        <f t="shared" si="170"/>
        <v>1412.9009780173783</v>
      </c>
    </row>
    <row r="36" ht="14.25">
      <c r="H36" s="32"/>
      <c r="I36" s="33"/>
      <c r="K36" s="26">
        <f t="shared" si="161"/>
        <v>44197.215277777803</v>
      </c>
      <c r="L36" s="28">
        <f t="shared" si="147"/>
        <v>44197.222222222248</v>
      </c>
      <c r="M36" s="30">
        <f t="shared" si="148"/>
        <v>600.00000006984919</v>
      </c>
      <c r="N36" s="30">
        <f t="shared" si="149"/>
        <v>0</v>
      </c>
      <c r="O36" s="30">
        <f t="shared" si="162"/>
        <v>1750000</v>
      </c>
      <c r="P36" s="30">
        <f t="shared" si="163"/>
        <v>250000</v>
      </c>
      <c r="Q36" s="31">
        <f t="shared" si="150"/>
        <v>2000000</v>
      </c>
      <c r="R36" s="40">
        <f t="shared" si="151"/>
        <v>0.125</v>
      </c>
      <c r="S36" s="41">
        <f t="shared" si="130"/>
        <v>0.5</v>
      </c>
      <c r="T36" s="41">
        <f t="shared" si="152"/>
        <v>-0.375</v>
      </c>
      <c r="U36" s="42">
        <f t="shared" si="164"/>
        <v>0</v>
      </c>
      <c r="V36" s="43">
        <f t="shared" si="153"/>
        <v>0.84648172487419016</v>
      </c>
      <c r="W36" s="34">
        <f t="shared" si="165"/>
        <v>-0.025883458050806052</v>
      </c>
      <c r="X36" s="35">
        <f t="shared" si="166"/>
        <v>-0.0046942346390780997</v>
      </c>
      <c r="Y36" s="44">
        <f t="shared" si="154"/>
        <v>0.9933555062542635</v>
      </c>
      <c r="Z36" s="45">
        <f t="shared" si="167"/>
        <v>-0.042170384772648187</v>
      </c>
      <c r="AA36" s="46">
        <f t="shared" si="168"/>
        <v>-24.635089924495333</v>
      </c>
      <c r="AB36" s="47">
        <f t="shared" si="155"/>
        <v>0.0069444444452528842</v>
      </c>
      <c r="AC36" s="34">
        <f t="shared" si="156"/>
        <v>0.069444444452528842</v>
      </c>
      <c r="AD36" s="34">
        <f t="shared" si="157"/>
        <v>-0.31250000003637979</v>
      </c>
      <c r="AE36" s="34">
        <f t="shared" si="158"/>
        <v>-1.1266163133787439</v>
      </c>
      <c r="AF36" s="34">
        <f t="shared" si="159"/>
        <v>-0.13686161069164074</v>
      </c>
      <c r="AG36" s="34">
        <f t="shared" si="160"/>
        <v>-1.5065334796542356</v>
      </c>
      <c r="AH36" s="48">
        <f t="shared" si="169"/>
        <v>-88.605555462275689</v>
      </c>
      <c r="AI36" s="38">
        <f t="shared" si="170"/>
        <v>1411.394444537724</v>
      </c>
    </row>
    <row r="37" ht="14.25">
      <c r="H37" s="32"/>
      <c r="I37" s="33"/>
      <c r="K37" s="26">
        <f t="shared" si="161"/>
        <v>44197.222222222248</v>
      </c>
      <c r="L37" s="28">
        <f t="shared" si="147"/>
        <v>44197.229166666693</v>
      </c>
      <c r="M37" s="30">
        <f t="shared" si="148"/>
        <v>600.00000006984919</v>
      </c>
      <c r="N37" s="30">
        <f t="shared" si="149"/>
        <v>0</v>
      </c>
      <c r="O37" s="30">
        <f t="shared" si="162"/>
        <v>1750000</v>
      </c>
      <c r="P37" s="30">
        <f t="shared" si="163"/>
        <v>250000</v>
      </c>
      <c r="Q37" s="31">
        <f t="shared" si="150"/>
        <v>2000000</v>
      </c>
      <c r="R37" s="40">
        <f t="shared" si="151"/>
        <v>0.125</v>
      </c>
      <c r="S37" s="41">
        <f t="shared" si="130"/>
        <v>0.5</v>
      </c>
      <c r="T37" s="41">
        <f t="shared" si="152"/>
        <v>-0.375</v>
      </c>
      <c r="U37" s="42">
        <f t="shared" si="164"/>
        <v>0</v>
      </c>
      <c r="V37" s="43">
        <f t="shared" si="153"/>
        <v>0.84648172487419016</v>
      </c>
      <c r="W37" s="34">
        <f t="shared" si="165"/>
        <v>-0.021909874216555051</v>
      </c>
      <c r="X37" s="35">
        <f t="shared" si="166"/>
        <v>-0.0039735838342510009</v>
      </c>
      <c r="Y37" s="44">
        <f t="shared" si="154"/>
        <v>0.9933555062542635</v>
      </c>
      <c r="Z37" s="45">
        <f t="shared" si="167"/>
        <v>-0.044381869069422215</v>
      </c>
      <c r="AA37" s="46">
        <f t="shared" si="168"/>
        <v>-25.966413316531117</v>
      </c>
      <c r="AB37" s="47">
        <f t="shared" si="155"/>
        <v>0.0069444444452528842</v>
      </c>
      <c r="AC37" s="34">
        <f t="shared" si="156"/>
        <v>0.069444444452528842</v>
      </c>
      <c r="AD37" s="34">
        <f t="shared" si="157"/>
        <v>-0.31250000003637979</v>
      </c>
      <c r="AE37" s="34">
        <f t="shared" si="158"/>
        <v>-0.95366012022024016</v>
      </c>
      <c r="AF37" s="34">
        <f t="shared" si="159"/>
        <v>-0.14425785175850622</v>
      </c>
      <c r="AG37" s="34">
        <f t="shared" si="160"/>
        <v>-1.3409735275625974</v>
      </c>
      <c r="AH37" s="48">
        <f t="shared" si="169"/>
        <v>-89.946528989838285</v>
      </c>
      <c r="AI37" s="38">
        <f t="shared" si="170"/>
        <v>1410.0534710101613</v>
      </c>
    </row>
    <row r="38" ht="14.25">
      <c r="H38" s="32"/>
      <c r="I38" s="33"/>
      <c r="K38" s="26">
        <f t="shared" si="161"/>
        <v>44197.229166666693</v>
      </c>
      <c r="L38" s="28">
        <f t="shared" si="147"/>
        <v>44197.236111111139</v>
      </c>
      <c r="M38" s="30">
        <f t="shared" si="148"/>
        <v>600.00000006984919</v>
      </c>
      <c r="N38" s="30">
        <f t="shared" si="149"/>
        <v>0</v>
      </c>
      <c r="O38" s="30">
        <f t="shared" si="162"/>
        <v>1750000</v>
      </c>
      <c r="P38" s="30">
        <f t="shared" si="163"/>
        <v>250000</v>
      </c>
      <c r="Q38" s="31">
        <f t="shared" si="150"/>
        <v>2000000</v>
      </c>
      <c r="R38" s="40">
        <f t="shared" si="151"/>
        <v>0.125</v>
      </c>
      <c r="S38" s="41">
        <f t="shared" si="130"/>
        <v>0.5</v>
      </c>
      <c r="T38" s="41">
        <f t="shared" si="152"/>
        <v>-0.375</v>
      </c>
      <c r="U38" s="42">
        <f t="shared" si="164"/>
        <v>0</v>
      </c>
      <c r="V38" s="43">
        <f t="shared" si="153"/>
        <v>0.84648172487419016</v>
      </c>
      <c r="W38" s="34">
        <f t="shared" si="165"/>
        <v>-0.018546308118606067</v>
      </c>
      <c r="X38" s="35">
        <f t="shared" si="166"/>
        <v>-0.0033635660979489859</v>
      </c>
      <c r="Y38" s="44">
        <f t="shared" si="154"/>
        <v>0.9933555062542635</v>
      </c>
      <c r="Z38" s="45">
        <f t="shared" si="167"/>
        <v>-0.046578659172617533</v>
      </c>
      <c r="AA38" s="46">
        <f t="shared" si="168"/>
        <v>-27.288890738614981</v>
      </c>
      <c r="AB38" s="47">
        <f t="shared" si="155"/>
        <v>0.0069444444452528842</v>
      </c>
      <c r="AC38" s="34">
        <f t="shared" si="156"/>
        <v>0.069444444452528842</v>
      </c>
      <c r="AD38" s="34">
        <f t="shared" si="157"/>
        <v>-0.31250000003637979</v>
      </c>
      <c r="AE38" s="34">
        <f t="shared" si="158"/>
        <v>-0.80725586350775658</v>
      </c>
      <c r="AF38" s="34">
        <f t="shared" si="159"/>
        <v>-0.151604948547861</v>
      </c>
      <c r="AG38" s="34">
        <f t="shared" si="160"/>
        <v>-1.2019163676394684</v>
      </c>
      <c r="AH38" s="48">
        <f t="shared" si="169"/>
        <v>-91.148445357477755</v>
      </c>
      <c r="AI38" s="38">
        <f t="shared" si="170"/>
        <v>1408.8515546425217</v>
      </c>
    </row>
    <row r="39" ht="14.25">
      <c r="H39" s="32"/>
      <c r="I39" s="33"/>
      <c r="K39" s="26">
        <f t="shared" si="161"/>
        <v>44197.236111111139</v>
      </c>
      <c r="L39" s="28">
        <f t="shared" si="147"/>
        <v>44197.243055555584</v>
      </c>
      <c r="M39" s="30">
        <f t="shared" si="148"/>
        <v>600.00000006984919</v>
      </c>
      <c r="N39" s="30">
        <f t="shared" si="149"/>
        <v>0</v>
      </c>
      <c r="O39" s="30">
        <f t="shared" si="162"/>
        <v>1750000</v>
      </c>
      <c r="P39" s="30">
        <f t="shared" si="163"/>
        <v>250000</v>
      </c>
      <c r="Q39" s="31">
        <f t="shared" si="150"/>
        <v>2000000</v>
      </c>
      <c r="R39" s="40">
        <f t="shared" si="151"/>
        <v>0.125</v>
      </c>
      <c r="S39" s="41">
        <f t="shared" si="130"/>
        <v>0.5</v>
      </c>
      <c r="T39" s="41">
        <f t="shared" si="152"/>
        <v>-0.375</v>
      </c>
      <c r="U39" s="42">
        <f t="shared" si="164"/>
        <v>0</v>
      </c>
      <c r="V39" s="43">
        <f t="shared" si="153"/>
        <v>0.84648172487419016</v>
      </c>
      <c r="W39" s="34">
        <f t="shared" si="165"/>
        <v>-0.015699110886285859</v>
      </c>
      <c r="X39" s="35">
        <f t="shared" si="166"/>
        <v>-0.002847197232320207</v>
      </c>
      <c r="Y39" s="44">
        <f t="shared" si="154"/>
        <v>0.9933555062542635</v>
      </c>
      <c r="Z39" s="45">
        <f t="shared" si="167"/>
        <v>-0.048760852717711474</v>
      </c>
      <c r="AA39" s="46">
        <f t="shared" si="168"/>
        <v>-28.602580967738959</v>
      </c>
      <c r="AB39" s="47">
        <f t="shared" si="155"/>
        <v>0.0069444444452528842</v>
      </c>
      <c r="AC39" s="34">
        <f t="shared" si="156"/>
        <v>0.069444444452528842</v>
      </c>
      <c r="AD39" s="34">
        <f t="shared" si="157"/>
        <v>-0.31250000003637979</v>
      </c>
      <c r="AE39" s="34">
        <f t="shared" si="158"/>
        <v>-0.68332733575684967</v>
      </c>
      <c r="AF39" s="34">
        <f t="shared" si="159"/>
        <v>-0.15890322759854977</v>
      </c>
      <c r="AG39" s="34">
        <f t="shared" si="160"/>
        <v>-1.0852861189392504</v>
      </c>
      <c r="AH39" s="48">
        <f t="shared" si="169"/>
        <v>-92.233731476417006</v>
      </c>
      <c r="AI39" s="38">
        <f t="shared" si="170"/>
        <v>1407.7662685235825</v>
      </c>
    </row>
    <row r="40" ht="14.25">
      <c r="H40" s="32"/>
      <c r="I40" s="33"/>
      <c r="K40" s="26">
        <f t="shared" si="161"/>
        <v>44197.243055555584</v>
      </c>
      <c r="L40" s="28">
        <f t="shared" si="147"/>
        <v>44197.250000000029</v>
      </c>
      <c r="M40" s="30">
        <f t="shared" si="148"/>
        <v>600.00000006984919</v>
      </c>
      <c r="N40" s="30">
        <f t="shared" si="149"/>
        <v>0</v>
      </c>
      <c r="O40" s="30">
        <f t="shared" si="162"/>
        <v>1750000</v>
      </c>
      <c r="P40" s="30">
        <f t="shared" si="163"/>
        <v>250000</v>
      </c>
      <c r="Q40" s="31">
        <f t="shared" si="150"/>
        <v>2000000</v>
      </c>
      <c r="R40" s="40">
        <f t="shared" si="151"/>
        <v>0.125</v>
      </c>
      <c r="S40" s="41">
        <f t="shared" si="130"/>
        <v>0.5</v>
      </c>
      <c r="T40" s="41">
        <f t="shared" si="152"/>
        <v>-0.375</v>
      </c>
      <c r="U40" s="42">
        <f t="shared" si="164"/>
        <v>0</v>
      </c>
      <c r="V40" s="43">
        <f t="shared" si="153"/>
        <v>0.84648172487419016</v>
      </c>
      <c r="W40" s="34">
        <f t="shared" si="165"/>
        <v>-0.013289010462014431</v>
      </c>
      <c r="X40" s="35">
        <f t="shared" si="166"/>
        <v>-0.0024101004242714288</v>
      </c>
      <c r="Y40" s="44">
        <f t="shared" si="154"/>
        <v>0.9933555062542635</v>
      </c>
      <c r="Z40" s="45">
        <f t="shared" si="167"/>
        <v>-0.050928546691443047</v>
      </c>
      <c r="AA40" s="46">
        <f t="shared" si="168"/>
        <v>-29.907542390351637</v>
      </c>
      <c r="AB40" s="47">
        <f t="shared" si="155"/>
        <v>0.0069444444452528842</v>
      </c>
      <c r="AC40" s="34">
        <f t="shared" si="156"/>
        <v>0.069444444452528842</v>
      </c>
      <c r="AD40" s="34">
        <f t="shared" si="157"/>
        <v>-0.31250000003637979</v>
      </c>
      <c r="AE40" s="34">
        <f t="shared" si="158"/>
        <v>-0.57842410182514292</v>
      </c>
      <c r="AF40" s="34">
        <f t="shared" si="159"/>
        <v>-0.16615301327973131</v>
      </c>
      <c r="AG40" s="34">
        <f t="shared" si="160"/>
        <v>-0.98763267068872518</v>
      </c>
      <c r="AH40" s="48">
        <f t="shared" si="169"/>
        <v>-93.221364147105731</v>
      </c>
      <c r="AI40" s="38">
        <f t="shared" si="170"/>
        <v>1406.7786358528938</v>
      </c>
    </row>
    <row r="41" ht="14.25">
      <c r="H41" s="32"/>
      <c r="I41" s="33"/>
      <c r="K41" s="26">
        <f t="shared" si="161"/>
        <v>44197.250000000029</v>
      </c>
      <c r="L41" s="28">
        <f t="shared" si="147"/>
        <v>44197.256944444474</v>
      </c>
      <c r="M41" s="30">
        <f t="shared" si="148"/>
        <v>600.00000006984919</v>
      </c>
      <c r="N41" s="30">
        <f t="shared" si="149"/>
        <v>250000</v>
      </c>
      <c r="O41" s="30">
        <f t="shared" si="162"/>
        <v>2000000</v>
      </c>
      <c r="P41" s="30">
        <f t="shared" si="163"/>
        <v>0</v>
      </c>
      <c r="Q41" s="31">
        <f t="shared" si="150"/>
        <v>2000000</v>
      </c>
      <c r="R41" s="40">
        <f t="shared" si="151"/>
        <v>0</v>
      </c>
      <c r="S41" s="41">
        <f t="shared" si="130"/>
        <v>0.5</v>
      </c>
      <c r="T41" s="41">
        <f t="shared" si="152"/>
        <v>-0.5</v>
      </c>
      <c r="U41" s="42">
        <f t="shared" si="164"/>
        <v>-0.125</v>
      </c>
      <c r="V41" s="43">
        <f t="shared" si="153"/>
        <v>0.84648172487419016</v>
      </c>
      <c r="W41" s="34">
        <f t="shared" si="165"/>
        <v>-0.11705912010703089</v>
      </c>
      <c r="X41" s="35">
        <f t="shared" si="166"/>
        <v>-0.021229890354983526</v>
      </c>
      <c r="Y41" s="44">
        <f t="shared" si="154"/>
        <v>0.9933555062542635</v>
      </c>
      <c r="Z41" s="45">
        <f t="shared" si="167"/>
        <v>-0.053912399154340554</v>
      </c>
      <c r="AA41" s="46">
        <f t="shared" si="168"/>
        <v>-31.453278374148852</v>
      </c>
      <c r="AB41" s="47">
        <f t="shared" si="155"/>
        <v>0.0069444444452528842</v>
      </c>
      <c r="AC41" s="34">
        <f t="shared" si="156"/>
        <v>0.069444444452528842</v>
      </c>
      <c r="AD41" s="34">
        <f t="shared" si="157"/>
        <v>-0.41666666671517305</v>
      </c>
      <c r="AE41" s="34">
        <f t="shared" si="158"/>
        <v>-5.0951736851960465</v>
      </c>
      <c r="AF41" s="34">
        <f t="shared" si="159"/>
        <v>-0.17474043541193807</v>
      </c>
      <c r="AG41" s="34">
        <f t="shared" si="160"/>
        <v>-5.6171363428706291</v>
      </c>
      <c r="AH41" s="48">
        <f t="shared" si="169"/>
        <v>-98.838500489976354</v>
      </c>
      <c r="AI41" s="38">
        <f t="shared" si="170"/>
        <v>1401.1614995100231</v>
      </c>
    </row>
    <row r="42" ht="14.25">
      <c r="H42" s="32"/>
      <c r="I42" s="33"/>
      <c r="K42" s="26">
        <f t="shared" si="161"/>
        <v>44197.256944444474</v>
      </c>
      <c r="L42" s="28">
        <f t="shared" si="147"/>
        <v>44197.26388888892</v>
      </c>
      <c r="M42" s="30">
        <f t="shared" si="148"/>
        <v>600.00000006984919</v>
      </c>
      <c r="N42" s="30">
        <f t="shared" si="149"/>
        <v>0</v>
      </c>
      <c r="O42" s="30">
        <f t="shared" si="162"/>
        <v>2000000</v>
      </c>
      <c r="P42" s="30">
        <f t="shared" si="163"/>
        <v>0</v>
      </c>
      <c r="Q42" s="31">
        <f t="shared" si="150"/>
        <v>2000000</v>
      </c>
      <c r="R42" s="40">
        <f t="shared" si="151"/>
        <v>0</v>
      </c>
      <c r="S42" s="41">
        <f t="shared" si="130"/>
        <v>0.5</v>
      </c>
      <c r="T42" s="41">
        <f t="shared" si="152"/>
        <v>-0.5</v>
      </c>
      <c r="U42" s="42">
        <f t="shared" si="164"/>
        <v>0</v>
      </c>
      <c r="V42" s="43">
        <f t="shared" si="153"/>
        <v>0.84648172487419016</v>
      </c>
      <c r="W42" s="34">
        <f t="shared" si="165"/>
        <v>-0.099088405900454493</v>
      </c>
      <c r="X42" s="35">
        <f t="shared" si="166"/>
        <v>-0.017970714206576387</v>
      </c>
      <c r="Y42" s="44">
        <f t="shared" si="154"/>
        <v>0.9933555062542635</v>
      </c>
      <c r="Z42" s="45">
        <f t="shared" si="167"/>
        <v>-0.056876425428210142</v>
      </c>
      <c r="AA42" s="46">
        <f t="shared" si="168"/>
        <v>-33.237635386661907</v>
      </c>
      <c r="AB42" s="47">
        <f t="shared" si="155"/>
        <v>0.0069444444452528842</v>
      </c>
      <c r="AC42" s="34">
        <f t="shared" si="156"/>
        <v>0.069444444452528842</v>
      </c>
      <c r="AD42" s="34">
        <f t="shared" si="157"/>
        <v>-0.41666666671517305</v>
      </c>
      <c r="AE42" s="34">
        <f t="shared" si="158"/>
        <v>-4.3129714095783331</v>
      </c>
      <c r="AF42" s="34">
        <f t="shared" si="159"/>
        <v>-0.18465352992589948</v>
      </c>
      <c r="AG42" s="34">
        <f t="shared" si="160"/>
        <v>-4.8448471617668769</v>
      </c>
      <c r="AH42" s="48">
        <f t="shared" si="169"/>
        <v>-103.68334765174323</v>
      </c>
      <c r="AI42" s="38">
        <f t="shared" si="170"/>
        <v>1396.3166523482562</v>
      </c>
    </row>
    <row r="43" ht="14.25">
      <c r="H43" s="32"/>
      <c r="I43" s="33"/>
      <c r="K43" s="26">
        <f t="shared" si="161"/>
        <v>44197.26388888892</v>
      </c>
      <c r="L43" s="28">
        <f t="shared" si="147"/>
        <v>44197.270833333365</v>
      </c>
      <c r="M43" s="30">
        <f t="shared" si="148"/>
        <v>600.00000006984919</v>
      </c>
      <c r="N43" s="30">
        <f t="shared" si="149"/>
        <v>0</v>
      </c>
      <c r="O43" s="30">
        <f t="shared" si="162"/>
        <v>2000000</v>
      </c>
      <c r="P43" s="30">
        <f t="shared" si="163"/>
        <v>0</v>
      </c>
      <c r="Q43" s="31">
        <f t="shared" si="150"/>
        <v>2000000</v>
      </c>
      <c r="R43" s="40">
        <f t="shared" si="151"/>
        <v>0</v>
      </c>
      <c r="S43" s="41">
        <f t="shared" si="130"/>
        <v>0.5</v>
      </c>
      <c r="T43" s="41">
        <f t="shared" si="152"/>
        <v>-0.5</v>
      </c>
      <c r="U43" s="42">
        <f t="shared" si="164"/>
        <v>0</v>
      </c>
      <c r="V43" s="43">
        <f t="shared" si="153"/>
        <v>0.84648172487419016</v>
      </c>
      <c r="W43" s="34">
        <f t="shared" si="165"/>
        <v>-0.083876524741650596</v>
      </c>
      <c r="X43" s="35">
        <f t="shared" si="166"/>
        <v>-0.015211881158803892</v>
      </c>
      <c r="Y43" s="44">
        <f t="shared" si="154"/>
        <v>0.9933555062542635</v>
      </c>
      <c r="Z43" s="45">
        <f t="shared" si="167"/>
        <v>-0.059820757248040805</v>
      </c>
      <c r="AA43" s="46">
        <f t="shared" si="168"/>
        <v>-35.010136250165147</v>
      </c>
      <c r="AB43" s="47">
        <f t="shared" si="155"/>
        <v>0.0069444444452528842</v>
      </c>
      <c r="AC43" s="34">
        <f t="shared" si="156"/>
        <v>0.069444444452528842</v>
      </c>
      <c r="AD43" s="34">
        <f t="shared" si="157"/>
        <v>-0.41666666671517305</v>
      </c>
      <c r="AE43" s="34">
        <f t="shared" si="158"/>
        <v>-3.650851478112934</v>
      </c>
      <c r="AF43" s="34">
        <f t="shared" si="159"/>
        <v>-0.19450075694536192</v>
      </c>
      <c r="AG43" s="34">
        <f t="shared" si="160"/>
        <v>-4.1925744573209398</v>
      </c>
      <c r="AH43" s="48">
        <f t="shared" si="169"/>
        <v>-107.87592210906418</v>
      </c>
      <c r="AI43" s="38">
        <f t="shared" si="170"/>
        <v>1392.1240778909353</v>
      </c>
    </row>
    <row r="44" ht="14.25">
      <c r="H44" s="32"/>
      <c r="I44" s="33"/>
      <c r="K44" s="26">
        <f t="shared" si="161"/>
        <v>44197.270833333365</v>
      </c>
      <c r="L44" s="28">
        <f t="shared" si="147"/>
        <v>44197.27777777781</v>
      </c>
      <c r="M44" s="30">
        <f t="shared" si="148"/>
        <v>600.00000006984919</v>
      </c>
      <c r="N44" s="30">
        <f t="shared" si="149"/>
        <v>0</v>
      </c>
      <c r="O44" s="30">
        <f t="shared" si="162"/>
        <v>2000000</v>
      </c>
      <c r="P44" s="30">
        <f t="shared" si="163"/>
        <v>0</v>
      </c>
      <c r="Q44" s="31">
        <f t="shared" si="150"/>
        <v>2000000</v>
      </c>
      <c r="R44" s="40">
        <f t="shared" si="151"/>
        <v>0</v>
      </c>
      <c r="S44" s="41">
        <f t="shared" si="130"/>
        <v>0.5</v>
      </c>
      <c r="T44" s="41">
        <f t="shared" si="152"/>
        <v>-0.5</v>
      </c>
      <c r="U44" s="42">
        <f t="shared" si="164"/>
        <v>0</v>
      </c>
      <c r="V44" s="43">
        <f t="shared" si="153"/>
        <v>0.84648172487419016</v>
      </c>
      <c r="W44" s="34">
        <f t="shared" si="165"/>
        <v>-0.070999945339765086</v>
      </c>
      <c r="X44" s="35">
        <f t="shared" si="166"/>
        <v>-0.012876579401885512</v>
      </c>
      <c r="Y44" s="44">
        <f t="shared" si="154"/>
        <v>0.9933555062542635</v>
      </c>
      <c r="Z44" s="45">
        <f t="shared" si="167"/>
        <v>-0.062745525473509228</v>
      </c>
      <c r="AA44" s="46">
        <f t="shared" si="168"/>
        <v>-36.770859742766561</v>
      </c>
      <c r="AB44" s="47">
        <f t="shared" si="155"/>
        <v>0.0069444444452528842</v>
      </c>
      <c r="AC44" s="34">
        <f t="shared" si="156"/>
        <v>0.069444444452528842</v>
      </c>
      <c r="AD44" s="34">
        <f t="shared" si="157"/>
        <v>-0.41666666671517305</v>
      </c>
      <c r="AE44" s="34">
        <f t="shared" si="158"/>
        <v>-3.0903790564525226</v>
      </c>
      <c r="AF44" s="34">
        <f t="shared" si="159"/>
        <v>-0.20428255412648089</v>
      </c>
      <c r="AG44" s="34">
        <f t="shared" si="160"/>
        <v>-3.6418838328416476</v>
      </c>
      <c r="AH44" s="48">
        <f t="shared" si="169"/>
        <v>-111.51780594190582</v>
      </c>
      <c r="AI44" s="38">
        <f t="shared" si="170"/>
        <v>1388.4821940580937</v>
      </c>
    </row>
    <row r="45" ht="14.25">
      <c r="H45" s="32"/>
      <c r="I45" s="33"/>
      <c r="K45" s="26">
        <f t="shared" si="161"/>
        <v>44197.27777777781</v>
      </c>
      <c r="L45" s="28">
        <f t="shared" si="147"/>
        <v>44197.284722222255</v>
      </c>
      <c r="M45" s="30">
        <f t="shared" si="148"/>
        <v>600.00000006984919</v>
      </c>
      <c r="N45" s="30">
        <f t="shared" si="149"/>
        <v>0</v>
      </c>
      <c r="O45" s="30">
        <f t="shared" si="162"/>
        <v>2000000</v>
      </c>
      <c r="P45" s="30">
        <f t="shared" si="163"/>
        <v>0</v>
      </c>
      <c r="Q45" s="31">
        <f t="shared" si="150"/>
        <v>2000000</v>
      </c>
      <c r="R45" s="40">
        <f t="shared" si="151"/>
        <v>0</v>
      </c>
      <c r="S45" s="41">
        <f t="shared" si="130"/>
        <v>0.5</v>
      </c>
      <c r="T45" s="41">
        <f t="shared" si="152"/>
        <v>-0.5</v>
      </c>
      <c r="U45" s="42">
        <f t="shared" si="164"/>
        <v>0</v>
      </c>
      <c r="V45" s="43">
        <f t="shared" si="153"/>
        <v>0.84648172487419016</v>
      </c>
      <c r="W45" s="34">
        <f t="shared" si="165"/>
        <v>-0.060100156197177568</v>
      </c>
      <c r="X45" s="35">
        <f t="shared" si="166"/>
        <v>-0.010899789142587516</v>
      </c>
      <c r="Y45" s="44">
        <f t="shared" si="154"/>
        <v>0.9933555062542635</v>
      </c>
      <c r="Z45" s="45">
        <f t="shared" si="167"/>
        <v>-0.065650860094795788</v>
      </c>
      <c r="AA45" s="46">
        <f t="shared" si="168"/>
        <v>-38.519884119133394</v>
      </c>
      <c r="AB45" s="47">
        <f t="shared" si="155"/>
        <v>0.0069444444452528842</v>
      </c>
      <c r="AC45" s="34">
        <f t="shared" si="156"/>
        <v>0.069444444452528842</v>
      </c>
      <c r="AD45" s="34">
        <f t="shared" si="157"/>
        <v>-0.41666666671517305</v>
      </c>
      <c r="AE45" s="34">
        <f t="shared" si="158"/>
        <v>-2.6159493942210039</v>
      </c>
      <c r="AF45" s="34">
        <f t="shared" si="159"/>
        <v>-0.21399935621740773</v>
      </c>
      <c r="AG45" s="34">
        <f t="shared" si="160"/>
        <v>-3.177170972701056</v>
      </c>
      <c r="AH45" s="48">
        <f t="shared" si="169"/>
        <v>-114.69497691460688</v>
      </c>
      <c r="AI45" s="38">
        <f t="shared" si="170"/>
        <v>1385.3050230853926</v>
      </c>
    </row>
    <row r="46" ht="14.25">
      <c r="H46" s="32"/>
      <c r="I46" s="33"/>
      <c r="K46" s="26">
        <f t="shared" si="161"/>
        <v>44197.284722222255</v>
      </c>
      <c r="L46" s="28">
        <f t="shared" si="147"/>
        <v>44197.291666666701</v>
      </c>
      <c r="M46" s="30">
        <f t="shared" si="148"/>
        <v>600.00000006984919</v>
      </c>
      <c r="N46" s="30">
        <f t="shared" si="149"/>
        <v>0</v>
      </c>
      <c r="O46" s="30">
        <f t="shared" si="162"/>
        <v>2000000</v>
      </c>
      <c r="P46" s="30">
        <f t="shared" si="163"/>
        <v>0</v>
      </c>
      <c r="Q46" s="31">
        <f t="shared" si="150"/>
        <v>2000000</v>
      </c>
      <c r="R46" s="40">
        <f t="shared" si="151"/>
        <v>0</v>
      </c>
      <c r="S46" s="41">
        <f t="shared" si="130"/>
        <v>0.5</v>
      </c>
      <c r="T46" s="41">
        <f t="shared" si="152"/>
        <v>-0.5</v>
      </c>
      <c r="U46" s="42">
        <f t="shared" si="164"/>
        <v>0</v>
      </c>
      <c r="V46" s="43">
        <f t="shared" si="153"/>
        <v>0.84648172487419016</v>
      </c>
      <c r="W46" s="34">
        <f t="shared" si="165"/>
        <v>-0.050873683882995117</v>
      </c>
      <c r="X46" s="35">
        <f t="shared" si="166"/>
        <v>-0.0092264723141824521</v>
      </c>
      <c r="Y46" s="44">
        <f t="shared" si="154"/>
        <v>0.9933555062542635</v>
      </c>
      <c r="Z46" s="45">
        <f t="shared" si="167"/>
        <v>-0.068536890238361944</v>
      </c>
      <c r="AA46" s="46">
        <f t="shared" si="168"/>
        <v>-40.257287113970335</v>
      </c>
      <c r="AB46" s="47">
        <f t="shared" si="155"/>
        <v>0.0069444444452528842</v>
      </c>
      <c r="AC46" s="34">
        <f t="shared" si="156"/>
        <v>0.069444444452528842</v>
      </c>
      <c r="AD46" s="34">
        <f t="shared" si="157"/>
        <v>-0.41666666671517305</v>
      </c>
      <c r="AE46" s="34">
        <f t="shared" si="158"/>
        <v>-2.2143533554037886</v>
      </c>
      <c r="AF46" s="34">
        <f t="shared" si="159"/>
        <v>-0.22365159507761301</v>
      </c>
      <c r="AG46" s="34">
        <f t="shared" si="160"/>
        <v>-2.7852271727440456</v>
      </c>
      <c r="AH46" s="48">
        <f t="shared" si="169"/>
        <v>-117.48020408735093</v>
      </c>
      <c r="AI46" s="38">
        <f t="shared" si="170"/>
        <v>1382.5197959126485</v>
      </c>
    </row>
    <row r="47" ht="14.25">
      <c r="H47" s="32"/>
      <c r="I47" s="33"/>
      <c r="K47" s="26">
        <f t="shared" si="161"/>
        <v>44197.291666666701</v>
      </c>
      <c r="L47" s="28">
        <f t="shared" si="147"/>
        <v>44197.298611111146</v>
      </c>
      <c r="M47" s="30">
        <f t="shared" si="148"/>
        <v>600.00000006984919</v>
      </c>
      <c r="N47" s="30">
        <f t="shared" si="149"/>
        <v>0</v>
      </c>
      <c r="O47" s="30">
        <f t="shared" si="162"/>
        <v>2000000</v>
      </c>
      <c r="P47" s="30">
        <f t="shared" si="163"/>
        <v>0</v>
      </c>
      <c r="Q47" s="31">
        <f t="shared" si="150"/>
        <v>2000000</v>
      </c>
      <c r="R47" s="40">
        <f t="shared" si="151"/>
        <v>0</v>
      </c>
      <c r="S47" s="41">
        <f t="shared" si="130"/>
        <v>0.5</v>
      </c>
      <c r="T47" s="41">
        <f t="shared" si="152"/>
        <v>-0.5</v>
      </c>
      <c r="U47" s="42">
        <f t="shared" si="164"/>
        <v>0</v>
      </c>
      <c r="V47" s="43">
        <f t="shared" si="153"/>
        <v>0.84648172487419016</v>
      </c>
      <c r="W47" s="34">
        <f t="shared" si="165"/>
        <v>-0.043063643683981995</v>
      </c>
      <c r="X47" s="35">
        <f t="shared" si="166"/>
        <v>-0.0078100401990131227</v>
      </c>
      <c r="Y47" s="44">
        <f t="shared" si="154"/>
        <v>0.9933555062542635</v>
      </c>
      <c r="Z47" s="45">
        <f t="shared" si="167"/>
        <v>-0.071403744172689174</v>
      </c>
      <c r="AA47" s="46">
        <f t="shared" si="168"/>
        <v>-41.983145945474234</v>
      </c>
      <c r="AB47" s="47">
        <f t="shared" si="155"/>
        <v>0.0069444444452528842</v>
      </c>
      <c r="AC47" s="34">
        <f t="shared" si="156"/>
        <v>0.069444444452528842</v>
      </c>
      <c r="AD47" s="34">
        <f t="shared" si="157"/>
        <v>-0.41666666671517305</v>
      </c>
      <c r="AE47" s="34">
        <f t="shared" si="158"/>
        <v>-1.8744096477631493</v>
      </c>
      <c r="AF47" s="34">
        <f t="shared" si="159"/>
        <v>-0.23323969969707908</v>
      </c>
      <c r="AG47" s="34">
        <f t="shared" si="160"/>
        <v>-2.4548715697228727</v>
      </c>
      <c r="AH47" s="48">
        <f t="shared" si="169"/>
        <v>-119.9350756570738</v>
      </c>
      <c r="AI47" s="38">
        <f t="shared" si="170"/>
        <v>1380.0649243429257</v>
      </c>
    </row>
    <row r="48" ht="14.25">
      <c r="H48" s="32"/>
      <c r="I48" s="33"/>
      <c r="K48" s="26">
        <f t="shared" si="161"/>
        <v>44197.298611111146</v>
      </c>
      <c r="L48" s="28">
        <f t="shared" si="147"/>
        <v>44197.305555555591</v>
      </c>
      <c r="M48" s="30">
        <f t="shared" si="148"/>
        <v>600.00000006984919</v>
      </c>
      <c r="N48" s="30">
        <f t="shared" si="149"/>
        <v>0</v>
      </c>
      <c r="O48" s="30">
        <f t="shared" si="162"/>
        <v>2000000</v>
      </c>
      <c r="P48" s="30">
        <f t="shared" si="163"/>
        <v>0</v>
      </c>
      <c r="Q48" s="31">
        <f t="shared" si="150"/>
        <v>2000000</v>
      </c>
      <c r="R48" s="40">
        <f t="shared" si="151"/>
        <v>0</v>
      </c>
      <c r="S48" s="41">
        <f t="shared" si="130"/>
        <v>0.5</v>
      </c>
      <c r="T48" s="41">
        <f t="shared" si="152"/>
        <v>-0.5</v>
      </c>
      <c r="U48" s="42">
        <f t="shared" si="164"/>
        <v>0</v>
      </c>
      <c r="V48" s="43">
        <f t="shared" si="153"/>
        <v>0.84648172487419016</v>
      </c>
      <c r="W48" s="34">
        <f t="shared" si="165"/>
        <v>-0.036452587384984601</v>
      </c>
      <c r="X48" s="35">
        <f t="shared" si="166"/>
        <v>-0.0066110562989973917</v>
      </c>
      <c r="Y48" s="44">
        <f t="shared" si="154"/>
        <v>0.9933555062542635</v>
      </c>
      <c r="Z48" s="45">
        <f t="shared" si="167"/>
        <v>-0.074251549313979828</v>
      </c>
      <c r="AA48" s="46">
        <f t="shared" si="168"/>
        <v>-43.697537318766251</v>
      </c>
      <c r="AB48" s="47">
        <f t="shared" si="155"/>
        <v>0.0069444444452528842</v>
      </c>
      <c r="AC48" s="34">
        <f t="shared" si="156"/>
        <v>0.069444444452528842</v>
      </c>
      <c r="AD48" s="34">
        <f t="shared" si="157"/>
        <v>-0.41666666671517305</v>
      </c>
      <c r="AE48" s="34">
        <f t="shared" si="158"/>
        <v>-1.5866535117593741</v>
      </c>
      <c r="AF48" s="34">
        <f t="shared" si="159"/>
        <v>-0.24276409621536804</v>
      </c>
      <c r="AG48" s="34">
        <f t="shared" si="160"/>
        <v>-2.1766398302373862</v>
      </c>
      <c r="AH48" s="48">
        <f t="shared" si="169"/>
        <v>-122.11171548731119</v>
      </c>
      <c r="AI48" s="38">
        <f t="shared" si="170"/>
        <v>1377.8882845126882</v>
      </c>
    </row>
    <row r="49" ht="14.25">
      <c r="H49" s="32"/>
      <c r="I49" s="33"/>
      <c r="K49" s="26">
        <f t="shared" si="161"/>
        <v>44197.305555555591</v>
      </c>
      <c r="L49" s="28">
        <f t="shared" si="147"/>
        <v>44197.312500000036</v>
      </c>
      <c r="M49" s="30">
        <f t="shared" si="148"/>
        <v>600.00000006984919</v>
      </c>
      <c r="N49" s="30">
        <f t="shared" si="149"/>
        <v>0</v>
      </c>
      <c r="O49" s="30">
        <f t="shared" si="162"/>
        <v>2000000</v>
      </c>
      <c r="P49" s="30">
        <f t="shared" si="163"/>
        <v>0</v>
      </c>
      <c r="Q49" s="31">
        <f t="shared" si="150"/>
        <v>2000000</v>
      </c>
      <c r="R49" s="40">
        <f t="shared" si="151"/>
        <v>0</v>
      </c>
      <c r="S49" s="41">
        <f t="shared" si="130"/>
        <v>0.5</v>
      </c>
      <c r="T49" s="41">
        <f t="shared" si="152"/>
        <v>-0.5</v>
      </c>
      <c r="U49" s="42">
        <f t="shared" si="164"/>
        <v>0</v>
      </c>
      <c r="V49" s="43">
        <f t="shared" si="153"/>
        <v>0.84648172487419016</v>
      </c>
      <c r="W49" s="34">
        <f t="shared" si="165"/>
        <v>-0.030856449045768911</v>
      </c>
      <c r="X49" s="35">
        <f t="shared" si="166"/>
        <v>-0.0055961383392156916</v>
      </c>
      <c r="Y49" s="44">
        <f t="shared" si="154"/>
        <v>0.9933555062542635</v>
      </c>
      <c r="Z49" s="45">
        <f t="shared" si="167"/>
        <v>-0.077080432231820095</v>
      </c>
      <c r="AA49" s="46">
        <f t="shared" si="168"/>
        <v>-45.400537429300584</v>
      </c>
      <c r="AB49" s="47">
        <f t="shared" si="155"/>
        <v>0.0069444444452528842</v>
      </c>
      <c r="AC49" s="34">
        <f t="shared" si="156"/>
        <v>0.069444444452528842</v>
      </c>
      <c r="AD49" s="34">
        <f t="shared" si="157"/>
        <v>-0.41666666671517305</v>
      </c>
      <c r="AE49" s="34">
        <f t="shared" si="158"/>
        <v>-1.3430732014117659</v>
      </c>
      <c r="AF49" s="34">
        <f t="shared" si="159"/>
        <v>-0.2522252079405588</v>
      </c>
      <c r="AG49" s="34">
        <f t="shared" si="160"/>
        <v>-1.9425206316149688</v>
      </c>
      <c r="AH49" s="48">
        <f t="shared" si="169"/>
        <v>-124.05423611892616</v>
      </c>
      <c r="AI49" s="38">
        <f t="shared" si="170"/>
        <v>1375.9457638810732</v>
      </c>
    </row>
    <row r="50" ht="14.25">
      <c r="H50" s="32"/>
      <c r="I50" s="33"/>
      <c r="K50" s="26">
        <f t="shared" si="161"/>
        <v>44197.312500000036</v>
      </c>
      <c r="L50" s="28">
        <f t="shared" si="147"/>
        <v>44197.319444444482</v>
      </c>
      <c r="M50" s="30">
        <f t="shared" si="148"/>
        <v>600.00000006984919</v>
      </c>
      <c r="N50" s="30">
        <f t="shared" si="149"/>
        <v>0</v>
      </c>
      <c r="O50" s="30">
        <f t="shared" si="162"/>
        <v>2000000</v>
      </c>
      <c r="P50" s="30">
        <f t="shared" si="163"/>
        <v>0</v>
      </c>
      <c r="Q50" s="31">
        <f t="shared" si="150"/>
        <v>2000000</v>
      </c>
      <c r="R50" s="40">
        <f t="shared" si="151"/>
        <v>0</v>
      </c>
      <c r="S50" s="41">
        <f t="shared" si="130"/>
        <v>0.5</v>
      </c>
      <c r="T50" s="41">
        <f t="shared" si="152"/>
        <v>-0.5</v>
      </c>
      <c r="U50" s="42">
        <f t="shared" si="164"/>
        <v>0</v>
      </c>
      <c r="V50" s="43">
        <f t="shared" si="153"/>
        <v>0.84648172487419016</v>
      </c>
      <c r="W50" s="34">
        <f t="shared" si="165"/>
        <v>-0.026119420211755028</v>
      </c>
      <c r="X50" s="35">
        <f t="shared" si="166"/>
        <v>-0.0047370288340138839</v>
      </c>
      <c r="Y50" s="44">
        <f t="shared" si="154"/>
        <v>0.9933555062542635</v>
      </c>
      <c r="Z50" s="45">
        <f t="shared" si="167"/>
        <v>-0.079890518654805356</v>
      </c>
      <c r="AA50" s="46">
        <f t="shared" si="168"/>
        <v>-47.092221966251515</v>
      </c>
      <c r="AB50" s="47">
        <f t="shared" si="155"/>
        <v>0.0069444444452528842</v>
      </c>
      <c r="AC50" s="34">
        <f t="shared" si="156"/>
        <v>0.069444444452528842</v>
      </c>
      <c r="AD50" s="34">
        <f t="shared" si="157"/>
        <v>-0.41666666671517305</v>
      </c>
      <c r="AE50" s="34">
        <f t="shared" si="158"/>
        <v>-1.136886920163332</v>
      </c>
      <c r="AF50" s="34">
        <f t="shared" si="159"/>
        <v>-0.26162345536806397</v>
      </c>
      <c r="AG50" s="34">
        <f t="shared" si="160"/>
        <v>-1.7457325977940403</v>
      </c>
      <c r="AH50" s="48">
        <f t="shared" si="169"/>
        <v>-125.7999687167202</v>
      </c>
      <c r="AI50" s="38">
        <f t="shared" si="170"/>
        <v>1374.200031283279</v>
      </c>
    </row>
    <row r="51" ht="14.25">
      <c r="H51" s="32"/>
      <c r="I51" s="33"/>
      <c r="K51" s="26">
        <f t="shared" si="161"/>
        <v>44197.319444444482</v>
      </c>
      <c r="L51" s="28">
        <f t="shared" si="147"/>
        <v>44197.326388888927</v>
      </c>
      <c r="M51" s="30">
        <f t="shared" si="148"/>
        <v>600.00000006984919</v>
      </c>
      <c r="N51" s="30">
        <f t="shared" si="149"/>
        <v>0</v>
      </c>
      <c r="O51" s="30">
        <f t="shared" si="162"/>
        <v>2000000</v>
      </c>
      <c r="P51" s="30">
        <f t="shared" si="163"/>
        <v>0</v>
      </c>
      <c r="Q51" s="31">
        <f t="shared" si="150"/>
        <v>2000000</v>
      </c>
      <c r="R51" s="40">
        <f t="shared" si="151"/>
        <v>0</v>
      </c>
      <c r="S51" s="41">
        <f t="shared" si="130"/>
        <v>0.5</v>
      </c>
      <c r="T51" s="41">
        <f t="shared" si="152"/>
        <v>-0.5</v>
      </c>
      <c r="U51" s="42">
        <f t="shared" si="164"/>
        <v>0</v>
      </c>
      <c r="V51" s="43">
        <f t="shared" si="153"/>
        <v>0.84648172487419016</v>
      </c>
      <c r="W51" s="34">
        <f t="shared" si="165"/>
        <v>-0.02210961187356018</v>
      </c>
      <c r="X51" s="35">
        <f t="shared" si="166"/>
        <v>-0.0040098083381948464</v>
      </c>
      <c r="Y51" s="44">
        <f t="shared" si="154"/>
        <v>0.9933555062542635</v>
      </c>
      <c r="Z51" s="45">
        <f t="shared" si="167"/>
        <v>-0.082681933476128108</v>
      </c>
      <c r="AA51" s="46">
        <f t="shared" si="168"/>
        <v>-48.772666115876945</v>
      </c>
      <c r="AB51" s="47">
        <f t="shared" si="155"/>
        <v>0.0069444444452528842</v>
      </c>
      <c r="AC51" s="34">
        <f t="shared" si="156"/>
        <v>0.069444444452528842</v>
      </c>
      <c r="AD51" s="34">
        <f t="shared" si="157"/>
        <v>-0.41666666671517305</v>
      </c>
      <c r="AE51" s="34">
        <f t="shared" si="158"/>
        <v>-0.96235400116676317</v>
      </c>
      <c r="AF51" s="34">
        <f t="shared" si="159"/>
        <v>-0.27095925619931632</v>
      </c>
      <c r="AG51" s="34">
        <f t="shared" si="160"/>
        <v>-1.5805354796287236</v>
      </c>
      <c r="AH51" s="48">
        <f t="shared" si="169"/>
        <v>-127.38050419634892</v>
      </c>
      <c r="AI51" s="38">
        <f t="shared" si="170"/>
        <v>1372.6194958036504</v>
      </c>
    </row>
    <row r="52" ht="14.25">
      <c r="H52" s="32"/>
      <c r="I52" s="33"/>
      <c r="K52" s="26">
        <f t="shared" si="161"/>
        <v>44197.326388888927</v>
      </c>
      <c r="L52" s="28">
        <f t="shared" si="147"/>
        <v>44197.333333333372</v>
      </c>
      <c r="M52" s="30">
        <f t="shared" si="148"/>
        <v>600.00000006984919</v>
      </c>
      <c r="N52" s="30">
        <f t="shared" si="149"/>
        <v>0</v>
      </c>
      <c r="O52" s="30">
        <f t="shared" si="162"/>
        <v>2000000</v>
      </c>
      <c r="P52" s="30">
        <f t="shared" si="163"/>
        <v>0</v>
      </c>
      <c r="Q52" s="31">
        <f t="shared" si="150"/>
        <v>2000000</v>
      </c>
      <c r="R52" s="40">
        <f t="shared" si="151"/>
        <v>0</v>
      </c>
      <c r="S52" s="41">
        <f t="shared" si="130"/>
        <v>0.5</v>
      </c>
      <c r="T52" s="41">
        <f t="shared" si="152"/>
        <v>-0.5</v>
      </c>
      <c r="U52" s="42">
        <f t="shared" si="164"/>
        <v>0</v>
      </c>
      <c r="V52" s="43">
        <f t="shared" si="153"/>
        <v>0.84648172487419016</v>
      </c>
      <c r="W52" s="34">
        <f t="shared" si="165"/>
        <v>-0.018715382395030098</v>
      </c>
      <c r="X52" s="35">
        <f t="shared" si="166"/>
        <v>-0.003394229478530084</v>
      </c>
      <c r="Y52" s="44">
        <f t="shared" si="154"/>
        <v>0.9933555062542635</v>
      </c>
      <c r="Z52" s="45">
        <f t="shared" si="167"/>
        <v>-0.085454800759128827</v>
      </c>
      <c r="AA52" s="46">
        <f t="shared" si="168"/>
        <v>-50.441944564860108</v>
      </c>
      <c r="AB52" s="47">
        <f t="shared" si="155"/>
        <v>0.0069444444452528842</v>
      </c>
      <c r="AC52" s="34">
        <f t="shared" si="156"/>
        <v>0.069444444452528842</v>
      </c>
      <c r="AD52" s="34">
        <f t="shared" si="157"/>
        <v>-0.41666666671517305</v>
      </c>
      <c r="AE52" s="34">
        <f t="shared" si="158"/>
        <v>-0.81461507484722018</v>
      </c>
      <c r="AF52" s="34">
        <f t="shared" si="159"/>
        <v>-0.2802330253603339</v>
      </c>
      <c r="AG52" s="34">
        <f t="shared" si="160"/>
        <v>-1.4420703224701983</v>
      </c>
      <c r="AH52" s="48">
        <f t="shared" si="169"/>
        <v>-128.82257451881912</v>
      </c>
      <c r="AI52" s="38">
        <f t="shared" si="170"/>
        <v>1371.1774254811801</v>
      </c>
    </row>
    <row r="53" ht="14.25">
      <c r="H53" s="68"/>
      <c r="I53" s="69"/>
      <c r="K53" s="26">
        <f t="shared" si="161"/>
        <v>44197.333333333372</v>
      </c>
      <c r="L53" s="28">
        <f t="shared" si="147"/>
        <v>44197.340277777817</v>
      </c>
      <c r="M53" s="30">
        <f t="shared" si="148"/>
        <v>600.00000006984919</v>
      </c>
      <c r="N53" s="30">
        <f t="shared" si="149"/>
        <v>0</v>
      </c>
      <c r="O53" s="30">
        <f t="shared" si="162"/>
        <v>2000000</v>
      </c>
      <c r="P53" s="30">
        <f t="shared" si="163"/>
        <v>0</v>
      </c>
      <c r="Q53" s="31">
        <f t="shared" si="150"/>
        <v>2000000</v>
      </c>
      <c r="R53" s="40">
        <f t="shared" si="151"/>
        <v>0</v>
      </c>
      <c r="S53" s="41">
        <f t="shared" si="130"/>
        <v>0.5</v>
      </c>
      <c r="T53" s="41">
        <f t="shared" si="152"/>
        <v>-0.5</v>
      </c>
      <c r="U53" s="42">
        <f t="shared" si="164"/>
        <v>0</v>
      </c>
      <c r="V53" s="43">
        <f t="shared" si="153"/>
        <v>0.84648172487419016</v>
      </c>
      <c r="W53" s="34">
        <f t="shared" si="165"/>
        <v>-0.01584222917142513</v>
      </c>
      <c r="X53" s="35">
        <f t="shared" si="166"/>
        <v>-0.0028731532236049686</v>
      </c>
      <c r="Y53" s="44">
        <f t="shared" si="154"/>
        <v>0.9933555062542635</v>
      </c>
      <c r="Z53" s="45">
        <f t="shared" si="167"/>
        <v>-0.08820924374280989</v>
      </c>
      <c r="AA53" s="46">
        <f t="shared" si="168"/>
        <v>-52.100131503629143</v>
      </c>
      <c r="AB53" s="47">
        <f t="shared" si="155"/>
        <v>0.0069444444452528842</v>
      </c>
      <c r="AC53" s="34">
        <f t="shared" si="156"/>
        <v>0.069444444452528842</v>
      </c>
      <c r="AD53" s="34">
        <f t="shared" si="157"/>
        <v>-0.41666666671517305</v>
      </c>
      <c r="AE53" s="34">
        <f t="shared" si="158"/>
        <v>-0.68955677366519241</v>
      </c>
      <c r="AF53" s="34">
        <f t="shared" si="159"/>
        <v>-0.28944517502016187</v>
      </c>
      <c r="AG53" s="34">
        <f t="shared" si="160"/>
        <v>-1.3262241709479985</v>
      </c>
      <c r="AH53" s="48">
        <f t="shared" si="169"/>
        <v>-130.14879868976712</v>
      </c>
      <c r="AI53" s="38">
        <f t="shared" si="170"/>
        <v>1369.851201310232</v>
      </c>
    </row>
    <row r="54" ht="14.25">
      <c r="K54" s="26">
        <f t="shared" si="161"/>
        <v>44197.340277777817</v>
      </c>
      <c r="L54" s="28">
        <f t="shared" si="147"/>
        <v>44197.347222222263</v>
      </c>
      <c r="M54" s="30">
        <f t="shared" si="148"/>
        <v>600.00000006984919</v>
      </c>
      <c r="N54" s="30">
        <f t="shared" si="149"/>
        <v>0</v>
      </c>
      <c r="O54" s="30">
        <f t="shared" si="162"/>
        <v>2000000</v>
      </c>
      <c r="P54" s="30">
        <f t="shared" si="163"/>
        <v>0</v>
      </c>
      <c r="Q54" s="31">
        <f t="shared" si="150"/>
        <v>2000000</v>
      </c>
      <c r="R54" s="40">
        <f t="shared" si="151"/>
        <v>0</v>
      </c>
      <c r="S54" s="41">
        <f t="shared" si="130"/>
        <v>0.5</v>
      </c>
      <c r="T54" s="41">
        <f t="shared" si="152"/>
        <v>-0.5</v>
      </c>
      <c r="U54" s="42">
        <f t="shared" si="164"/>
        <v>0</v>
      </c>
      <c r="V54" s="43">
        <f t="shared" si="153"/>
        <v>0.84648172487419016</v>
      </c>
      <c r="W54" s="34">
        <f t="shared" si="165"/>
        <v>-0.013410157474880157</v>
      </c>
      <c r="X54" s="35">
        <f t="shared" si="166"/>
        <v>-0.0024320716965449737</v>
      </c>
      <c r="Y54" s="44">
        <f t="shared" si="154"/>
        <v>0.9933555062542635</v>
      </c>
      <c r="Z54" s="45">
        <f t="shared" si="167"/>
        <v>-0.090945384847312891</v>
      </c>
      <c r="AA54" s="46">
        <f t="shared" si="168"/>
        <v>-53.747300629654262</v>
      </c>
      <c r="AB54" s="47">
        <f t="shared" si="155"/>
        <v>0.0069444444452528842</v>
      </c>
      <c r="AC54" s="34">
        <f t="shared" si="156"/>
        <v>0.069444444452528842</v>
      </c>
      <c r="AD54" s="34">
        <f t="shared" si="157"/>
        <v>-0.41666666671517305</v>
      </c>
      <c r="AE54" s="34">
        <f t="shared" si="158"/>
        <v>-0.58369720717079365</v>
      </c>
      <c r="AF54" s="34">
        <f t="shared" si="159"/>
        <v>-0.29859611460919033</v>
      </c>
      <c r="AG54" s="34">
        <f t="shared" si="160"/>
        <v>-1.2295155440426282</v>
      </c>
      <c r="AH54" s="48">
        <f t="shared" si="169"/>
        <v>-131.37831423380976</v>
      </c>
      <c r="AI54" s="38">
        <f t="shared" si="170"/>
        <v>1368.6216857661893</v>
      </c>
    </row>
    <row r="55" ht="14.25">
      <c r="K55" s="26">
        <f t="shared" si="161"/>
        <v>44197.347222222263</v>
      </c>
      <c r="L55" s="28">
        <f t="shared" si="147"/>
        <v>44197.354166666708</v>
      </c>
      <c r="M55" s="30">
        <f t="shared" si="148"/>
        <v>600.00000006984919</v>
      </c>
      <c r="N55" s="30">
        <f t="shared" si="149"/>
        <v>0</v>
      </c>
      <c r="O55" s="30">
        <f t="shared" si="162"/>
        <v>2000000</v>
      </c>
      <c r="P55" s="30">
        <f t="shared" si="163"/>
        <v>0</v>
      </c>
      <c r="Q55" s="31">
        <f t="shared" si="150"/>
        <v>2000000</v>
      </c>
      <c r="R55" s="40">
        <f t="shared" si="151"/>
        <v>0</v>
      </c>
      <c r="S55" s="41">
        <f t="shared" si="130"/>
        <v>0.5</v>
      </c>
      <c r="T55" s="41">
        <f t="shared" si="152"/>
        <v>-0.5</v>
      </c>
      <c r="U55" s="42">
        <f t="shared" si="164"/>
        <v>0</v>
      </c>
      <c r="V55" s="43">
        <f t="shared" si="153"/>
        <v>0.84648172487419016</v>
      </c>
      <c r="W55" s="34">
        <f t="shared" si="165"/>
        <v>-0.011351453230171069</v>
      </c>
      <c r="X55" s="35">
        <f t="shared" si="166"/>
        <v>-0.0020587042447090874</v>
      </c>
      <c r="Y55" s="44">
        <f t="shared" si="154"/>
        <v>0.9933555062542635</v>
      </c>
      <c r="Z55" s="45">
        <f t="shared" si="167"/>
        <v>-0.093663345679359578</v>
      </c>
      <c r="AA55" s="46">
        <f t="shared" si="168"/>
        <v>-55.383525150723301</v>
      </c>
      <c r="AB55" s="47">
        <f t="shared" si="155"/>
        <v>0.0069444444452528842</v>
      </c>
      <c r="AC55" s="34">
        <f t="shared" si="156"/>
        <v>0.069444444452528842</v>
      </c>
      <c r="AD55" s="34">
        <f t="shared" si="157"/>
        <v>-0.41666666671517305</v>
      </c>
      <c r="AE55" s="34">
        <f t="shared" si="158"/>
        <v>-0.49408901873018096</v>
      </c>
      <c r="AF55" s="34">
        <f t="shared" si="159"/>
        <v>-0.30768625083735168</v>
      </c>
      <c r="AG55" s="34">
        <f t="shared" si="160"/>
        <v>-1.1489974918301769</v>
      </c>
      <c r="AH55" s="48">
        <f t="shared" si="169"/>
        <v>-132.52731172563995</v>
      </c>
      <c r="AI55" s="38">
        <f t="shared" si="170"/>
        <v>1367.4726882743591</v>
      </c>
    </row>
    <row r="56" ht="14.25">
      <c r="K56" s="26">
        <f t="shared" si="161"/>
        <v>44197.354166666708</v>
      </c>
      <c r="L56" s="28">
        <f t="shared" si="147"/>
        <v>44197.361111111153</v>
      </c>
      <c r="M56" s="30">
        <f t="shared" si="148"/>
        <v>600.00000006984919</v>
      </c>
      <c r="N56" s="30">
        <f t="shared" si="149"/>
        <v>0</v>
      </c>
      <c r="O56" s="30">
        <f t="shared" si="162"/>
        <v>2000000</v>
      </c>
      <c r="P56" s="30">
        <f t="shared" si="163"/>
        <v>0</v>
      </c>
      <c r="Q56" s="31">
        <f t="shared" si="150"/>
        <v>2000000</v>
      </c>
      <c r="R56" s="40">
        <f t="shared" si="151"/>
        <v>0</v>
      </c>
      <c r="S56" s="41">
        <f t="shared" si="130"/>
        <v>0.5</v>
      </c>
      <c r="T56" s="41">
        <f t="shared" si="152"/>
        <v>-0.5</v>
      </c>
      <c r="U56" s="42">
        <f t="shared" si="164"/>
        <v>0</v>
      </c>
      <c r="V56" s="43">
        <f t="shared" si="153"/>
        <v>0.84648172487419016</v>
      </c>
      <c r="W56" s="34">
        <f t="shared" si="165"/>
        <v>-0.0096087977101039033</v>
      </c>
      <c r="X56" s="35">
        <f t="shared" si="166"/>
        <v>-0.001742655520067165</v>
      </c>
      <c r="Y56" s="44">
        <f t="shared" si="154"/>
        <v>0.9933555062542635</v>
      </c>
      <c r="Z56" s="45">
        <f t="shared" si="167"/>
        <v>-0.096363247037656571</v>
      </c>
      <c r="AA56" s="46">
        <f t="shared" si="168"/>
        <v>-57.008877788195463</v>
      </c>
      <c r="AB56" s="47">
        <f t="shared" si="155"/>
        <v>0.0069444444452528842</v>
      </c>
      <c r="AC56" s="34">
        <f t="shared" si="156"/>
        <v>0.069444444452528842</v>
      </c>
      <c r="AD56" s="34">
        <f t="shared" si="157"/>
        <v>-0.41666666671517305</v>
      </c>
      <c r="AE56" s="34">
        <f t="shared" si="158"/>
        <v>-0.41823732481611958</v>
      </c>
      <c r="AF56" s="34">
        <f t="shared" si="159"/>
        <v>-0.316715987712197</v>
      </c>
      <c r="AG56" s="34">
        <f t="shared" si="160"/>
        <v>-1.0821755347909607</v>
      </c>
      <c r="AH56" s="48">
        <f t="shared" si="169"/>
        <v>-133.60948726043091</v>
      </c>
      <c r="AI56" s="38">
        <f t="shared" si="170"/>
        <v>1366.3905127395683</v>
      </c>
    </row>
    <row r="57" ht="14.25">
      <c r="K57" s="26">
        <f t="shared" si="161"/>
        <v>44197.361111111153</v>
      </c>
      <c r="L57" s="28">
        <f t="shared" si="147"/>
        <v>44197.368055555598</v>
      </c>
      <c r="M57" s="30">
        <f t="shared" si="148"/>
        <v>600.00000006984919</v>
      </c>
      <c r="N57" s="30">
        <f t="shared" si="149"/>
        <v>0</v>
      </c>
      <c r="O57" s="30">
        <f t="shared" si="162"/>
        <v>2000000</v>
      </c>
      <c r="P57" s="30">
        <f t="shared" si="163"/>
        <v>0</v>
      </c>
      <c r="Q57" s="31">
        <f t="shared" si="150"/>
        <v>2000000</v>
      </c>
      <c r="R57" s="40">
        <f t="shared" si="151"/>
        <v>0</v>
      </c>
      <c r="S57" s="41">
        <f t="shared" si="130"/>
        <v>0.5</v>
      </c>
      <c r="T57" s="41">
        <f t="shared" si="152"/>
        <v>-0.5</v>
      </c>
      <c r="U57" s="42">
        <f t="shared" si="164"/>
        <v>0</v>
      </c>
      <c r="V57" s="43">
        <f t="shared" si="153"/>
        <v>0.84648172487419016</v>
      </c>
      <c r="W57" s="34">
        <f t="shared" si="165"/>
        <v>-0.0081336716596159212</v>
      </c>
      <c r="X57" s="35">
        <f t="shared" si="166"/>
        <v>-0.0014751260504879827</v>
      </c>
      <c r="Y57" s="44">
        <f t="shared" si="154"/>
        <v>0.9933555062542635</v>
      </c>
      <c r="Z57" s="45">
        <f t="shared" si="167"/>
        <v>-0.099045208918264252</v>
      </c>
      <c r="AA57" s="46">
        <f t="shared" si="168"/>
        <v>-58.623430780233349</v>
      </c>
      <c r="AB57" s="47">
        <f t="shared" si="155"/>
        <v>0.0069444444452528842</v>
      </c>
      <c r="AC57" s="34">
        <f t="shared" si="156"/>
        <v>0.069444444452528842</v>
      </c>
      <c r="AD57" s="34">
        <f t="shared" si="157"/>
        <v>-0.41666666671517305</v>
      </c>
      <c r="AE57" s="34">
        <f t="shared" si="158"/>
        <v>-0.35403025211711586</v>
      </c>
      <c r="AF57" s="34">
        <f t="shared" si="159"/>
        <v>-0.32568572655685196</v>
      </c>
      <c r="AG57" s="34">
        <f t="shared" si="160"/>
        <v>-1.0269382009366121</v>
      </c>
      <c r="AH57" s="48">
        <f t="shared" si="169"/>
        <v>-134.63642546136751</v>
      </c>
      <c r="AI57" s="38">
        <f t="shared" si="170"/>
        <v>1365.3635745386316</v>
      </c>
    </row>
    <row r="58" ht="14.25">
      <c r="K58" s="26">
        <f t="shared" si="161"/>
        <v>44197.368055555598</v>
      </c>
      <c r="L58" s="28">
        <f t="shared" si="147"/>
        <v>44197.375000000044</v>
      </c>
      <c r="M58" s="30">
        <f t="shared" si="148"/>
        <v>600.00000006984919</v>
      </c>
      <c r="N58" s="30">
        <f t="shared" si="149"/>
        <v>0</v>
      </c>
      <c r="O58" s="30">
        <f t="shared" si="162"/>
        <v>2000000</v>
      </c>
      <c r="P58" s="30">
        <f t="shared" si="163"/>
        <v>0</v>
      </c>
      <c r="Q58" s="31">
        <f t="shared" si="150"/>
        <v>2000000</v>
      </c>
      <c r="R58" s="40">
        <f t="shared" si="151"/>
        <v>0</v>
      </c>
      <c r="S58" s="41">
        <f t="shared" si="130"/>
        <v>0.5</v>
      </c>
      <c r="T58" s="41">
        <f t="shared" si="152"/>
        <v>-0.5</v>
      </c>
      <c r="U58" s="42">
        <f t="shared" si="164"/>
        <v>0</v>
      </c>
      <c r="V58" s="43">
        <f t="shared" si="153"/>
        <v>0.84648172487419016</v>
      </c>
      <c r="W58" s="34">
        <f t="shared" si="165"/>
        <v>-0.0068850044159920023</v>
      </c>
      <c r="X58" s="35">
        <f t="shared" si="166"/>
        <v>-0.0012486672436239194</v>
      </c>
      <c r="Y58" s="44">
        <f t="shared" si="154"/>
        <v>0.9933555062542635</v>
      </c>
      <c r="Z58" s="45">
        <f t="shared" si="167"/>
        <v>-0.10170935051992994</v>
      </c>
      <c r="AA58" s="46">
        <f t="shared" si="168"/>
        <v>-60.227255885013477</v>
      </c>
      <c r="AB58" s="47">
        <f t="shared" si="155"/>
        <v>0.0069444444452528842</v>
      </c>
      <c r="AC58" s="34">
        <f t="shared" si="156"/>
        <v>0.069444444452528842</v>
      </c>
      <c r="AD58" s="34">
        <f t="shared" si="157"/>
        <v>-0.41666666671517305</v>
      </c>
      <c r="AE58" s="34">
        <f t="shared" si="158"/>
        <v>-0.29968013846974068</v>
      </c>
      <c r="AF58" s="34">
        <f t="shared" si="159"/>
        <v>-0.33459586602785263</v>
      </c>
      <c r="AG58" s="34">
        <f t="shared" si="160"/>
        <v>-0.98149822676023757</v>
      </c>
      <c r="AH58" s="48">
        <f t="shared" si="169"/>
        <v>-135.61792368812775</v>
      </c>
      <c r="AI58" s="38">
        <f t="shared" si="170"/>
        <v>1364.3820763118713</v>
      </c>
    </row>
    <row r="59" ht="14.25">
      <c r="K59" s="26">
        <f t="shared" si="161"/>
        <v>44197.375000000044</v>
      </c>
      <c r="L59" s="28">
        <f t="shared" si="147"/>
        <v>44197.381944444489</v>
      </c>
      <c r="M59" s="30">
        <f t="shared" si="148"/>
        <v>600.00000006984919</v>
      </c>
      <c r="N59" s="30">
        <f t="shared" si="149"/>
        <v>0</v>
      </c>
      <c r="O59" s="30">
        <f t="shared" si="162"/>
        <v>2000000</v>
      </c>
      <c r="P59" s="30">
        <f t="shared" si="163"/>
        <v>0</v>
      </c>
      <c r="Q59" s="31">
        <f t="shared" si="150"/>
        <v>2000000</v>
      </c>
      <c r="R59" s="40">
        <f t="shared" si="151"/>
        <v>0</v>
      </c>
      <c r="S59" s="41">
        <f t="shared" si="130"/>
        <v>0.5</v>
      </c>
      <c r="T59" s="41">
        <f t="shared" si="152"/>
        <v>-0.5</v>
      </c>
      <c r="U59" s="42">
        <f t="shared" si="164"/>
        <v>0</v>
      </c>
      <c r="V59" s="43">
        <f t="shared" si="153"/>
        <v>0.84648172487419016</v>
      </c>
      <c r="W59" s="34">
        <f t="shared" si="165"/>
        <v>-0.0058280304138153263</v>
      </c>
      <c r="X59" s="35">
        <f t="shared" si="166"/>
        <v>-0.001056974002176676</v>
      </c>
      <c r="Y59" s="44">
        <f t="shared" si="154"/>
        <v>0.9933555062542635</v>
      </c>
      <c r="Z59" s="45">
        <f t="shared" si="167"/>
        <v>-0.10435579024938559</v>
      </c>
      <c r="AA59" s="46">
        <f t="shared" si="168"/>
        <v>-61.82042438391565</v>
      </c>
      <c r="AB59" s="47">
        <f t="shared" si="155"/>
        <v>0.0069444444452528842</v>
      </c>
      <c r="AC59" s="34">
        <f t="shared" si="156"/>
        <v>0.069444444452528842</v>
      </c>
      <c r="AD59" s="34">
        <f t="shared" si="157"/>
        <v>-0.41666666671517305</v>
      </c>
      <c r="AE59" s="34">
        <f t="shared" si="158"/>
        <v>-0.2536737605224022</v>
      </c>
      <c r="AF59" s="34">
        <f t="shared" si="159"/>
        <v>-0.34344680213286471</v>
      </c>
      <c r="AG59" s="34">
        <f t="shared" si="160"/>
        <v>-0.94434278491791113</v>
      </c>
      <c r="AH59" s="48">
        <f t="shared" si="169"/>
        <v>-136.56226647304567</v>
      </c>
      <c r="AI59" s="38">
        <f t="shared" si="170"/>
        <v>1363.4377335269535</v>
      </c>
    </row>
    <row r="60" ht="14.25">
      <c r="K60" s="26">
        <f t="shared" si="161"/>
        <v>44197.381944444489</v>
      </c>
      <c r="L60" s="28">
        <f t="shared" si="147"/>
        <v>44197.388888888934</v>
      </c>
      <c r="M60" s="30">
        <f t="shared" si="148"/>
        <v>600.00000006984919</v>
      </c>
      <c r="N60" s="30">
        <f t="shared" si="149"/>
        <v>0</v>
      </c>
      <c r="O60" s="30">
        <f t="shared" si="162"/>
        <v>2000000</v>
      </c>
      <c r="P60" s="30">
        <f t="shared" si="163"/>
        <v>0</v>
      </c>
      <c r="Q60" s="31">
        <f t="shared" si="150"/>
        <v>2000000</v>
      </c>
      <c r="R60" s="40">
        <f t="shared" si="151"/>
        <v>0</v>
      </c>
      <c r="S60" s="41">
        <f t="shared" si="130"/>
        <v>0.5</v>
      </c>
      <c r="T60" s="41">
        <f t="shared" si="152"/>
        <v>-0.5</v>
      </c>
      <c r="U60" s="42">
        <f t="shared" si="164"/>
        <v>0</v>
      </c>
      <c r="V60" s="43">
        <f t="shared" si="153"/>
        <v>0.84648172487419016</v>
      </c>
      <c r="W60" s="34">
        <f t="shared" si="165"/>
        <v>-0.0049333212373056379</v>
      </c>
      <c r="X60" s="35">
        <f t="shared" si="166"/>
        <v>-0.00089470917650968864</v>
      </c>
      <c r="Y60" s="44">
        <f t="shared" si="154"/>
        <v>0.9933555062542635</v>
      </c>
      <c r="Z60" s="45">
        <f t="shared" si="167"/>
        <v>-0.1069846457266104</v>
      </c>
      <c r="AA60" s="46">
        <f t="shared" si="168"/>
        <v>-63.403007084690955</v>
      </c>
      <c r="AB60" s="47">
        <f t="shared" si="155"/>
        <v>0.0069444444452528842</v>
      </c>
      <c r="AC60" s="34">
        <f t="shared" si="156"/>
        <v>0.069444444452528842</v>
      </c>
      <c r="AD60" s="34">
        <f t="shared" si="157"/>
        <v>-0.41666666671517305</v>
      </c>
      <c r="AE60" s="34">
        <f t="shared" si="158"/>
        <v>-0.21473020236232526</v>
      </c>
      <c r="AF60" s="34">
        <f t="shared" si="159"/>
        <v>-0.35223892824828312</v>
      </c>
      <c r="AG60" s="34">
        <f t="shared" si="160"/>
        <v>-0.91419135287325259</v>
      </c>
      <c r="AH60" s="48">
        <f t="shared" si="169"/>
        <v>-137.47645782591891</v>
      </c>
      <c r="AI60" s="38">
        <f t="shared" si="170"/>
        <v>1362.5235421740801</v>
      </c>
    </row>
    <row r="61" ht="14.25">
      <c r="K61" s="26">
        <f t="shared" si="161"/>
        <v>44197.388888888934</v>
      </c>
      <c r="L61" s="28">
        <f t="shared" si="147"/>
        <v>44197.395833333379</v>
      </c>
      <c r="M61" s="30">
        <f t="shared" si="148"/>
        <v>600.00000006984919</v>
      </c>
      <c r="N61" s="30">
        <f t="shared" si="149"/>
        <v>0</v>
      </c>
      <c r="O61" s="30">
        <f t="shared" si="162"/>
        <v>2000000</v>
      </c>
      <c r="P61" s="30">
        <f t="shared" si="163"/>
        <v>0</v>
      </c>
      <c r="Q61" s="31">
        <f t="shared" si="150"/>
        <v>2000000</v>
      </c>
      <c r="R61" s="40">
        <f t="shared" si="151"/>
        <v>0</v>
      </c>
      <c r="S61" s="41">
        <f t="shared" si="130"/>
        <v>0.5</v>
      </c>
      <c r="T61" s="41">
        <f t="shared" si="152"/>
        <v>-0.5</v>
      </c>
      <c r="U61" s="42">
        <f t="shared" si="164"/>
        <v>0</v>
      </c>
      <c r="V61" s="43">
        <f t="shared" si="153"/>
        <v>0.84648172487419016</v>
      </c>
      <c r="W61" s="34">
        <f t="shared" si="165"/>
        <v>-0.0041759662703129505</v>
      </c>
      <c r="X61" s="35">
        <f t="shared" si="166"/>
        <v>-0.00075735496699268754</v>
      </c>
      <c r="Y61" s="44">
        <f t="shared" si="154"/>
        <v>0.9933555062542635</v>
      </c>
      <c r="Z61" s="45">
        <f t="shared" si="167"/>
        <v>-0.10959603379005835</v>
      </c>
      <c r="AA61" s="46">
        <f t="shared" si="168"/>
        <v>-64.97507432460884</v>
      </c>
      <c r="AB61" s="47">
        <f t="shared" si="155"/>
        <v>0.0069444444452528842</v>
      </c>
      <c r="AC61" s="34">
        <f t="shared" si="156"/>
        <v>0.069444444452528842</v>
      </c>
      <c r="AD61" s="34">
        <f t="shared" si="157"/>
        <v>-0.41666666671517305</v>
      </c>
      <c r="AE61" s="34">
        <f t="shared" si="158"/>
        <v>-0.18176519207824501</v>
      </c>
      <c r="AF61" s="34">
        <f t="shared" si="159"/>
        <v>-0.36097263513671579</v>
      </c>
      <c r="AG61" s="34">
        <f t="shared" si="160"/>
        <v>-0.88996004947760499</v>
      </c>
      <c r="AH61" s="48">
        <f t="shared" si="169"/>
        <v>-138.36641787539651</v>
      </c>
      <c r="AI61" s="38">
        <f t="shared" si="170"/>
        <v>1361.6335821246025</v>
      </c>
    </row>
    <row r="62" ht="14.25">
      <c r="K62" s="26">
        <f t="shared" si="161"/>
        <v>44197.395833333379</v>
      </c>
      <c r="L62" s="28">
        <f t="shared" si="147"/>
        <v>44197.402777777825</v>
      </c>
      <c r="M62" s="30">
        <f t="shared" si="148"/>
        <v>600.00000006984919</v>
      </c>
      <c r="N62" s="30">
        <f t="shared" si="149"/>
        <v>0</v>
      </c>
      <c r="O62" s="30">
        <f t="shared" si="162"/>
        <v>2000000</v>
      </c>
      <c r="P62" s="30">
        <f t="shared" si="163"/>
        <v>0</v>
      </c>
      <c r="Q62" s="31">
        <f t="shared" si="150"/>
        <v>2000000</v>
      </c>
      <c r="R62" s="40">
        <f t="shared" si="151"/>
        <v>0</v>
      </c>
      <c r="S62" s="41">
        <f t="shared" si="130"/>
        <v>0.5</v>
      </c>
      <c r="T62" s="41">
        <f t="shared" si="152"/>
        <v>-0.5</v>
      </c>
      <c r="U62" s="42">
        <f t="shared" si="164"/>
        <v>0</v>
      </c>
      <c r="V62" s="43">
        <f t="shared" si="153"/>
        <v>0.84648172487419016</v>
      </c>
      <c r="W62" s="34">
        <f t="shared" si="165"/>
        <v>-0.0035348791315109448</v>
      </c>
      <c r="X62" s="35">
        <f t="shared" si="166"/>
        <v>-0.00064108713880200552</v>
      </c>
      <c r="Y62" s="44">
        <f t="shared" si="154"/>
        <v>0.9933555062542635</v>
      </c>
      <c r="Z62" s="45">
        <f t="shared" si="167"/>
        <v>-0.11219007050185104</v>
      </c>
      <c r="AA62" s="46">
        <f t="shared" si="168"/>
        <v>-66.536695973583221</v>
      </c>
      <c r="AB62" s="47">
        <f t="shared" si="155"/>
        <v>0.0069444444452528842</v>
      </c>
      <c r="AC62" s="34">
        <f t="shared" si="156"/>
        <v>0.069444444452528842</v>
      </c>
      <c r="AD62" s="34">
        <f t="shared" si="157"/>
        <v>-0.41666666671517305</v>
      </c>
      <c r="AE62" s="34">
        <f t="shared" si="158"/>
        <v>-0.15386091331248133</v>
      </c>
      <c r="AF62" s="34">
        <f t="shared" si="159"/>
        <v>-0.36964831096435125</v>
      </c>
      <c r="AG62" s="34">
        <f t="shared" si="160"/>
        <v>-0.87073144653947676</v>
      </c>
      <c r="AH62" s="48">
        <f t="shared" si="169"/>
        <v>-139.23714932193599</v>
      </c>
      <c r="AI62" s="38">
        <f t="shared" si="170"/>
        <v>1360.7628506780632</v>
      </c>
    </row>
    <row r="63" ht="14.25">
      <c r="K63" s="26">
        <f t="shared" si="161"/>
        <v>44197.402777777825</v>
      </c>
      <c r="L63" s="28">
        <f t="shared" si="147"/>
        <v>44197.40972222227</v>
      </c>
      <c r="M63" s="30">
        <f t="shared" si="148"/>
        <v>600.00000006984919</v>
      </c>
      <c r="N63" s="30">
        <f t="shared" si="149"/>
        <v>0</v>
      </c>
      <c r="O63" s="30">
        <f t="shared" si="162"/>
        <v>2000000</v>
      </c>
      <c r="P63" s="30">
        <f t="shared" si="163"/>
        <v>0</v>
      </c>
      <c r="Q63" s="31">
        <f t="shared" si="150"/>
        <v>2000000</v>
      </c>
      <c r="R63" s="40">
        <f t="shared" si="151"/>
        <v>0</v>
      </c>
      <c r="S63" s="41">
        <f t="shared" si="130"/>
        <v>0.5</v>
      </c>
      <c r="T63" s="41">
        <f t="shared" si="152"/>
        <v>-0.5</v>
      </c>
      <c r="U63" s="42">
        <f t="shared" si="164"/>
        <v>0</v>
      </c>
      <c r="V63" s="43">
        <f t="shared" si="153"/>
        <v>0.84648172487419016</v>
      </c>
      <c r="W63" s="34">
        <f t="shared" si="165"/>
        <v>-0.002992210584463164</v>
      </c>
      <c r="X63" s="35">
        <f t="shared" si="166"/>
        <v>-0.00054266854704778094</v>
      </c>
      <c r="Y63" s="44">
        <f t="shared" si="154"/>
        <v>0.9933555062542635</v>
      </c>
      <c r="Z63" s="45">
        <f t="shared" si="167"/>
        <v>-0.114766871152936</v>
      </c>
      <c r="AA63" s="46">
        <f t="shared" si="168"/>
        <v>-68.087941437277777</v>
      </c>
      <c r="AB63" s="47">
        <f t="shared" si="155"/>
        <v>0.0069444444452528842</v>
      </c>
      <c r="AC63" s="34">
        <f t="shared" si="156"/>
        <v>0.069444444452528842</v>
      </c>
      <c r="AD63" s="34">
        <f t="shared" si="157"/>
        <v>-0.41666666671517305</v>
      </c>
      <c r="AE63" s="34">
        <f t="shared" si="158"/>
        <v>-0.13024045129146741</v>
      </c>
      <c r="AF63" s="34">
        <f t="shared" si="159"/>
        <v>-0.37826634131820985</v>
      </c>
      <c r="AG63" s="34">
        <f t="shared" si="160"/>
        <v>-0.85572901487232156</v>
      </c>
      <c r="AH63" s="48">
        <f t="shared" si="169"/>
        <v>-140.0928783368083</v>
      </c>
      <c r="AI63" s="38">
        <f t="shared" si="170"/>
        <v>1359.9071216631908</v>
      </c>
    </row>
    <row r="64" ht="14.25">
      <c r="K64" s="26">
        <f t="shared" si="161"/>
        <v>44197.40972222227</v>
      </c>
      <c r="L64" s="28">
        <f t="shared" si="147"/>
        <v>44197.416666666715</v>
      </c>
      <c r="M64" s="30">
        <f t="shared" si="148"/>
        <v>600.00000006984919</v>
      </c>
      <c r="N64" s="30">
        <f t="shared" si="149"/>
        <v>0</v>
      </c>
      <c r="O64" s="30">
        <f t="shared" si="162"/>
        <v>2000000</v>
      </c>
      <c r="P64" s="30">
        <f t="shared" si="163"/>
        <v>0</v>
      </c>
      <c r="Q64" s="31">
        <f t="shared" si="150"/>
        <v>2000000</v>
      </c>
      <c r="R64" s="40">
        <f t="shared" si="151"/>
        <v>0</v>
      </c>
      <c r="S64" s="41">
        <f t="shared" si="130"/>
        <v>0.5</v>
      </c>
      <c r="T64" s="41">
        <f t="shared" si="152"/>
        <v>-0.5</v>
      </c>
      <c r="U64" s="42">
        <f t="shared" si="164"/>
        <v>0</v>
      </c>
      <c r="V64" s="43">
        <f t="shared" si="153"/>
        <v>0.84648172487419016</v>
      </c>
      <c r="W64" s="34">
        <f t="shared" si="165"/>
        <v>-0.0025328515767231879</v>
      </c>
      <c r="X64" s="35">
        <f t="shared" si="166"/>
        <v>-0.00045935900773997631</v>
      </c>
      <c r="Y64" s="44">
        <f t="shared" si="154"/>
        <v>0.9933555062542635</v>
      </c>
      <c r="Z64" s="45">
        <f t="shared" si="167"/>
        <v>-0.11732655026821083</v>
      </c>
      <c r="AA64" s="46">
        <f t="shared" si="168"/>
        <v>-69.628879660190734</v>
      </c>
      <c r="AB64" s="47">
        <f t="shared" si="155"/>
        <v>0.0069444444452528842</v>
      </c>
      <c r="AC64" s="34">
        <f t="shared" si="156"/>
        <v>0.069444444452528842</v>
      </c>
      <c r="AD64" s="34">
        <f t="shared" si="157"/>
        <v>-0.41666666671517305</v>
      </c>
      <c r="AE64" s="34">
        <f t="shared" si="158"/>
        <v>-0.11024616185759431</v>
      </c>
      <c r="AF64" s="34">
        <f t="shared" si="159"/>
        <v>-0.38682710922328184</v>
      </c>
      <c r="AG64" s="34">
        <f t="shared" si="160"/>
        <v>-0.84429549334352028</v>
      </c>
      <c r="AH64" s="48">
        <f t="shared" si="169"/>
        <v>-140.93717383015181</v>
      </c>
      <c r="AI64" s="38">
        <f t="shared" si="170"/>
        <v>1359.0628261698473</v>
      </c>
    </row>
    <row r="65" ht="14.25">
      <c r="K65" s="26">
        <f t="shared" si="161"/>
        <v>44197.416666666715</v>
      </c>
      <c r="L65" s="28">
        <f t="shared" si="147"/>
        <v>44197.42361111116</v>
      </c>
      <c r="M65" s="30">
        <f t="shared" si="148"/>
        <v>600.00000006984919</v>
      </c>
      <c r="N65" s="30">
        <f t="shared" si="149"/>
        <v>0</v>
      </c>
      <c r="O65" s="30">
        <f t="shared" si="162"/>
        <v>2000000</v>
      </c>
      <c r="P65" s="30">
        <f t="shared" si="163"/>
        <v>0</v>
      </c>
      <c r="Q65" s="31">
        <f t="shared" si="150"/>
        <v>2000000</v>
      </c>
      <c r="R65" s="40">
        <f t="shared" si="151"/>
        <v>0</v>
      </c>
      <c r="S65" s="41">
        <f t="shared" si="130"/>
        <v>0.5</v>
      </c>
      <c r="T65" s="41">
        <f t="shared" si="152"/>
        <v>-0.5</v>
      </c>
      <c r="U65" s="42">
        <f t="shared" si="164"/>
        <v>0</v>
      </c>
      <c r="V65" s="43">
        <f t="shared" si="153"/>
        <v>0.84648172487419016</v>
      </c>
      <c r="W65" s="34">
        <f t="shared" si="165"/>
        <v>-0.0021440125715149563</v>
      </c>
      <c r="X65" s="35">
        <f t="shared" si="166"/>
        <v>-0.00038883900520823161</v>
      </c>
      <c r="Y65" s="44">
        <f t="shared" si="154"/>
        <v>0.9933555062542635</v>
      </c>
      <c r="Z65" s="45">
        <f t="shared" si="167"/>
        <v>-0.11986922161161312</v>
      </c>
      <c r="AA65" s="46">
        <f t="shared" si="168"/>
        <v>-71.159579128718946</v>
      </c>
      <c r="AB65" s="47">
        <f t="shared" si="155"/>
        <v>0.0069444444452528842</v>
      </c>
      <c r="AC65" s="34">
        <f t="shared" si="156"/>
        <v>0.069444444452528842</v>
      </c>
      <c r="AD65" s="34">
        <f t="shared" si="157"/>
        <v>-0.41666666671517305</v>
      </c>
      <c r="AE65" s="34">
        <f t="shared" si="158"/>
        <v>-0.093321361249975587</v>
      </c>
      <c r="AF65" s="34">
        <f t="shared" si="159"/>
        <v>-0.39533099515954973</v>
      </c>
      <c r="AG65" s="34">
        <f t="shared" si="160"/>
        <v>-0.83587457867216952</v>
      </c>
      <c r="AH65" s="48">
        <f t="shared" si="169"/>
        <v>-141.77304840882397</v>
      </c>
      <c r="AI65" s="38">
        <f t="shared" si="170"/>
        <v>1358.2269515911751</v>
      </c>
    </row>
    <row r="66" ht="14.25">
      <c r="K66" s="26">
        <f t="shared" si="161"/>
        <v>44197.42361111116</v>
      </c>
      <c r="L66" s="28">
        <f t="shared" si="147"/>
        <v>44197.430555555606</v>
      </c>
      <c r="M66" s="30">
        <f t="shared" si="148"/>
        <v>600.00000006984919</v>
      </c>
      <c r="N66" s="30">
        <f t="shared" si="149"/>
        <v>0</v>
      </c>
      <c r="O66" s="30">
        <f t="shared" si="162"/>
        <v>2000000</v>
      </c>
      <c r="P66" s="30">
        <f t="shared" si="163"/>
        <v>0</v>
      </c>
      <c r="Q66" s="31">
        <f t="shared" si="150"/>
        <v>2000000</v>
      </c>
      <c r="R66" s="40">
        <f t="shared" si="151"/>
        <v>0</v>
      </c>
      <c r="S66" s="41">
        <f t="shared" si="130"/>
        <v>0.5</v>
      </c>
      <c r="T66" s="41">
        <f t="shared" si="152"/>
        <v>-0.5</v>
      </c>
      <c r="U66" s="42">
        <f t="shared" si="164"/>
        <v>0</v>
      </c>
      <c r="V66" s="43">
        <f t="shared" si="153"/>
        <v>0.84648172487419016</v>
      </c>
      <c r="W66" s="34">
        <f t="shared" si="165"/>
        <v>-0.0018148674596879281</v>
      </c>
      <c r="X66" s="35">
        <f t="shared" si="166"/>
        <v>-0.00032914511182702809</v>
      </c>
      <c r="Y66" s="44">
        <f t="shared" si="154"/>
        <v>0.9933555062542635</v>
      </c>
      <c r="Z66" s="45">
        <f t="shared" si="167"/>
        <v>-0.1223949981911767</v>
      </c>
      <c r="AA66" s="46">
        <f t="shared" si="168"/>
        <v>-72.680107874201951</v>
      </c>
      <c r="AB66" s="47">
        <f t="shared" si="155"/>
        <v>0.0069444444452528842</v>
      </c>
      <c r="AC66" s="34">
        <f t="shared" si="156"/>
        <v>0.069444444452528842</v>
      </c>
      <c r="AD66" s="34">
        <f t="shared" si="157"/>
        <v>-0.41666666671517305</v>
      </c>
      <c r="AE66" s="34">
        <f t="shared" si="158"/>
        <v>-0.078994826838486742</v>
      </c>
      <c r="AF66" s="34">
        <f t="shared" si="159"/>
        <v>-0.40377837707889974</v>
      </c>
      <c r="AG66" s="34">
        <f t="shared" si="160"/>
        <v>-0.82999542618003064</v>
      </c>
      <c r="AH66" s="48">
        <f t="shared" si="169"/>
        <v>-142.603043835004</v>
      </c>
      <c r="AI66" s="38">
        <f t="shared" si="170"/>
        <v>1357.3969561649951</v>
      </c>
    </row>
    <row r="67" ht="14.25">
      <c r="K67" s="26">
        <f t="shared" si="161"/>
        <v>44197.430555555606</v>
      </c>
      <c r="L67" s="28">
        <f t="shared" si="147"/>
        <v>44197.437500000051</v>
      </c>
      <c r="M67" s="30">
        <f t="shared" si="148"/>
        <v>600.00000006984919</v>
      </c>
      <c r="N67" s="30">
        <f t="shared" si="149"/>
        <v>0</v>
      </c>
      <c r="O67" s="30">
        <f t="shared" si="162"/>
        <v>2000000</v>
      </c>
      <c r="P67" s="30">
        <f t="shared" si="163"/>
        <v>0</v>
      </c>
      <c r="Q67" s="31">
        <f t="shared" si="150"/>
        <v>2000000</v>
      </c>
      <c r="R67" s="40">
        <f t="shared" si="151"/>
        <v>0</v>
      </c>
      <c r="S67" s="41">
        <f t="shared" si="130"/>
        <v>0.5</v>
      </c>
      <c r="T67" s="41">
        <f t="shared" si="152"/>
        <v>-0.5</v>
      </c>
      <c r="U67" s="42">
        <f t="shared" si="164"/>
        <v>0</v>
      </c>
      <c r="V67" s="43">
        <f t="shared" si="153"/>
        <v>0.84648172487419016</v>
      </c>
      <c r="W67" s="34">
        <f t="shared" si="165"/>
        <v>-0.0015362521376946772</v>
      </c>
      <c r="X67" s="35">
        <f t="shared" si="166"/>
        <v>-0.00027861532199325093</v>
      </c>
      <c r="Y67" s="44">
        <f t="shared" si="154"/>
        <v>0.9933555062542635</v>
      </c>
      <c r="Z67" s="45">
        <f t="shared" si="167"/>
        <v>-0.12490399226405426</v>
      </c>
      <c r="AA67" s="46">
        <f t="shared" si="168"/>
        <v>-74.190533475945386</v>
      </c>
      <c r="AB67" s="47">
        <f t="shared" si="155"/>
        <v>0.0069444444452528842</v>
      </c>
      <c r="AC67" s="34">
        <f t="shared" si="156"/>
        <v>0.069444444452528842</v>
      </c>
      <c r="AD67" s="34">
        <f t="shared" si="157"/>
        <v>-0.41666666671517305</v>
      </c>
      <c r="AE67" s="34">
        <f t="shared" si="158"/>
        <v>-0.066867677278380222</v>
      </c>
      <c r="AF67" s="34">
        <f t="shared" si="159"/>
        <v>-0.41216963042191884</v>
      </c>
      <c r="AG67" s="34">
        <f t="shared" si="160"/>
        <v>-0.82625952996294327</v>
      </c>
      <c r="AH67" s="48">
        <f t="shared" si="169"/>
        <v>-143.42930336496696</v>
      </c>
      <c r="AI67" s="38">
        <f t="shared" si="170"/>
        <v>1356.5706966350322</v>
      </c>
    </row>
    <row r="68" ht="14.25">
      <c r="K68" s="26">
        <f t="shared" si="161"/>
        <v>44197.437500000051</v>
      </c>
      <c r="L68" s="28">
        <f t="shared" si="147"/>
        <v>44197.444444444496</v>
      </c>
      <c r="M68" s="30">
        <f t="shared" si="148"/>
        <v>600.00000006984919</v>
      </c>
      <c r="N68" s="30">
        <f t="shared" si="149"/>
        <v>0</v>
      </c>
      <c r="O68" s="30">
        <f t="shared" si="162"/>
        <v>2000000</v>
      </c>
      <c r="P68" s="30">
        <f t="shared" si="163"/>
        <v>0</v>
      </c>
      <c r="Q68" s="31">
        <f t="shared" si="150"/>
        <v>2000000</v>
      </c>
      <c r="R68" s="40">
        <f t="shared" si="151"/>
        <v>0</v>
      </c>
      <c r="S68" s="41">
        <f t="shared" si="130"/>
        <v>0.5</v>
      </c>
      <c r="T68" s="41">
        <f t="shared" si="152"/>
        <v>-0.5</v>
      </c>
      <c r="U68" s="42">
        <f t="shared" si="164"/>
        <v>0</v>
      </c>
      <c r="V68" s="43">
        <f t="shared" si="153"/>
        <v>0.84648172487419016</v>
      </c>
      <c r="W68" s="34">
        <f t="shared" si="165"/>
        <v>-0.0013004093593574522</v>
      </c>
      <c r="X68" s="35">
        <f t="shared" si="166"/>
        <v>-0.00023584277833722496</v>
      </c>
      <c r="Y68" s="44">
        <f t="shared" si="154"/>
        <v>0.9933555062542635</v>
      </c>
      <c r="Z68" s="45">
        <f t="shared" si="167"/>
        <v>-0.12739631534150647</v>
      </c>
      <c r="AA68" s="46">
        <f t="shared" si="168"/>
        <v>-75.690923064224592</v>
      </c>
      <c r="AB68" s="47">
        <f t="shared" si="155"/>
        <v>0.0069444444452528842</v>
      </c>
      <c r="AC68" s="34">
        <f t="shared" si="156"/>
        <v>0.069444444452528842</v>
      </c>
      <c r="AD68" s="34">
        <f t="shared" si="157"/>
        <v>-0.41666666671517305</v>
      </c>
      <c r="AE68" s="34">
        <f t="shared" si="158"/>
        <v>-0.056602266800933991</v>
      </c>
      <c r="AF68" s="34">
        <f t="shared" si="159"/>
        <v>-0.42050512813458107</v>
      </c>
      <c r="AG68" s="34">
        <f t="shared" si="160"/>
        <v>-0.82432961719815934</v>
      </c>
      <c r="AH68" s="48">
        <f t="shared" si="169"/>
        <v>-144.2536329821651</v>
      </c>
      <c r="AI68" s="38">
        <f t="shared" si="170"/>
        <v>1355.746367017834</v>
      </c>
    </row>
    <row r="69" ht="14.25">
      <c r="K69" s="26">
        <f t="shared" si="161"/>
        <v>44197.444444444496</v>
      </c>
      <c r="L69" s="28">
        <f t="shared" si="147"/>
        <v>44197.451388888941</v>
      </c>
      <c r="M69" s="30">
        <f t="shared" si="148"/>
        <v>600.00000006984919</v>
      </c>
      <c r="N69" s="30">
        <f t="shared" si="149"/>
        <v>0</v>
      </c>
      <c r="O69" s="30">
        <f t="shared" si="162"/>
        <v>2000000</v>
      </c>
      <c r="P69" s="30">
        <f t="shared" si="163"/>
        <v>0</v>
      </c>
      <c r="Q69" s="31">
        <f t="shared" si="150"/>
        <v>2000000</v>
      </c>
      <c r="R69" s="40">
        <f t="shared" si="151"/>
        <v>0</v>
      </c>
      <c r="S69" s="41">
        <f t="shared" ref="S69:S132" si="171">TARGET/PEER_TARGET_UNIT</f>
        <v>0.5</v>
      </c>
      <c r="T69" s="41">
        <f t="shared" si="152"/>
        <v>-0.5</v>
      </c>
      <c r="U69" s="42">
        <f t="shared" si="164"/>
        <v>0</v>
      </c>
      <c r="V69" s="43">
        <f t="shared" si="153"/>
        <v>0.84648172487419016</v>
      </c>
      <c r="W69" s="34">
        <f t="shared" si="165"/>
        <v>-0.0011007727575514368</v>
      </c>
      <c r="X69" s="35">
        <f t="shared" si="166"/>
        <v>-0.00019963660180601547</v>
      </c>
      <c r="Y69" s="44">
        <f t="shared" si="154"/>
        <v>0.9933555062542635</v>
      </c>
      <c r="Z69" s="45">
        <f t="shared" si="167"/>
        <v>-0.12987207819385821</v>
      </c>
      <c r="AA69" s="46">
        <f t="shared" si="168"/>
        <v>-77.181343323268351</v>
      </c>
      <c r="AB69" s="47">
        <f t="shared" si="155"/>
        <v>0.0069444444452528842</v>
      </c>
      <c r="AC69" s="34">
        <f t="shared" si="156"/>
        <v>0.069444444452528842</v>
      </c>
      <c r="AD69" s="34">
        <f t="shared" si="157"/>
        <v>-0.41666666671517305</v>
      </c>
      <c r="AE69" s="34">
        <f t="shared" si="158"/>
        <v>-0.047912784433443711</v>
      </c>
      <c r="AF69" s="34">
        <f t="shared" si="159"/>
        <v>-0.42878524068482421</v>
      </c>
      <c r="AG69" s="34">
        <f t="shared" si="160"/>
        <v>-0.82392024738091219</v>
      </c>
      <c r="AH69" s="48">
        <f t="shared" si="169"/>
        <v>-145.07755322954603</v>
      </c>
      <c r="AI69" s="38">
        <f t="shared" si="170"/>
        <v>1354.922446770453</v>
      </c>
    </row>
    <row r="70" ht="14.25">
      <c r="K70" s="26">
        <f t="shared" si="161"/>
        <v>44197.451388888941</v>
      </c>
      <c r="L70" s="28">
        <f t="shared" si="147"/>
        <v>44197.458333333387</v>
      </c>
      <c r="M70" s="30">
        <f t="shared" si="148"/>
        <v>600.00000006984919</v>
      </c>
      <c r="N70" s="30">
        <f t="shared" si="149"/>
        <v>0</v>
      </c>
      <c r="O70" s="30">
        <f t="shared" si="162"/>
        <v>2000000</v>
      </c>
      <c r="P70" s="30">
        <f t="shared" si="163"/>
        <v>0</v>
      </c>
      <c r="Q70" s="31">
        <f t="shared" si="150"/>
        <v>2000000</v>
      </c>
      <c r="R70" s="40">
        <f t="shared" si="151"/>
        <v>0</v>
      </c>
      <c r="S70" s="41">
        <f t="shared" si="171"/>
        <v>0.5</v>
      </c>
      <c r="T70" s="41">
        <f t="shared" si="152"/>
        <v>-0.5</v>
      </c>
      <c r="U70" s="42">
        <f t="shared" si="164"/>
        <v>0</v>
      </c>
      <c r="V70" s="43">
        <f t="shared" si="153"/>
        <v>0.84648172487419016</v>
      </c>
      <c r="W70" s="34">
        <f t="shared" si="165"/>
        <v>-0.00093178402250665893</v>
      </c>
      <c r="X70" s="35">
        <f t="shared" si="166"/>
        <v>-0.00016898873504477785</v>
      </c>
      <c r="Y70" s="44">
        <f t="shared" si="154"/>
        <v>0.9933555062542635</v>
      </c>
      <c r="Z70" s="45">
        <f t="shared" si="167"/>
        <v>-0.13233139085542156</v>
      </c>
      <c r="AA70" s="46">
        <f t="shared" si="168"/>
        <v>-78.661860494222367</v>
      </c>
      <c r="AB70" s="47">
        <f t="shared" si="155"/>
        <v>0.0069444444452528842</v>
      </c>
      <c r="AC70" s="34">
        <f t="shared" si="156"/>
        <v>0.069444444452528842</v>
      </c>
      <c r="AD70" s="34">
        <f t="shared" si="157"/>
        <v>-0.41666666671517305</v>
      </c>
      <c r="AE70" s="34">
        <f t="shared" si="158"/>
        <v>-0.040557296410746686</v>
      </c>
      <c r="AF70" s="34">
        <f t="shared" si="159"/>
        <v>-0.43701033607901318</v>
      </c>
      <c r="AG70" s="34">
        <f t="shared" si="160"/>
        <v>-0.82478985475240407</v>
      </c>
      <c r="AH70" s="48">
        <f t="shared" si="169"/>
        <v>-145.90234308429842</v>
      </c>
      <c r="AI70" s="38">
        <f t="shared" si="170"/>
        <v>1354.0976569157006</v>
      </c>
    </row>
    <row r="71" ht="14.25">
      <c r="K71" s="26">
        <f t="shared" si="161"/>
        <v>44197.458333333387</v>
      </c>
      <c r="L71" s="28">
        <f t="shared" si="147"/>
        <v>44197.465277777832</v>
      </c>
      <c r="M71" s="30">
        <f t="shared" si="148"/>
        <v>600.00000006984919</v>
      </c>
      <c r="N71" s="30">
        <f t="shared" si="149"/>
        <v>0</v>
      </c>
      <c r="O71" s="30">
        <f t="shared" si="162"/>
        <v>2000000</v>
      </c>
      <c r="P71" s="30">
        <f t="shared" si="163"/>
        <v>0</v>
      </c>
      <c r="Q71" s="31">
        <f t="shared" si="150"/>
        <v>2000000</v>
      </c>
      <c r="R71" s="40">
        <f t="shared" si="151"/>
        <v>0</v>
      </c>
      <c r="S71" s="41">
        <f t="shared" si="171"/>
        <v>0.5</v>
      </c>
      <c r="T71" s="41">
        <f t="shared" si="152"/>
        <v>-0.5</v>
      </c>
      <c r="U71" s="42">
        <f t="shared" si="164"/>
        <v>0</v>
      </c>
      <c r="V71" s="43">
        <f t="shared" si="153"/>
        <v>0.84648172487419016</v>
      </c>
      <c r="W71" s="34">
        <f t="shared" si="165"/>
        <v>-0.00078873814658164784</v>
      </c>
      <c r="X71" s="35">
        <f t="shared" si="166"/>
        <v>-0.00014304587592501105</v>
      </c>
      <c r="Y71" s="44">
        <f t="shared" si="154"/>
        <v>0.9933555062542635</v>
      </c>
      <c r="Z71" s="45">
        <f t="shared" si="167"/>
        <v>-0.13477436262938636</v>
      </c>
      <c r="AA71" s="46">
        <f t="shared" si="168"/>
        <v>-80.132540378093495</v>
      </c>
      <c r="AB71" s="47">
        <f t="shared" si="155"/>
        <v>0.0069444444452528842</v>
      </c>
      <c r="AC71" s="34">
        <f t="shared" si="156"/>
        <v>0.069444444452528842</v>
      </c>
      <c r="AD71" s="34">
        <f t="shared" si="157"/>
        <v>-0.41666666671517305</v>
      </c>
      <c r="AE71" s="34">
        <f t="shared" si="158"/>
        <v>-0.034331010222002654</v>
      </c>
      <c r="AF71" s="34">
        <f t="shared" si="159"/>
        <v>-0.44518077987829724</v>
      </c>
      <c r="AG71" s="34">
        <f t="shared" si="160"/>
        <v>-0.82673401236294408</v>
      </c>
      <c r="AH71" s="48">
        <f t="shared" si="169"/>
        <v>-146.72907709666137</v>
      </c>
      <c r="AI71" s="38">
        <f t="shared" si="170"/>
        <v>1353.2709229033376</v>
      </c>
    </row>
    <row r="72" ht="14.25">
      <c r="K72" s="26">
        <f t="shared" si="161"/>
        <v>44197.465277777832</v>
      </c>
      <c r="L72" s="28">
        <f t="shared" si="147"/>
        <v>44197.472222222277</v>
      </c>
      <c r="M72" s="30">
        <f t="shared" si="148"/>
        <v>600.00000006984919</v>
      </c>
      <c r="N72" s="30">
        <f t="shared" si="149"/>
        <v>0</v>
      </c>
      <c r="O72" s="30">
        <f t="shared" si="162"/>
        <v>2000000</v>
      </c>
      <c r="P72" s="30">
        <f t="shared" si="163"/>
        <v>0</v>
      </c>
      <c r="Q72" s="31">
        <f t="shared" si="150"/>
        <v>2000000</v>
      </c>
      <c r="R72" s="40">
        <f t="shared" si="151"/>
        <v>0</v>
      </c>
      <c r="S72" s="41">
        <f t="shared" si="171"/>
        <v>0.5</v>
      </c>
      <c r="T72" s="41">
        <f t="shared" si="152"/>
        <v>-0.5</v>
      </c>
      <c r="U72" s="42">
        <f t="shared" si="164"/>
        <v>0</v>
      </c>
      <c r="V72" s="43">
        <f t="shared" si="153"/>
        <v>0.84648172487419016</v>
      </c>
      <c r="W72" s="34">
        <f t="shared" si="165"/>
        <v>-0.00066765242679250512</v>
      </c>
      <c r="X72" s="35">
        <f t="shared" si="166"/>
        <v>-0.00012108571978914274</v>
      </c>
      <c r="Y72" s="44">
        <f t="shared" si="154"/>
        <v>0.9933555062542635</v>
      </c>
      <c r="Z72" s="45">
        <f t="shared" si="167"/>
        <v>-0.13720110209267802</v>
      </c>
      <c r="AA72" s="46">
        <f t="shared" si="168"/>
        <v>-81.593448338674278</v>
      </c>
      <c r="AB72" s="47">
        <f t="shared" si="155"/>
        <v>0.0069444444452528842</v>
      </c>
      <c r="AC72" s="34">
        <f t="shared" si="156"/>
        <v>0.069444444452528842</v>
      </c>
      <c r="AD72" s="34">
        <f t="shared" si="157"/>
        <v>-0.41666666671517305</v>
      </c>
      <c r="AE72" s="34">
        <f t="shared" si="158"/>
        <v>-0.029060572749394258</v>
      </c>
      <c r="AF72" s="34">
        <f t="shared" si="159"/>
        <v>-0.45329693521485709</v>
      </c>
      <c r="AG72" s="34">
        <f t="shared" si="160"/>
        <v>-0.82957973022689557</v>
      </c>
      <c r="AH72" s="48">
        <f t="shared" si="169"/>
        <v>-147.55865682688827</v>
      </c>
      <c r="AI72" s="38">
        <f t="shared" si="170"/>
        <v>1352.4413431731107</v>
      </c>
    </row>
    <row r="73" ht="14.25">
      <c r="K73" s="26">
        <f t="shared" si="161"/>
        <v>44197.472222222277</v>
      </c>
      <c r="L73" s="28">
        <f t="shared" si="147"/>
        <v>44197.479166666722</v>
      </c>
      <c r="M73" s="30">
        <f t="shared" si="148"/>
        <v>600.00000006984919</v>
      </c>
      <c r="N73" s="30">
        <f t="shared" si="149"/>
        <v>0</v>
      </c>
      <c r="O73" s="30">
        <f t="shared" si="162"/>
        <v>2000000</v>
      </c>
      <c r="P73" s="30">
        <f t="shared" si="163"/>
        <v>0</v>
      </c>
      <c r="Q73" s="31">
        <f t="shared" si="150"/>
        <v>2000000</v>
      </c>
      <c r="R73" s="40">
        <f t="shared" si="151"/>
        <v>0</v>
      </c>
      <c r="S73" s="41">
        <f t="shared" si="171"/>
        <v>0.5</v>
      </c>
      <c r="T73" s="41">
        <f t="shared" si="152"/>
        <v>-0.5</v>
      </c>
      <c r="U73" s="42">
        <f t="shared" si="164"/>
        <v>0</v>
      </c>
      <c r="V73" s="43">
        <f t="shared" si="153"/>
        <v>0.84648172487419016</v>
      </c>
      <c r="W73" s="34">
        <f t="shared" si="165"/>
        <v>-0.0005651555778477587</v>
      </c>
      <c r="X73" s="35">
        <f t="shared" si="166"/>
        <v>-0.00010249684894474641</v>
      </c>
      <c r="Y73" s="44">
        <f t="shared" si="154"/>
        <v>0.9933555062542635</v>
      </c>
      <c r="Z73" s="45">
        <f t="shared" si="167"/>
        <v>-0.13961171710078332</v>
      </c>
      <c r="AA73" s="46">
        <f t="shared" si="168"/>
        <v>-83.044649305447905</v>
      </c>
      <c r="AB73" s="47">
        <f t="shared" si="155"/>
        <v>0.0069444444452528842</v>
      </c>
      <c r="AC73" s="34">
        <f t="shared" si="156"/>
        <v>0.069444444452528842</v>
      </c>
      <c r="AD73" s="34">
        <f t="shared" si="157"/>
        <v>-0.41666666671517305</v>
      </c>
      <c r="AE73" s="34">
        <f t="shared" si="158"/>
        <v>-0.024599243746739139</v>
      </c>
      <c r="AF73" s="34">
        <f t="shared" si="159"/>
        <v>-0.46135916280804395</v>
      </c>
      <c r="AG73" s="34">
        <f t="shared" si="160"/>
        <v>-0.83318062881742727</v>
      </c>
      <c r="AH73" s="48">
        <f t="shared" si="169"/>
        <v>-148.39183745570568</v>
      </c>
      <c r="AI73" s="38">
        <f t="shared" si="170"/>
        <v>1351.6081625442932</v>
      </c>
    </row>
    <row r="74" ht="14.25">
      <c r="K74" s="26">
        <f t="shared" si="161"/>
        <v>44197.479166666722</v>
      </c>
      <c r="L74" s="28">
        <f t="shared" ref="L74:L99" si="172">K74+1/24/6</f>
        <v>44197.486111111168</v>
      </c>
      <c r="M74" s="30">
        <f t="shared" ref="M74:M99" si="173">(L74-K74)*24*3600</f>
        <v>600.00000006984919</v>
      </c>
      <c r="N74" s="30">
        <f t="shared" ref="N74:N99" si="174">SUMIFS(LIQUIDITY_DELTAS,TIMESTAMPS,"&gt;="&amp;K74,TIMESTAMPS,"&lt;"&amp;L74)</f>
        <v>0</v>
      </c>
      <c r="O74" s="30">
        <f t="shared" si="162"/>
        <v>2000000</v>
      </c>
      <c r="P74" s="30">
        <f t="shared" si="163"/>
        <v>0</v>
      </c>
      <c r="Q74" s="31">
        <f t="shared" ref="Q74:Q99" si="175">O74+P74</f>
        <v>2000000</v>
      </c>
      <c r="R74" s="40">
        <f t="shared" ref="R74:R99" si="176">P74/Q74</f>
        <v>0</v>
      </c>
      <c r="S74" s="41">
        <f t="shared" si="171"/>
        <v>0.5</v>
      </c>
      <c r="T74" s="41">
        <f t="shared" ref="T74:T99" si="177">IF(R74&gt;S74,0.5/(1-S74)*(R74-S74),0.5/S74*(R74-S74))</f>
        <v>-0.5</v>
      </c>
      <c r="U74" s="42">
        <f t="shared" si="164"/>
        <v>0</v>
      </c>
      <c r="V74" s="43">
        <f t="shared" ref="V74:V99" si="178">IF(ALPHA_D&lt;=0,0,EXP(-ALPHA_D*M74/ALPHA_TIME_UNIT))</f>
        <v>0.84648172487419016</v>
      </c>
      <c r="W74" s="34">
        <f t="shared" si="165"/>
        <v>-0.00047839386835884043</v>
      </c>
      <c r="X74" s="35">
        <f t="shared" si="166"/>
        <v>-8.6761709488918264e-05</v>
      </c>
      <c r="Y74" s="44">
        <f t="shared" ref="Y74:Y99" si="179">IF(ALPHA_I&lt;=0,0,EXP(-ALPHA_I*M74/ALPHA_TIME_UNIT))</f>
        <v>0.9933555062542635</v>
      </c>
      <c r="Z74" s="45">
        <f t="shared" si="167"/>
        <v>-0.14200631479254389</v>
      </c>
      <c r="AA74" s="46">
        <f t="shared" si="168"/>
        <v>-84.486207776473975</v>
      </c>
      <c r="AB74" s="47">
        <f t="shared" ref="AB74:AB99" si="180">M74/K_TIME_UNIT</f>
        <v>0.0069444444452528842</v>
      </c>
      <c r="AC74" s="34">
        <f t="shared" ref="AC74:AC99" si="181">K_T/K_UNIT*AB74</f>
        <v>0.069444444452528842</v>
      </c>
      <c r="AD74" s="34">
        <f t="shared" ref="AD74:AD99" si="182">T74*AB74*K_P/K_UNIT</f>
        <v>-0.41666666671517305</v>
      </c>
      <c r="AE74" s="34">
        <f t="shared" ref="AE74:AE99" si="183">X74*K_D/K_UNIT</f>
        <v>-0.020822810277340384</v>
      </c>
      <c r="AF74" s="34">
        <f t="shared" ref="AF74:AF99" si="184">AA74*K_I/K_UNIT/K_TIME_UNIT</f>
        <v>-0.46936782098041097</v>
      </c>
      <c r="AG74" s="34">
        <f t="shared" ref="AG74:AG99" si="185">SUM(AC74:AF74)</f>
        <v>-0.83741285352039552</v>
      </c>
      <c r="AH74" s="48">
        <f t="shared" si="169"/>
        <v>-149.22925030922607</v>
      </c>
      <c r="AI74" s="38">
        <f t="shared" si="170"/>
        <v>1350.7707496907728</v>
      </c>
    </row>
    <row r="75" ht="14.25">
      <c r="K75" s="26">
        <f t="shared" ref="K75:K100" si="186">L74</f>
        <v>44197.486111111168</v>
      </c>
      <c r="L75" s="28">
        <f t="shared" si="172"/>
        <v>44197.493055555613</v>
      </c>
      <c r="M75" s="30">
        <f t="shared" si="173"/>
        <v>600.00000006984919</v>
      </c>
      <c r="N75" s="30">
        <f t="shared" si="174"/>
        <v>0</v>
      </c>
      <c r="O75" s="30">
        <f t="shared" ref="O75:O99" si="187">O74+N75</f>
        <v>2000000</v>
      </c>
      <c r="P75" s="30">
        <f t="shared" ref="P75:P99" si="188">P74-N75</f>
        <v>0</v>
      </c>
      <c r="Q75" s="31">
        <f t="shared" si="175"/>
        <v>2000000</v>
      </c>
      <c r="R75" s="40">
        <f t="shared" si="176"/>
        <v>0</v>
      </c>
      <c r="S75" s="41">
        <f t="shared" si="171"/>
        <v>0.5</v>
      </c>
      <c r="T75" s="41">
        <f t="shared" si="177"/>
        <v>-0.5</v>
      </c>
      <c r="U75" s="42">
        <f t="shared" ref="U75:U99" si="189">T75-T74</f>
        <v>0</v>
      </c>
      <c r="V75" s="43">
        <f t="shared" si="178"/>
        <v>0.84648172487419016</v>
      </c>
      <c r="W75" s="34">
        <f t="shared" ref="W75:W99" si="190">(W74+U75)*(V75)</f>
        <v>-0.00040495166685762751</v>
      </c>
      <c r="X75" s="35">
        <f t="shared" ref="X75:X99" si="191">(W74+U75)*(1-V75)</f>
        <v>-7.3442201501212924e-05</v>
      </c>
      <c r="Y75" s="44">
        <f t="shared" si="179"/>
        <v>0.9933555062542635</v>
      </c>
      <c r="Z75" s="45">
        <f t="shared" ref="Z75:Z99" si="192">Z74*Y75+T75*(1-Y75)</f>
        <v>-0.14438500159491799</v>
      </c>
      <c r="AA75" s="46">
        <f t="shared" ref="AA75:AA99" si="193">T75*M75+(Z74-T75)*(1-Y75)/(ALPHA_I/ALPHA_TIME_UNIT)</f>
        <v>-85.918187821255174</v>
      </c>
      <c r="AB75" s="47">
        <f t="shared" si="180"/>
        <v>0.0069444444452528842</v>
      </c>
      <c r="AC75" s="34">
        <f t="shared" si="181"/>
        <v>0.069444444452528842</v>
      </c>
      <c r="AD75" s="34">
        <f t="shared" si="182"/>
        <v>-0.41666666671517305</v>
      </c>
      <c r="AE75" s="34">
        <f t="shared" si="183"/>
        <v>-0.0176261283602911</v>
      </c>
      <c r="AF75" s="34">
        <f t="shared" si="184"/>
        <v>-0.47732326567363981</v>
      </c>
      <c r="AG75" s="34">
        <f t="shared" si="185"/>
        <v>-0.84217161629657511</v>
      </c>
      <c r="AH75" s="48">
        <f t="shared" ref="AH75:AH99" si="194">AG75+AH74</f>
        <v>-150.07142192552266</v>
      </c>
      <c r="AI75" s="38">
        <f t="shared" ref="AI75:AI99" si="195">AI74+AG75</f>
        <v>1349.9285780744763</v>
      </c>
    </row>
    <row r="76" ht="14.25">
      <c r="K76" s="26">
        <f t="shared" si="186"/>
        <v>44197.493055555613</v>
      </c>
      <c r="L76" s="28">
        <f t="shared" si="172"/>
        <v>44197.500000000058</v>
      </c>
      <c r="M76" s="30">
        <f t="shared" si="173"/>
        <v>600.00000006984919</v>
      </c>
      <c r="N76" s="30">
        <f t="shared" si="174"/>
        <v>0</v>
      </c>
      <c r="O76" s="30">
        <f t="shared" si="187"/>
        <v>2000000</v>
      </c>
      <c r="P76" s="30">
        <f t="shared" si="188"/>
        <v>0</v>
      </c>
      <c r="Q76" s="31">
        <f t="shared" si="175"/>
        <v>2000000</v>
      </c>
      <c r="R76" s="40">
        <f t="shared" si="176"/>
        <v>0</v>
      </c>
      <c r="S76" s="41">
        <f t="shared" si="171"/>
        <v>0.5</v>
      </c>
      <c r="T76" s="41">
        <f t="shared" si="177"/>
        <v>-0.5</v>
      </c>
      <c r="U76" s="42">
        <f t="shared" si="189"/>
        <v>0</v>
      </c>
      <c r="V76" s="43">
        <f t="shared" si="178"/>
        <v>0.84648172487419016</v>
      </c>
      <c r="W76" s="34">
        <f t="shared" si="190"/>
        <v>-0.00034278418545232294</v>
      </c>
      <c r="X76" s="35">
        <f t="shared" si="191"/>
        <v>-6.2167481405304552e-05</v>
      </c>
      <c r="Y76" s="44">
        <f t="shared" si="179"/>
        <v>0.9933555062542635</v>
      </c>
      <c r="Z76" s="45">
        <f t="shared" si="192"/>
        <v>-0.14674788322771065</v>
      </c>
      <c r="AA76" s="46">
        <f t="shared" si="193"/>
        <v>-87.34065308358484</v>
      </c>
      <c r="AB76" s="47">
        <f t="shared" si="180"/>
        <v>0.0069444444452528842</v>
      </c>
      <c r="AC76" s="34">
        <f t="shared" si="181"/>
        <v>0.069444444452528842</v>
      </c>
      <c r="AD76" s="34">
        <f t="shared" si="182"/>
        <v>-0.41666666671517305</v>
      </c>
      <c r="AE76" s="34">
        <f t="shared" si="183"/>
        <v>-0.014920195537273093</v>
      </c>
      <c r="AF76" s="34">
        <f t="shared" si="184"/>
        <v>-0.48522585046436023</v>
      </c>
      <c r="AG76" s="34">
        <f t="shared" si="185"/>
        <v>-0.84736826826427758</v>
      </c>
      <c r="AH76" s="48">
        <f t="shared" si="194"/>
        <v>-150.91879019378695</v>
      </c>
      <c r="AI76" s="38">
        <f t="shared" si="195"/>
        <v>1349.081209806212</v>
      </c>
    </row>
    <row r="77" ht="14.25">
      <c r="K77" s="26">
        <f t="shared" si="186"/>
        <v>44197.500000000058</v>
      </c>
      <c r="L77" s="28">
        <f t="shared" si="172"/>
        <v>44197.506944444503</v>
      </c>
      <c r="M77" s="30">
        <f t="shared" si="173"/>
        <v>600.00000006984919</v>
      </c>
      <c r="N77" s="30">
        <f t="shared" si="174"/>
        <v>0</v>
      </c>
      <c r="O77" s="30">
        <f t="shared" si="187"/>
        <v>2000000</v>
      </c>
      <c r="P77" s="30">
        <f t="shared" si="188"/>
        <v>0</v>
      </c>
      <c r="Q77" s="31">
        <f t="shared" si="175"/>
        <v>2000000</v>
      </c>
      <c r="R77" s="40">
        <f t="shared" si="176"/>
        <v>0</v>
      </c>
      <c r="S77" s="41">
        <f t="shared" si="171"/>
        <v>0.5</v>
      </c>
      <c r="T77" s="41">
        <f t="shared" si="177"/>
        <v>-0.5</v>
      </c>
      <c r="U77" s="42">
        <f t="shared" si="189"/>
        <v>0</v>
      </c>
      <c r="V77" s="43">
        <f t="shared" si="178"/>
        <v>0.84648172487419016</v>
      </c>
      <c r="W77" s="34">
        <f t="shared" si="190"/>
        <v>-0.00029016054856127662</v>
      </c>
      <c r="X77" s="35">
        <f t="shared" si="191"/>
        <v>-5.2623636891046338e-05</v>
      </c>
      <c r="Y77" s="44">
        <f t="shared" si="179"/>
        <v>0.9933555062542635</v>
      </c>
      <c r="Z77" s="45">
        <f t="shared" si="192"/>
        <v>-0.1490950647082723</v>
      </c>
      <c r="AA77" s="46">
        <f t="shared" si="193"/>
        <v>-88.75366678437544</v>
      </c>
      <c r="AB77" s="47">
        <f t="shared" si="180"/>
        <v>0.0069444444452528842</v>
      </c>
      <c r="AC77" s="34">
        <f t="shared" si="181"/>
        <v>0.069444444452528842</v>
      </c>
      <c r="AD77" s="34">
        <f t="shared" si="182"/>
        <v>-0.41666666671517305</v>
      </c>
      <c r="AE77" s="34">
        <f t="shared" si="183"/>
        <v>-0.012629672853851122</v>
      </c>
      <c r="AF77" s="34">
        <f t="shared" si="184"/>
        <v>-0.4930759265798636</v>
      </c>
      <c r="AG77" s="34">
        <f t="shared" si="185"/>
        <v>-0.85292782169635895</v>
      </c>
      <c r="AH77" s="48">
        <f t="shared" si="194"/>
        <v>-151.77171801548332</v>
      </c>
      <c r="AI77" s="38">
        <f t="shared" si="195"/>
        <v>1348.2282819845157</v>
      </c>
    </row>
    <row r="78" ht="14.25">
      <c r="K78" s="26">
        <f t="shared" si="186"/>
        <v>44197.506944444503</v>
      </c>
      <c r="L78" s="28">
        <f t="shared" si="172"/>
        <v>44197.513888888949</v>
      </c>
      <c r="M78" s="30">
        <f t="shared" si="173"/>
        <v>600.00000006984919</v>
      </c>
      <c r="N78" s="30">
        <f t="shared" si="174"/>
        <v>0</v>
      </c>
      <c r="O78" s="30">
        <f t="shared" si="187"/>
        <v>2000000</v>
      </c>
      <c r="P78" s="30">
        <f t="shared" si="188"/>
        <v>0</v>
      </c>
      <c r="Q78" s="31">
        <f t="shared" si="175"/>
        <v>2000000</v>
      </c>
      <c r="R78" s="40">
        <f t="shared" si="176"/>
        <v>0</v>
      </c>
      <c r="S78" s="41">
        <f t="shared" si="171"/>
        <v>0.5</v>
      </c>
      <c r="T78" s="41">
        <f t="shared" si="177"/>
        <v>-0.5</v>
      </c>
      <c r="U78" s="42">
        <f t="shared" si="189"/>
        <v>0</v>
      </c>
      <c r="V78" s="43">
        <f t="shared" si="178"/>
        <v>0.84648172487419016</v>
      </c>
      <c r="W78" s="34">
        <f t="shared" si="190"/>
        <v>-0.00024561560163659067</v>
      </c>
      <c r="X78" s="35">
        <f t="shared" si="191"/>
        <v>-4.4544946924685974e-05</v>
      </c>
      <c r="Y78" s="44">
        <f t="shared" si="179"/>
        <v>0.9933555062542635</v>
      </c>
      <c r="Z78" s="45">
        <f t="shared" si="192"/>
        <v>-0.15142665035616626</v>
      </c>
      <c r="AA78" s="46">
        <f t="shared" si="193"/>
        <v>-90.157291724468479</v>
      </c>
      <c r="AB78" s="47">
        <f t="shared" si="180"/>
        <v>0.0069444444452528842</v>
      </c>
      <c r="AC78" s="34">
        <f t="shared" si="181"/>
        <v>0.069444444452528842</v>
      </c>
      <c r="AD78" s="34">
        <f t="shared" si="182"/>
        <v>-0.41666666671517305</v>
      </c>
      <c r="AE78" s="34">
        <f t="shared" si="183"/>
        <v>-0.010690787261924633</v>
      </c>
      <c r="AF78" s="34">
        <f t="shared" si="184"/>
        <v>-0.50087384291371373</v>
      </c>
      <c r="AG78" s="34">
        <f t="shared" si="185"/>
        <v>-0.85878685243828257</v>
      </c>
      <c r="AH78" s="48">
        <f t="shared" si="194"/>
        <v>-152.63050486792159</v>
      </c>
      <c r="AI78" s="38">
        <f t="shared" si="195"/>
        <v>1347.3694951320774</v>
      </c>
    </row>
    <row r="79" ht="14.25">
      <c r="K79" s="26">
        <f t="shared" si="186"/>
        <v>44197.513888888949</v>
      </c>
      <c r="L79" s="28">
        <f t="shared" si="172"/>
        <v>44197.520833333394</v>
      </c>
      <c r="M79" s="30">
        <f t="shared" si="173"/>
        <v>600.00000006984919</v>
      </c>
      <c r="N79" s="30">
        <f t="shared" si="174"/>
        <v>0</v>
      </c>
      <c r="O79" s="30">
        <f t="shared" si="187"/>
        <v>2000000</v>
      </c>
      <c r="P79" s="30">
        <f t="shared" si="188"/>
        <v>0</v>
      </c>
      <c r="Q79" s="31">
        <f t="shared" si="175"/>
        <v>2000000</v>
      </c>
      <c r="R79" s="40">
        <f t="shared" si="176"/>
        <v>0</v>
      </c>
      <c r="S79" s="41">
        <f t="shared" si="171"/>
        <v>0.5</v>
      </c>
      <c r="T79" s="41">
        <f t="shared" si="177"/>
        <v>-0.5</v>
      </c>
      <c r="U79" s="42">
        <f t="shared" si="189"/>
        <v>0</v>
      </c>
      <c r="V79" s="43">
        <f t="shared" si="178"/>
        <v>0.84648172487419016</v>
      </c>
      <c r="W79" s="34">
        <f t="shared" si="190"/>
        <v>-0.00020790911812935324</v>
      </c>
      <c r="X79" s="35">
        <f t="shared" si="191"/>
        <v>-3.7706483507237436e-05</v>
      </c>
      <c r="Y79" s="44">
        <f t="shared" si="179"/>
        <v>0.9933555062542635</v>
      </c>
      <c r="Z79" s="45">
        <f t="shared" si="192"/>
        <v>-0.15374274379780514</v>
      </c>
      <c r="AA79" s="46">
        <f t="shared" si="193"/>
        <v>-91.551590287425739</v>
      </c>
      <c r="AB79" s="47">
        <f t="shared" si="180"/>
        <v>0.0069444444452528842</v>
      </c>
      <c r="AC79" s="34">
        <f t="shared" si="181"/>
        <v>0.069444444452528842</v>
      </c>
      <c r="AD79" s="34">
        <f t="shared" si="182"/>
        <v>-0.41666666671517305</v>
      </c>
      <c r="AE79" s="34">
        <f t="shared" si="183"/>
        <v>-0.0090495560417369839</v>
      </c>
      <c r="AF79" s="34">
        <f t="shared" si="184"/>
        <v>-0.50861994604125405</v>
      </c>
      <c r="AG79" s="34">
        <f t="shared" si="185"/>
        <v>-0.86489172434563522</v>
      </c>
      <c r="AH79" s="48">
        <f t="shared" si="194"/>
        <v>-153.49539659226721</v>
      </c>
      <c r="AI79" s="38">
        <f t="shared" si="195"/>
        <v>1346.5046034077318</v>
      </c>
    </row>
    <row r="80" ht="14.25">
      <c r="K80" s="26">
        <f t="shared" si="186"/>
        <v>44197.520833333394</v>
      </c>
      <c r="L80" s="28">
        <f t="shared" si="172"/>
        <v>44197.527777777839</v>
      </c>
      <c r="M80" s="30">
        <f t="shared" si="173"/>
        <v>600.00000006984919</v>
      </c>
      <c r="N80" s="30">
        <f t="shared" si="174"/>
        <v>0</v>
      </c>
      <c r="O80" s="30">
        <f t="shared" si="187"/>
        <v>2000000</v>
      </c>
      <c r="P80" s="30">
        <f t="shared" si="188"/>
        <v>0</v>
      </c>
      <c r="Q80" s="31">
        <f t="shared" si="175"/>
        <v>2000000</v>
      </c>
      <c r="R80" s="40">
        <f t="shared" si="176"/>
        <v>0</v>
      </c>
      <c r="S80" s="41">
        <f t="shared" si="171"/>
        <v>0.5</v>
      </c>
      <c r="T80" s="41">
        <f t="shared" si="177"/>
        <v>-0.5</v>
      </c>
      <c r="U80" s="42">
        <f t="shared" si="189"/>
        <v>0</v>
      </c>
      <c r="V80" s="43">
        <f t="shared" si="178"/>
        <v>0.84648172487419016</v>
      </c>
      <c r="W80" s="34">
        <f t="shared" si="190"/>
        <v>-0.00017599126893120669</v>
      </c>
      <c r="X80" s="35">
        <f t="shared" si="191"/>
        <v>-3.1917849198146548e-05</v>
      </c>
      <c r="Y80" s="44">
        <f t="shared" si="179"/>
        <v>0.9933555062542635</v>
      </c>
      <c r="Z80" s="45">
        <f t="shared" si="192"/>
        <v>-0.15604344797105651</v>
      </c>
      <c r="AA80" s="46">
        <f t="shared" si="193"/>
        <v>-92.936624442301735</v>
      </c>
      <c r="AB80" s="47">
        <f t="shared" si="180"/>
        <v>0.0069444444452528842</v>
      </c>
      <c r="AC80" s="34">
        <f t="shared" si="181"/>
        <v>0.069444444452528842</v>
      </c>
      <c r="AD80" s="34">
        <f t="shared" si="182"/>
        <v>-0.41666666671517305</v>
      </c>
      <c r="AE80" s="34">
        <f t="shared" si="183"/>
        <v>-0.0076602838075551715</v>
      </c>
      <c r="AF80" s="34">
        <f t="shared" si="184"/>
        <v>-0.51631458023500965</v>
      </c>
      <c r="AG80" s="34">
        <f t="shared" si="185"/>
        <v>-0.87119708630520898</v>
      </c>
      <c r="AH80" s="48">
        <f t="shared" si="194"/>
        <v>-154.36659367857243</v>
      </c>
      <c r="AI80" s="38">
        <f t="shared" si="195"/>
        <v>1345.6334063214265</v>
      </c>
    </row>
    <row r="81" ht="14.25">
      <c r="K81" s="26">
        <f t="shared" si="186"/>
        <v>44197.527777777839</v>
      </c>
      <c r="L81" s="28">
        <f t="shared" si="172"/>
        <v>44197.534722222284</v>
      </c>
      <c r="M81" s="30">
        <f t="shared" si="173"/>
        <v>600.00000006984919</v>
      </c>
      <c r="N81" s="30">
        <f t="shared" si="174"/>
        <v>0</v>
      </c>
      <c r="O81" s="30">
        <f t="shared" si="187"/>
        <v>2000000</v>
      </c>
      <c r="P81" s="30">
        <f t="shared" si="188"/>
        <v>0</v>
      </c>
      <c r="Q81" s="31">
        <f t="shared" si="175"/>
        <v>2000000</v>
      </c>
      <c r="R81" s="40">
        <f t="shared" si="176"/>
        <v>0</v>
      </c>
      <c r="S81" s="41">
        <f t="shared" si="171"/>
        <v>0.5</v>
      </c>
      <c r="T81" s="41">
        <f t="shared" si="177"/>
        <v>-0.5</v>
      </c>
      <c r="U81" s="42">
        <f t="shared" si="189"/>
        <v>0</v>
      </c>
      <c r="V81" s="43">
        <f t="shared" si="178"/>
        <v>0.84648172487419016</v>
      </c>
      <c r="W81" s="34">
        <f t="shared" si="190"/>
        <v>-0.0001489733928876853</v>
      </c>
      <c r="X81" s="35">
        <f t="shared" si="191"/>
        <v>-2.7017876043521378e-05</v>
      </c>
      <c r="Y81" s="44">
        <f t="shared" si="179"/>
        <v>0.9933555062542635</v>
      </c>
      <c r="Z81" s="45">
        <f t="shared" si="192"/>
        <v>-0.15832886512981792</v>
      </c>
      <c r="AA81" s="46">
        <f t="shared" si="193"/>
        <v>-94.312455746398001</v>
      </c>
      <c r="AB81" s="47">
        <f t="shared" si="180"/>
        <v>0.0069444444452528842</v>
      </c>
      <c r="AC81" s="34">
        <f t="shared" si="181"/>
        <v>0.069444444452528842</v>
      </c>
      <c r="AD81" s="34">
        <f t="shared" si="182"/>
        <v>-0.41666666671517305</v>
      </c>
      <c r="AE81" s="34">
        <f t="shared" si="183"/>
        <v>-0.006484290250445131</v>
      </c>
      <c r="AF81" s="34">
        <f t="shared" si="184"/>
        <v>-0.52395808747998895</v>
      </c>
      <c r="AG81" s="34">
        <f t="shared" si="185"/>
        <v>-0.87766459999307833</v>
      </c>
      <c r="AH81" s="48">
        <f t="shared" si="194"/>
        <v>-155.2442582785655</v>
      </c>
      <c r="AI81" s="38">
        <f t="shared" si="195"/>
        <v>1344.7557417214334</v>
      </c>
    </row>
    <row r="82" ht="14.25">
      <c r="K82" s="26">
        <f t="shared" si="186"/>
        <v>44197.534722222284</v>
      </c>
      <c r="L82" s="28">
        <f t="shared" si="172"/>
        <v>44197.54166666673</v>
      </c>
      <c r="M82" s="30">
        <f t="shared" si="173"/>
        <v>600.00000006984919</v>
      </c>
      <c r="N82" s="30">
        <f t="shared" si="174"/>
        <v>0</v>
      </c>
      <c r="O82" s="30">
        <f t="shared" si="187"/>
        <v>2000000</v>
      </c>
      <c r="P82" s="30">
        <f t="shared" si="188"/>
        <v>0</v>
      </c>
      <c r="Q82" s="31">
        <f t="shared" si="175"/>
        <v>2000000</v>
      </c>
      <c r="R82" s="40">
        <f t="shared" si="176"/>
        <v>0</v>
      </c>
      <c r="S82" s="41">
        <f t="shared" si="171"/>
        <v>0.5</v>
      </c>
      <c r="T82" s="41">
        <f t="shared" si="177"/>
        <v>-0.5</v>
      </c>
      <c r="U82" s="42">
        <f t="shared" si="189"/>
        <v>0</v>
      </c>
      <c r="V82" s="43">
        <f t="shared" si="178"/>
        <v>0.84648172487419016</v>
      </c>
      <c r="W82" s="34">
        <f t="shared" si="190"/>
        <v>-0.00012610325457192826</v>
      </c>
      <c r="X82" s="35">
        <f t="shared" si="191"/>
        <v>-2.2870138315757034e-05</v>
      </c>
      <c r="Y82" s="44">
        <f t="shared" si="179"/>
        <v>0.9933555062542635</v>
      </c>
      <c r="Z82" s="45">
        <f t="shared" si="192"/>
        <v>-0.16059909684856152</v>
      </c>
      <c r="AA82" s="46">
        <f t="shared" si="193"/>
        <v>-95.679145347998968</v>
      </c>
      <c r="AB82" s="47">
        <f t="shared" si="180"/>
        <v>0.0069444444452528842</v>
      </c>
      <c r="AC82" s="34">
        <f t="shared" si="181"/>
        <v>0.069444444452528842</v>
      </c>
      <c r="AD82" s="34">
        <f t="shared" si="182"/>
        <v>-0.41666666671517305</v>
      </c>
      <c r="AE82" s="34">
        <f t="shared" si="183"/>
        <v>-0.005488833195781688</v>
      </c>
      <c r="AF82" s="34">
        <f t="shared" si="184"/>
        <v>-0.53155080748888317</v>
      </c>
      <c r="AG82" s="34">
        <f t="shared" si="185"/>
        <v>-0.88426186294730913</v>
      </c>
      <c r="AH82" s="48">
        <f t="shared" si="194"/>
        <v>-156.12852014151281</v>
      </c>
      <c r="AI82" s="38">
        <f t="shared" si="195"/>
        <v>1343.8714798584861</v>
      </c>
    </row>
    <row r="83" ht="14.25">
      <c r="K83" s="26">
        <f t="shared" si="186"/>
        <v>44197.54166666673</v>
      </c>
      <c r="L83" s="28">
        <f t="shared" si="172"/>
        <v>44197.548611111175</v>
      </c>
      <c r="M83" s="30">
        <f t="shared" si="173"/>
        <v>600.00000006984919</v>
      </c>
      <c r="N83" s="30">
        <f t="shared" si="174"/>
        <v>0</v>
      </c>
      <c r="O83" s="30">
        <f t="shared" si="187"/>
        <v>2000000</v>
      </c>
      <c r="P83" s="30">
        <f t="shared" si="188"/>
        <v>0</v>
      </c>
      <c r="Q83" s="31">
        <f t="shared" si="175"/>
        <v>2000000</v>
      </c>
      <c r="R83" s="40">
        <f t="shared" si="176"/>
        <v>0</v>
      </c>
      <c r="S83" s="41">
        <f t="shared" si="171"/>
        <v>0.5</v>
      </c>
      <c r="T83" s="41">
        <f t="shared" si="177"/>
        <v>-0.5</v>
      </c>
      <c r="U83" s="42">
        <f t="shared" si="189"/>
        <v>0</v>
      </c>
      <c r="V83" s="43">
        <f t="shared" si="178"/>
        <v>0.84648172487419016</v>
      </c>
      <c r="W83" s="34">
        <f t="shared" si="190"/>
        <v>-0.00010674410044229494</v>
      </c>
      <c r="X83" s="35">
        <f t="shared" si="191"/>
        <v>-1.9359154129633321e-05</v>
      </c>
      <c r="Y83" s="44">
        <f t="shared" si="179"/>
        <v>0.9933555062542635</v>
      </c>
      <c r="Z83" s="45">
        <f t="shared" si="192"/>
        <v>-0.16285424402684859</v>
      </c>
      <c r="AA83" s="46">
        <f t="shared" si="193"/>
        <v>-97.036753989089817</v>
      </c>
      <c r="AB83" s="47">
        <f t="shared" si="180"/>
        <v>0.0069444444452528842</v>
      </c>
      <c r="AC83" s="34">
        <f t="shared" si="181"/>
        <v>0.069444444452528842</v>
      </c>
      <c r="AD83" s="34">
        <f t="shared" si="182"/>
        <v>-0.41666666671517305</v>
      </c>
      <c r="AE83" s="34">
        <f t="shared" si="183"/>
        <v>-0.0046461969911119972</v>
      </c>
      <c r="AF83" s="34">
        <f t="shared" si="184"/>
        <v>-0.53909307771716564</v>
      </c>
      <c r="AG83" s="34">
        <f t="shared" si="185"/>
        <v>-0.89096149697092186</v>
      </c>
      <c r="AH83" s="48">
        <f t="shared" si="194"/>
        <v>-157.01948163848374</v>
      </c>
      <c r="AI83" s="38">
        <f t="shared" si="195"/>
        <v>1342.9805183615151</v>
      </c>
    </row>
    <row r="84" ht="14.25">
      <c r="K84" s="26">
        <f t="shared" si="186"/>
        <v>44197.548611111175</v>
      </c>
      <c r="L84" s="28">
        <f t="shared" si="172"/>
        <v>44197.55555555562</v>
      </c>
      <c r="M84" s="30">
        <f t="shared" si="173"/>
        <v>600.00000006984919</v>
      </c>
      <c r="N84" s="30">
        <f t="shared" si="174"/>
        <v>0</v>
      </c>
      <c r="O84" s="30">
        <f t="shared" si="187"/>
        <v>2000000</v>
      </c>
      <c r="P84" s="30">
        <f t="shared" si="188"/>
        <v>0</v>
      </c>
      <c r="Q84" s="31">
        <f t="shared" si="175"/>
        <v>2000000</v>
      </c>
      <c r="R84" s="40">
        <f t="shared" si="176"/>
        <v>0</v>
      </c>
      <c r="S84" s="41">
        <f t="shared" si="171"/>
        <v>0.5</v>
      </c>
      <c r="T84" s="41">
        <f t="shared" si="177"/>
        <v>-0.5</v>
      </c>
      <c r="U84" s="42">
        <f t="shared" si="189"/>
        <v>0</v>
      </c>
      <c r="V84" s="43">
        <f t="shared" si="178"/>
        <v>0.84648172487419016</v>
      </c>
      <c r="W84" s="34">
        <f t="shared" si="190"/>
        <v>-9.0356930262537616e-05</v>
      </c>
      <c r="X84" s="35">
        <f t="shared" si="191"/>
        <v>-1.6387170179757314e-05</v>
      </c>
      <c r="Y84" s="44">
        <f t="shared" si="179"/>
        <v>0.9933555062542635</v>
      </c>
      <c r="Z84" s="45">
        <f t="shared" si="192"/>
        <v>-0.1650944068938138</v>
      </c>
      <c r="AA84" s="46">
        <f t="shared" si="193"/>
        <v>-98.385342008055716</v>
      </c>
      <c r="AB84" s="47">
        <f t="shared" si="180"/>
        <v>0.0069444444452528842</v>
      </c>
      <c r="AC84" s="34">
        <f t="shared" si="181"/>
        <v>0.069444444452528842</v>
      </c>
      <c r="AD84" s="34">
        <f t="shared" si="182"/>
        <v>-0.41666666671517305</v>
      </c>
      <c r="AE84" s="34">
        <f t="shared" si="183"/>
        <v>-0.0039329208431417555</v>
      </c>
      <c r="AF84" s="34">
        <f t="shared" si="184"/>
        <v>-0.54658523337808729</v>
      </c>
      <c r="AG84" s="34">
        <f t="shared" si="185"/>
        <v>-0.89774037648387317</v>
      </c>
      <c r="AH84" s="48">
        <f t="shared" si="194"/>
        <v>-157.91722201496762</v>
      </c>
      <c r="AI84" s="38">
        <f t="shared" si="195"/>
        <v>1342.0827779850313</v>
      </c>
    </row>
    <row r="85" ht="14.25">
      <c r="K85" s="26">
        <f t="shared" si="186"/>
        <v>44197.55555555562</v>
      </c>
      <c r="L85" s="28">
        <f t="shared" si="172"/>
        <v>44197.562500000065</v>
      </c>
      <c r="M85" s="30">
        <f t="shared" si="173"/>
        <v>600.00000006984919</v>
      </c>
      <c r="N85" s="30">
        <f t="shared" si="174"/>
        <v>0</v>
      </c>
      <c r="O85" s="30">
        <f t="shared" si="187"/>
        <v>2000000</v>
      </c>
      <c r="P85" s="30">
        <f t="shared" si="188"/>
        <v>0</v>
      </c>
      <c r="Q85" s="31">
        <f t="shared" si="175"/>
        <v>2000000</v>
      </c>
      <c r="R85" s="40">
        <f t="shared" si="176"/>
        <v>0</v>
      </c>
      <c r="S85" s="41">
        <f t="shared" si="171"/>
        <v>0.5</v>
      </c>
      <c r="T85" s="41">
        <f t="shared" si="177"/>
        <v>-0.5</v>
      </c>
      <c r="U85" s="42">
        <f t="shared" si="189"/>
        <v>0</v>
      </c>
      <c r="V85" s="43">
        <f t="shared" si="178"/>
        <v>0.84648172487419016</v>
      </c>
      <c r="W85" s="34">
        <f t="shared" si="190"/>
        <v>-7.6485490182969746e-05</v>
      </c>
      <c r="X85" s="35">
        <f t="shared" si="191"/>
        <v>-1.3871440079567863e-05</v>
      </c>
      <c r="Y85" s="44">
        <f t="shared" si="179"/>
        <v>0.9933555062542635</v>
      </c>
      <c r="Z85" s="45">
        <f t="shared" si="192"/>
        <v>-0.16731968501262004</v>
      </c>
      <c r="AA85" s="46">
        <f t="shared" si="193"/>
        <v>-99.724969342364091</v>
      </c>
      <c r="AB85" s="47">
        <f t="shared" si="180"/>
        <v>0.0069444444452528842</v>
      </c>
      <c r="AC85" s="34">
        <f t="shared" si="181"/>
        <v>0.069444444452528842</v>
      </c>
      <c r="AD85" s="34">
        <f t="shared" si="182"/>
        <v>-0.41666666671517305</v>
      </c>
      <c r="AE85" s="34">
        <f t="shared" si="183"/>
        <v>-0.0033291456190962872</v>
      </c>
      <c r="AF85" s="34">
        <f t="shared" si="184"/>
        <v>-0.55402760745757829</v>
      </c>
      <c r="AG85" s="34">
        <f t="shared" si="185"/>
        <v>-0.90457897533931875</v>
      </c>
      <c r="AH85" s="48">
        <f t="shared" si="194"/>
        <v>-158.82180099030694</v>
      </c>
      <c r="AI85" s="38">
        <f t="shared" si="195"/>
        <v>1341.178199009692</v>
      </c>
    </row>
    <row r="86" ht="14.25">
      <c r="K86" s="26">
        <f t="shared" si="186"/>
        <v>44197.562500000065</v>
      </c>
      <c r="L86" s="28">
        <f t="shared" si="172"/>
        <v>44197.569444444511</v>
      </c>
      <c r="M86" s="30">
        <f t="shared" si="173"/>
        <v>600.00000006984919</v>
      </c>
      <c r="N86" s="30">
        <f t="shared" si="174"/>
        <v>0</v>
      </c>
      <c r="O86" s="30">
        <f t="shared" si="187"/>
        <v>2000000</v>
      </c>
      <c r="P86" s="30">
        <f t="shared" si="188"/>
        <v>0</v>
      </c>
      <c r="Q86" s="31">
        <f t="shared" si="175"/>
        <v>2000000</v>
      </c>
      <c r="R86" s="40">
        <f t="shared" si="176"/>
        <v>0</v>
      </c>
      <c r="S86" s="41">
        <f t="shared" si="171"/>
        <v>0.5</v>
      </c>
      <c r="T86" s="41">
        <f t="shared" si="177"/>
        <v>-0.5</v>
      </c>
      <c r="U86" s="42">
        <f t="shared" si="189"/>
        <v>0</v>
      </c>
      <c r="V86" s="43">
        <f t="shared" si="178"/>
        <v>0.84648172487419016</v>
      </c>
      <c r="W86" s="34">
        <f t="shared" si="190"/>
        <v>-6.4743569657928169e-05</v>
      </c>
      <c r="X86" s="35">
        <f t="shared" si="191"/>
        <v>-1.1741920525041577e-05</v>
      </c>
      <c r="Y86" s="44">
        <f t="shared" si="179"/>
        <v>0.9933555062542635</v>
      </c>
      <c r="Z86" s="45">
        <f t="shared" si="192"/>
        <v>-0.16953017728488334</v>
      </c>
      <c r="AA86" s="46">
        <f t="shared" si="193"/>
        <v>-101.055695531228</v>
      </c>
      <c r="AB86" s="47">
        <f t="shared" si="180"/>
        <v>0.0069444444452528842</v>
      </c>
      <c r="AC86" s="34">
        <f t="shared" si="181"/>
        <v>0.069444444452528842</v>
      </c>
      <c r="AD86" s="34">
        <f t="shared" si="182"/>
        <v>-0.41666666671517305</v>
      </c>
      <c r="AE86" s="34">
        <f t="shared" si="183"/>
        <v>-0.0028180609260099786</v>
      </c>
      <c r="AF86" s="34">
        <f t="shared" si="184"/>
        <v>-0.56142053072904441</v>
      </c>
      <c r="AG86" s="34">
        <f t="shared" si="185"/>
        <v>-0.91146081391769862</v>
      </c>
      <c r="AH86" s="48">
        <f t="shared" si="194"/>
        <v>-159.73326180422464</v>
      </c>
      <c r="AI86" s="38">
        <f t="shared" si="195"/>
        <v>1340.2667381957742</v>
      </c>
    </row>
    <row r="87" ht="14.25">
      <c r="K87" s="26">
        <f t="shared" si="186"/>
        <v>44197.569444444511</v>
      </c>
      <c r="L87" s="28">
        <f t="shared" si="172"/>
        <v>44197.576388888956</v>
      </c>
      <c r="M87" s="30">
        <f t="shared" si="173"/>
        <v>600.00000006984919</v>
      </c>
      <c r="N87" s="30">
        <f t="shared" si="174"/>
        <v>0</v>
      </c>
      <c r="O87" s="30">
        <f t="shared" si="187"/>
        <v>2000000</v>
      </c>
      <c r="P87" s="30">
        <f t="shared" si="188"/>
        <v>0</v>
      </c>
      <c r="Q87" s="31">
        <f t="shared" si="175"/>
        <v>2000000</v>
      </c>
      <c r="R87" s="40">
        <f t="shared" si="176"/>
        <v>0</v>
      </c>
      <c r="S87" s="41">
        <f t="shared" si="171"/>
        <v>0.5</v>
      </c>
      <c r="T87" s="41">
        <f t="shared" si="177"/>
        <v>-0.5</v>
      </c>
      <c r="U87" s="42">
        <f t="shared" si="189"/>
        <v>0</v>
      </c>
      <c r="V87" s="43">
        <f t="shared" si="178"/>
        <v>0.84648172487419016</v>
      </c>
      <c r="W87" s="34">
        <f t="shared" si="190"/>
        <v>-5.4804248518555316e-05</v>
      </c>
      <c r="X87" s="35">
        <f t="shared" si="191"/>
        <v>-9.9393211393728516e-06</v>
      </c>
      <c r="Y87" s="44">
        <f t="shared" si="179"/>
        <v>0.9933555062542635</v>
      </c>
      <c r="Z87" s="45">
        <f t="shared" si="192"/>
        <v>-0.17172598195506858</v>
      </c>
      <c r="AA87" s="46">
        <f t="shared" si="193"/>
        <v>-102.37757971825269</v>
      </c>
      <c r="AB87" s="47">
        <f t="shared" si="180"/>
        <v>0.0069444444452528842</v>
      </c>
      <c r="AC87" s="34">
        <f t="shared" si="181"/>
        <v>0.069444444452528842</v>
      </c>
      <c r="AD87" s="34">
        <f t="shared" si="182"/>
        <v>-0.41666666671517305</v>
      </c>
      <c r="AE87" s="34">
        <f t="shared" si="183"/>
        <v>-0.0023854370734494846</v>
      </c>
      <c r="AF87" s="34">
        <f t="shared" si="184"/>
        <v>-0.56876433176807051</v>
      </c>
      <c r="AG87" s="34">
        <f t="shared" si="185"/>
        <v>-0.91837199110416412</v>
      </c>
      <c r="AH87" s="48">
        <f t="shared" si="194"/>
        <v>-160.65163379532879</v>
      </c>
      <c r="AI87" s="38">
        <f t="shared" si="195"/>
        <v>1339.3483662046701</v>
      </c>
    </row>
    <row r="88" ht="14.25">
      <c r="K88" s="26">
        <f t="shared" si="186"/>
        <v>44197.576388888956</v>
      </c>
      <c r="L88" s="28">
        <f t="shared" si="172"/>
        <v>44197.583333333401</v>
      </c>
      <c r="M88" s="30">
        <f t="shared" si="173"/>
        <v>600.00000006984919</v>
      </c>
      <c r="N88" s="30">
        <f t="shared" si="174"/>
        <v>0</v>
      </c>
      <c r="O88" s="30">
        <f t="shared" si="187"/>
        <v>2000000</v>
      </c>
      <c r="P88" s="30">
        <f t="shared" si="188"/>
        <v>0</v>
      </c>
      <c r="Q88" s="31">
        <f t="shared" si="175"/>
        <v>2000000</v>
      </c>
      <c r="R88" s="40">
        <f t="shared" si="176"/>
        <v>0</v>
      </c>
      <c r="S88" s="41">
        <f t="shared" si="171"/>
        <v>0.5</v>
      </c>
      <c r="T88" s="41">
        <f t="shared" si="177"/>
        <v>-0.5</v>
      </c>
      <c r="U88" s="42">
        <f t="shared" si="189"/>
        <v>0</v>
      </c>
      <c r="V88" s="43">
        <f t="shared" si="178"/>
        <v>0.84648172487419016</v>
      </c>
      <c r="W88" s="34">
        <f t="shared" si="190"/>
        <v>-4.6390794816420485e-05</v>
      </c>
      <c r="X88" s="35">
        <f t="shared" si="191"/>
        <v>-8.4134537021348324e-06</v>
      </c>
      <c r="Y88" s="44">
        <f t="shared" si="179"/>
        <v>0.9933555062542635</v>
      </c>
      <c r="Z88" s="45">
        <f t="shared" si="192"/>
        <v>-0.17390719661485593</v>
      </c>
      <c r="AA88" s="46">
        <f t="shared" si="193"/>
        <v>-103.69068065406415</v>
      </c>
      <c r="AB88" s="47">
        <f t="shared" si="180"/>
        <v>0.0069444444452528842</v>
      </c>
      <c r="AC88" s="34">
        <f t="shared" si="181"/>
        <v>0.069444444452528842</v>
      </c>
      <c r="AD88" s="34">
        <f t="shared" si="182"/>
        <v>-0.41666666671517305</v>
      </c>
      <c r="AE88" s="34">
        <f t="shared" si="183"/>
        <v>-0.0020192288885123597</v>
      </c>
      <c r="AF88" s="34">
        <f t="shared" si="184"/>
        <v>-0.57605933696702305</v>
      </c>
      <c r="AG88" s="34">
        <f t="shared" si="185"/>
        <v>-0.92530078811817962</v>
      </c>
      <c r="AH88" s="48">
        <f t="shared" si="194"/>
        <v>-161.57693458344698</v>
      </c>
      <c r="AI88" s="38">
        <f t="shared" si="195"/>
        <v>1338.4230654165519</v>
      </c>
    </row>
    <row r="89" ht="14.25">
      <c r="K89" s="26">
        <f t="shared" si="186"/>
        <v>44197.583333333401</v>
      </c>
      <c r="L89" s="28">
        <f t="shared" si="172"/>
        <v>44197.590277777846</v>
      </c>
      <c r="M89" s="30">
        <f t="shared" si="173"/>
        <v>600.00000006984919</v>
      </c>
      <c r="N89" s="30">
        <f t="shared" si="174"/>
        <v>0</v>
      </c>
      <c r="O89" s="30">
        <f t="shared" si="187"/>
        <v>2000000</v>
      </c>
      <c r="P89" s="30">
        <f t="shared" si="188"/>
        <v>0</v>
      </c>
      <c r="Q89" s="31">
        <f t="shared" si="175"/>
        <v>2000000</v>
      </c>
      <c r="R89" s="40">
        <f t="shared" si="176"/>
        <v>0</v>
      </c>
      <c r="S89" s="41">
        <f t="shared" si="171"/>
        <v>0.5</v>
      </c>
      <c r="T89" s="41">
        <f t="shared" si="177"/>
        <v>-0.5</v>
      </c>
      <c r="U89" s="42">
        <f t="shared" si="189"/>
        <v>0</v>
      </c>
      <c r="V89" s="43">
        <f t="shared" si="178"/>
        <v>0.84648172487419016</v>
      </c>
      <c r="W89" s="34">
        <f t="shared" si="190"/>
        <v>-3.9268960014488251e-05</v>
      </c>
      <c r="X89" s="35">
        <f t="shared" si="191"/>
        <v>-7.1218348019322331e-06</v>
      </c>
      <c r="Y89" s="44">
        <f t="shared" si="179"/>
        <v>0.9933555062542635</v>
      </c>
      <c r="Z89" s="45">
        <f t="shared" si="192"/>
        <v>-0.1760739182074782</v>
      </c>
      <c r="AA89" s="46">
        <f t="shared" si="193"/>
        <v>-104.99505669892005</v>
      </c>
      <c r="AB89" s="47">
        <f t="shared" si="180"/>
        <v>0.0069444444452528842</v>
      </c>
      <c r="AC89" s="34">
        <f t="shared" si="181"/>
        <v>0.069444444452528842</v>
      </c>
      <c r="AD89" s="34">
        <f t="shared" si="182"/>
        <v>-0.41666666671517305</v>
      </c>
      <c r="AE89" s="34">
        <f t="shared" si="183"/>
        <v>-0.001709240352463736</v>
      </c>
      <c r="AF89" s="34">
        <f t="shared" si="184"/>
        <v>-0.58330587054955585</v>
      </c>
      <c r="AG89" s="34">
        <f t="shared" si="185"/>
        <v>-0.93223733316466384</v>
      </c>
      <c r="AH89" s="48">
        <f t="shared" si="194"/>
        <v>-162.50917191661165</v>
      </c>
      <c r="AI89" s="38">
        <f t="shared" si="195"/>
        <v>1337.4908280833872</v>
      </c>
    </row>
    <row r="90" ht="14.25">
      <c r="K90" s="26">
        <f t="shared" si="186"/>
        <v>44197.590277777846</v>
      </c>
      <c r="L90" s="28">
        <f t="shared" si="172"/>
        <v>44197.597222222292</v>
      </c>
      <c r="M90" s="30">
        <f t="shared" si="173"/>
        <v>600.00000006984919</v>
      </c>
      <c r="N90" s="30">
        <f t="shared" si="174"/>
        <v>0</v>
      </c>
      <c r="O90" s="30">
        <f t="shared" si="187"/>
        <v>2000000</v>
      </c>
      <c r="P90" s="30">
        <f t="shared" si="188"/>
        <v>0</v>
      </c>
      <c r="Q90" s="31">
        <f t="shared" si="175"/>
        <v>2000000</v>
      </c>
      <c r="R90" s="40">
        <f t="shared" si="176"/>
        <v>0</v>
      </c>
      <c r="S90" s="41">
        <f t="shared" si="171"/>
        <v>0.5</v>
      </c>
      <c r="T90" s="41">
        <f t="shared" si="177"/>
        <v>-0.5</v>
      </c>
      <c r="U90" s="42">
        <f t="shared" si="189"/>
        <v>0</v>
      </c>
      <c r="V90" s="43">
        <f t="shared" si="178"/>
        <v>0.84648172487419016</v>
      </c>
      <c r="W90" s="34">
        <f t="shared" si="190"/>
        <v>-3.324045700707962e-05</v>
      </c>
      <c r="X90" s="35">
        <f t="shared" si="191"/>
        <v>-6.0285030074086328e-06</v>
      </c>
      <c r="Y90" s="44">
        <f t="shared" si="179"/>
        <v>0.9933555062542635</v>
      </c>
      <c r="Z90" s="45">
        <f t="shared" si="192"/>
        <v>-0.17822624303202955</v>
      </c>
      <c r="AA90" s="46">
        <f t="shared" si="193"/>
        <v>-106.29076582530385</v>
      </c>
      <c r="AB90" s="47">
        <f t="shared" si="180"/>
        <v>0.0069444444452528842</v>
      </c>
      <c r="AC90" s="34">
        <f t="shared" si="181"/>
        <v>0.069444444452528842</v>
      </c>
      <c r="AD90" s="34">
        <f t="shared" si="182"/>
        <v>-0.41666666671517305</v>
      </c>
      <c r="AE90" s="34">
        <f t="shared" si="183"/>
        <v>-0.0014468407217780718</v>
      </c>
      <c r="AF90" s="34">
        <f t="shared" si="184"/>
        <v>-0.59050425458502143</v>
      </c>
      <c r="AG90" s="34">
        <f t="shared" si="185"/>
        <v>-0.93917331756944367</v>
      </c>
      <c r="AH90" s="48">
        <f t="shared" si="194"/>
        <v>-163.44834523418109</v>
      </c>
      <c r="AI90" s="38">
        <f t="shared" si="195"/>
        <v>1336.5516547658178</v>
      </c>
    </row>
    <row r="91" ht="14.25">
      <c r="K91" s="26">
        <f t="shared" si="186"/>
        <v>44197.597222222292</v>
      </c>
      <c r="L91" s="28">
        <f t="shared" si="172"/>
        <v>44197.604166666737</v>
      </c>
      <c r="M91" s="30">
        <f t="shared" si="173"/>
        <v>600.00000006984919</v>
      </c>
      <c r="N91" s="30">
        <f t="shared" si="174"/>
        <v>0</v>
      </c>
      <c r="O91" s="30">
        <f t="shared" si="187"/>
        <v>2000000</v>
      </c>
      <c r="P91" s="30">
        <f t="shared" si="188"/>
        <v>0</v>
      </c>
      <c r="Q91" s="31">
        <f t="shared" si="175"/>
        <v>2000000</v>
      </c>
      <c r="R91" s="40">
        <f t="shared" si="176"/>
        <v>0</v>
      </c>
      <c r="S91" s="41">
        <f t="shared" si="171"/>
        <v>0.5</v>
      </c>
      <c r="T91" s="41">
        <f t="shared" si="177"/>
        <v>-0.5</v>
      </c>
      <c r="U91" s="42">
        <f t="shared" si="189"/>
        <v>0</v>
      </c>
      <c r="V91" s="43">
        <f t="shared" si="178"/>
        <v>0.84648172487419016</v>
      </c>
      <c r="W91" s="34">
        <f t="shared" si="190"/>
        <v>-2.8137439382959116e-05</v>
      </c>
      <c r="X91" s="35">
        <f t="shared" si="191"/>
        <v>-5.1030176241205028e-06</v>
      </c>
      <c r="Y91" s="44">
        <f t="shared" si="179"/>
        <v>0.9933555062542635</v>
      </c>
      <c r="Z91" s="45">
        <f t="shared" si="192"/>
        <v>-0.18036426674774536</v>
      </c>
      <c r="AA91" s="46">
        <f t="shared" si="193"/>
        <v>-107.57786562050109</v>
      </c>
      <c r="AB91" s="47">
        <f t="shared" si="180"/>
        <v>0.0069444444452528842</v>
      </c>
      <c r="AC91" s="34">
        <f t="shared" si="181"/>
        <v>0.069444444452528842</v>
      </c>
      <c r="AD91" s="34">
        <f t="shared" si="182"/>
        <v>-0.41666666671517305</v>
      </c>
      <c r="AE91" s="34">
        <f t="shared" si="183"/>
        <v>-0.0012247242297889207</v>
      </c>
      <c r="AF91" s="34">
        <f t="shared" si="184"/>
        <v>-0.59765480900278378</v>
      </c>
      <c r="AG91" s="34">
        <f t="shared" si="185"/>
        <v>-0.94610175549521691</v>
      </c>
      <c r="AH91" s="48">
        <f t="shared" si="194"/>
        <v>-164.39444698967631</v>
      </c>
      <c r="AI91" s="38">
        <f t="shared" si="195"/>
        <v>1335.6055530103226</v>
      </c>
    </row>
    <row r="92" ht="14.25">
      <c r="K92" s="26">
        <f t="shared" si="186"/>
        <v>44197.604166666737</v>
      </c>
      <c r="L92" s="28">
        <f t="shared" si="172"/>
        <v>44197.611111111182</v>
      </c>
      <c r="M92" s="30">
        <f t="shared" si="173"/>
        <v>600.00000006984919</v>
      </c>
      <c r="N92" s="30">
        <f t="shared" si="174"/>
        <v>0</v>
      </c>
      <c r="O92" s="30">
        <f t="shared" si="187"/>
        <v>2000000</v>
      </c>
      <c r="P92" s="30">
        <f t="shared" si="188"/>
        <v>0</v>
      </c>
      <c r="Q92" s="31">
        <f t="shared" si="175"/>
        <v>2000000</v>
      </c>
      <c r="R92" s="40">
        <f t="shared" si="176"/>
        <v>0</v>
      </c>
      <c r="S92" s="41">
        <f t="shared" si="171"/>
        <v>0.5</v>
      </c>
      <c r="T92" s="41">
        <f t="shared" si="177"/>
        <v>-0.5</v>
      </c>
      <c r="U92" s="42">
        <f t="shared" si="189"/>
        <v>0</v>
      </c>
      <c r="V92" s="43">
        <f t="shared" si="178"/>
        <v>0.84648172487419016</v>
      </c>
      <c r="W92" s="34">
        <f t="shared" si="190"/>
        <v>-2.3817828222430202e-05</v>
      </c>
      <c r="X92" s="35">
        <f t="shared" si="191"/>
        <v>-4.3196111605289144e-06</v>
      </c>
      <c r="Y92" s="44">
        <f t="shared" si="179"/>
        <v>0.9933555062542635</v>
      </c>
      <c r="Z92" s="45">
        <f t="shared" si="192"/>
        <v>-0.18248808437825387</v>
      </c>
      <c r="AA92" s="46">
        <f t="shared" si="193"/>
        <v>-108.85641328915898</v>
      </c>
      <c r="AB92" s="47">
        <f t="shared" si="180"/>
        <v>0.0069444444452528842</v>
      </c>
      <c r="AC92" s="34">
        <f t="shared" si="181"/>
        <v>0.069444444452528842</v>
      </c>
      <c r="AD92" s="34">
        <f t="shared" si="182"/>
        <v>-0.41666666671517305</v>
      </c>
      <c r="AE92" s="34">
        <f t="shared" si="183"/>
        <v>-0.0010367066785269394</v>
      </c>
      <c r="AF92" s="34">
        <f t="shared" si="184"/>
        <v>-0.6047578516064388</v>
      </c>
      <c r="AG92" s="34">
        <f t="shared" si="185"/>
        <v>-0.95301678054760997</v>
      </c>
      <c r="AH92" s="48">
        <f t="shared" si="194"/>
        <v>-165.34746377022392</v>
      </c>
      <c r="AI92" s="38">
        <f t="shared" si="195"/>
        <v>1334.652536229775</v>
      </c>
    </row>
    <row r="93" ht="14.25">
      <c r="K93" s="26">
        <f t="shared" si="186"/>
        <v>44197.611111111182</v>
      </c>
      <c r="L93" s="28">
        <f t="shared" si="172"/>
        <v>44197.618055555628</v>
      </c>
      <c r="M93" s="30">
        <f t="shared" si="173"/>
        <v>600.00000006984919</v>
      </c>
      <c r="N93" s="30">
        <f t="shared" si="174"/>
        <v>0</v>
      </c>
      <c r="O93" s="30">
        <f t="shared" si="187"/>
        <v>2000000</v>
      </c>
      <c r="P93" s="30">
        <f t="shared" si="188"/>
        <v>0</v>
      </c>
      <c r="Q93" s="31">
        <f t="shared" si="175"/>
        <v>2000000</v>
      </c>
      <c r="R93" s="40">
        <f t="shared" si="176"/>
        <v>0</v>
      </c>
      <c r="S93" s="41">
        <f t="shared" si="171"/>
        <v>0.5</v>
      </c>
      <c r="T93" s="41">
        <f t="shared" si="177"/>
        <v>-0.5</v>
      </c>
      <c r="U93" s="42">
        <f t="shared" si="189"/>
        <v>0</v>
      </c>
      <c r="V93" s="43">
        <f t="shared" si="178"/>
        <v>0.84648172487419016</v>
      </c>
      <c r="W93" s="34">
        <f t="shared" si="190"/>
        <v>-2.0161356316479884e-05</v>
      </c>
      <c r="X93" s="35">
        <f t="shared" si="191"/>
        <v>-3.6564719059503181e-06</v>
      </c>
      <c r="Y93" s="44">
        <f t="shared" si="179"/>
        <v>0.9933555062542635</v>
      </c>
      <c r="Z93" s="45">
        <f t="shared" si="192"/>
        <v>-0.18459779031579937</v>
      </c>
      <c r="AA93" s="46">
        <f t="shared" si="193"/>
        <v>-110.12646565582884</v>
      </c>
      <c r="AB93" s="47">
        <f t="shared" si="180"/>
        <v>0.0069444444452528842</v>
      </c>
      <c r="AC93" s="34">
        <f t="shared" si="181"/>
        <v>0.069444444452528842</v>
      </c>
      <c r="AD93" s="34">
        <f t="shared" si="182"/>
        <v>-0.41666666671517305</v>
      </c>
      <c r="AE93" s="34">
        <f t="shared" si="183"/>
        <v>-0.00087755325742807635</v>
      </c>
      <c r="AF93" s="34">
        <f t="shared" si="184"/>
        <v>-0.61181369808793806</v>
      </c>
      <c r="AG93" s="34">
        <f t="shared" si="185"/>
        <v>-0.95991347360801038</v>
      </c>
      <c r="AH93" s="48">
        <f t="shared" si="194"/>
        <v>-166.30737724383192</v>
      </c>
      <c r="AI93" s="38">
        <f t="shared" si="195"/>
        <v>1333.6926227561671</v>
      </c>
    </row>
    <row r="94" ht="14.25">
      <c r="K94" s="26">
        <f t="shared" si="186"/>
        <v>44197.618055555628</v>
      </c>
      <c r="L94" s="28">
        <f t="shared" si="172"/>
        <v>44197.625000000073</v>
      </c>
      <c r="M94" s="30">
        <f t="shared" si="173"/>
        <v>600.00000006984919</v>
      </c>
      <c r="N94" s="30">
        <f t="shared" si="174"/>
        <v>0</v>
      </c>
      <c r="O94" s="30">
        <f t="shared" si="187"/>
        <v>2000000</v>
      </c>
      <c r="P94" s="30">
        <f t="shared" si="188"/>
        <v>0</v>
      </c>
      <c r="Q94" s="31">
        <f t="shared" si="175"/>
        <v>2000000</v>
      </c>
      <c r="R94" s="40">
        <f t="shared" si="176"/>
        <v>0</v>
      </c>
      <c r="S94" s="41">
        <f t="shared" si="171"/>
        <v>0.5</v>
      </c>
      <c r="T94" s="41">
        <f t="shared" si="177"/>
        <v>-0.5</v>
      </c>
      <c r="U94" s="42">
        <f t="shared" si="189"/>
        <v>0</v>
      </c>
      <c r="V94" s="43">
        <f t="shared" si="178"/>
        <v>0.84648172487419016</v>
      </c>
      <c r="W94" s="34">
        <f t="shared" si="190"/>
        <v>-1.7066219670577043e-05</v>
      </c>
      <c r="X94" s="35">
        <f t="shared" si="191"/>
        <v>-3.0951366459028432e-06</v>
      </c>
      <c r="Y94" s="44">
        <f t="shared" si="179"/>
        <v>0.9933555062542635</v>
      </c>
      <c r="Z94" s="45">
        <f t="shared" si="192"/>
        <v>-0.18669347832543751</v>
      </c>
      <c r="AA94" s="46">
        <f t="shared" si="193"/>
        <v>-111.38807916749164</v>
      </c>
      <c r="AB94" s="47">
        <f t="shared" si="180"/>
        <v>0.0069444444452528842</v>
      </c>
      <c r="AC94" s="34">
        <f t="shared" si="181"/>
        <v>0.069444444452528842</v>
      </c>
      <c r="AD94" s="34">
        <f t="shared" si="182"/>
        <v>-0.41666666671517305</v>
      </c>
      <c r="AE94" s="34">
        <f t="shared" si="183"/>
        <v>-0.00074283279501668239</v>
      </c>
      <c r="AF94" s="34">
        <f t="shared" si="184"/>
        <v>-0.61882266204162018</v>
      </c>
      <c r="AG94" s="34">
        <f t="shared" si="185"/>
        <v>-0.96678771709928113</v>
      </c>
      <c r="AH94" s="48">
        <f t="shared" si="194"/>
        <v>-167.27416496093122</v>
      </c>
      <c r="AI94" s="38">
        <f t="shared" si="195"/>
        <v>1332.7258350390678</v>
      </c>
    </row>
    <row r="95" ht="14.25">
      <c r="K95" s="26">
        <f t="shared" si="186"/>
        <v>44197.625000000073</v>
      </c>
      <c r="L95" s="28">
        <f t="shared" si="172"/>
        <v>44197.631944444518</v>
      </c>
      <c r="M95" s="30">
        <f t="shared" si="173"/>
        <v>600.00000006984919</v>
      </c>
      <c r="N95" s="30">
        <f t="shared" si="174"/>
        <v>-500000</v>
      </c>
      <c r="O95" s="30">
        <f t="shared" si="187"/>
        <v>1500000</v>
      </c>
      <c r="P95" s="30">
        <f t="shared" si="188"/>
        <v>500000</v>
      </c>
      <c r="Q95" s="31">
        <f t="shared" si="175"/>
        <v>2000000</v>
      </c>
      <c r="R95" s="40">
        <f t="shared" si="176"/>
        <v>0.25</v>
      </c>
      <c r="S95" s="41">
        <f t="shared" si="171"/>
        <v>0.5</v>
      </c>
      <c r="T95" s="41">
        <f t="shared" si="177"/>
        <v>-0.25</v>
      </c>
      <c r="U95" s="42">
        <f t="shared" si="189"/>
        <v>0.25</v>
      </c>
      <c r="V95" s="43">
        <f t="shared" si="178"/>
        <v>0.84648172487419016</v>
      </c>
      <c r="W95" s="34">
        <f t="shared" si="190"/>
        <v>0.21160598497548372</v>
      </c>
      <c r="X95" s="35">
        <f t="shared" si="191"/>
        <v>0.038376948804845719</v>
      </c>
      <c r="Y95" s="44">
        <f t="shared" si="179"/>
        <v>0.9933555062542635</v>
      </c>
      <c r="Z95" s="45">
        <f t="shared" si="192"/>
        <v>-0.18711411811276846</v>
      </c>
      <c r="AA95" s="46">
        <f t="shared" si="193"/>
        <v>-112.14241915767565</v>
      </c>
      <c r="AB95" s="47">
        <f t="shared" si="180"/>
        <v>0.0069444444452528842</v>
      </c>
      <c r="AC95" s="34">
        <f t="shared" si="181"/>
        <v>0.069444444452528842</v>
      </c>
      <c r="AD95" s="34">
        <f t="shared" si="182"/>
        <v>-0.20833333335758653</v>
      </c>
      <c r="AE95" s="34">
        <f t="shared" si="183"/>
        <v>9.2104677131629717</v>
      </c>
      <c r="AF95" s="34">
        <f t="shared" si="184"/>
        <v>-0.62301343976486467</v>
      </c>
      <c r="AG95" s="34">
        <f t="shared" si="185"/>
        <v>8.4485653844930493</v>
      </c>
      <c r="AH95" s="48">
        <f t="shared" si="194"/>
        <v>-158.82559957643818</v>
      </c>
      <c r="AI95" s="38">
        <f t="shared" si="195"/>
        <v>1341.1744004235609</v>
      </c>
    </row>
    <row r="96" ht="14.25">
      <c r="K96" s="26">
        <f t="shared" si="186"/>
        <v>44197.631944444518</v>
      </c>
      <c r="L96" s="28">
        <f t="shared" si="172"/>
        <v>44197.638888888963</v>
      </c>
      <c r="M96" s="30">
        <f t="shared" si="173"/>
        <v>600.00000006984919</v>
      </c>
      <c r="N96" s="30">
        <f t="shared" si="174"/>
        <v>0</v>
      </c>
      <c r="O96" s="30">
        <f t="shared" si="187"/>
        <v>1500000</v>
      </c>
      <c r="P96" s="30">
        <f t="shared" si="188"/>
        <v>500000</v>
      </c>
      <c r="Q96" s="31">
        <f t="shared" si="175"/>
        <v>2000000</v>
      </c>
      <c r="R96" s="40">
        <f t="shared" si="176"/>
        <v>0.25</v>
      </c>
      <c r="S96" s="41">
        <f t="shared" si="171"/>
        <v>0.5</v>
      </c>
      <c r="T96" s="41">
        <f t="shared" si="177"/>
        <v>-0.25</v>
      </c>
      <c r="U96" s="42">
        <f t="shared" si="189"/>
        <v>0</v>
      </c>
      <c r="V96" s="43">
        <f t="shared" si="178"/>
        <v>0.84648172487419016</v>
      </c>
      <c r="W96" s="34">
        <f t="shared" si="190"/>
        <v>0.17912059915574943</v>
      </c>
      <c r="X96" s="35">
        <f t="shared" si="191"/>
        <v>0.032485385819734293</v>
      </c>
      <c r="Y96" s="44">
        <f t="shared" si="179"/>
        <v>0.9933555062542635</v>
      </c>
      <c r="Z96" s="45">
        <f t="shared" si="192"/>
        <v>-0.1875319629616633</v>
      </c>
      <c r="AA96" s="46">
        <f t="shared" si="193"/>
        <v>-112.39396361692721</v>
      </c>
      <c r="AB96" s="47">
        <f t="shared" si="180"/>
        <v>0.0069444444452528842</v>
      </c>
      <c r="AC96" s="34">
        <f t="shared" si="181"/>
        <v>0.069444444452528842</v>
      </c>
      <c r="AD96" s="34">
        <f t="shared" si="182"/>
        <v>-0.20833333335758653</v>
      </c>
      <c r="AE96" s="34">
        <f t="shared" si="183"/>
        <v>7.79649259673623</v>
      </c>
      <c r="AF96" s="34">
        <f t="shared" si="184"/>
        <v>-0.62441090898292895</v>
      </c>
      <c r="AG96" s="34">
        <f t="shared" si="185"/>
        <v>7.0331927988482432</v>
      </c>
      <c r="AH96" s="48">
        <f t="shared" si="194"/>
        <v>-151.79240677758995</v>
      </c>
      <c r="AI96" s="38">
        <f t="shared" si="195"/>
        <v>1348.2075932224091</v>
      </c>
    </row>
    <row r="97" ht="14.25">
      <c r="K97" s="26">
        <f t="shared" si="186"/>
        <v>44197.638888888963</v>
      </c>
      <c r="L97" s="28">
        <f t="shared" si="172"/>
        <v>44197.645833333409</v>
      </c>
      <c r="M97" s="30">
        <f t="shared" si="173"/>
        <v>600.00000006984919</v>
      </c>
      <c r="N97" s="30">
        <f t="shared" si="174"/>
        <v>0</v>
      </c>
      <c r="O97" s="30">
        <f t="shared" si="187"/>
        <v>1500000</v>
      </c>
      <c r="P97" s="30">
        <f t="shared" si="188"/>
        <v>500000</v>
      </c>
      <c r="Q97" s="31">
        <f t="shared" si="175"/>
        <v>2000000</v>
      </c>
      <c r="R97" s="40">
        <f t="shared" si="176"/>
        <v>0.25</v>
      </c>
      <c r="S97" s="41">
        <f t="shared" si="171"/>
        <v>0.5</v>
      </c>
      <c r="T97" s="41">
        <f t="shared" si="177"/>
        <v>-0.25</v>
      </c>
      <c r="U97" s="42">
        <f t="shared" si="189"/>
        <v>0</v>
      </c>
      <c r="V97" s="43">
        <f t="shared" si="178"/>
        <v>0.84648172487419016</v>
      </c>
      <c r="W97" s="34">
        <f t="shared" si="190"/>
        <v>0.15162231373385718</v>
      </c>
      <c r="X97" s="35">
        <f t="shared" si="191"/>
        <v>0.027498285421892244</v>
      </c>
      <c r="Y97" s="44">
        <f t="shared" si="179"/>
        <v>0.9933555062542635</v>
      </c>
      <c r="Z97" s="45">
        <f t="shared" si="192"/>
        <v>-0.18794703144307295</v>
      </c>
      <c r="AA97" s="46">
        <f t="shared" si="193"/>
        <v>-112.64383669059251</v>
      </c>
      <c r="AB97" s="47">
        <f t="shared" si="180"/>
        <v>0.0069444444452528842</v>
      </c>
      <c r="AC97" s="34">
        <f t="shared" si="181"/>
        <v>0.069444444452528842</v>
      </c>
      <c r="AD97" s="34">
        <f t="shared" si="182"/>
        <v>-0.20833333335758653</v>
      </c>
      <c r="AE97" s="34">
        <f t="shared" si="183"/>
        <v>6.5995885012541384</v>
      </c>
      <c r="AF97" s="34">
        <f t="shared" si="184"/>
        <v>-0.62579909272551393</v>
      </c>
      <c r="AG97" s="34">
        <f t="shared" si="185"/>
        <v>5.8349005196235666</v>
      </c>
      <c r="AH97" s="48">
        <f t="shared" si="194"/>
        <v>-145.95750625796637</v>
      </c>
      <c r="AI97" s="38">
        <f t="shared" si="195"/>
        <v>1354.0424937420325</v>
      </c>
    </row>
    <row r="98" ht="14.25">
      <c r="K98" s="26">
        <f t="shared" si="186"/>
        <v>44197.645833333409</v>
      </c>
      <c r="L98" s="28">
        <f t="shared" si="172"/>
        <v>44197.652777777854</v>
      </c>
      <c r="M98" s="30">
        <f t="shared" si="173"/>
        <v>600.00000006984919</v>
      </c>
      <c r="N98" s="30">
        <f t="shared" si="174"/>
        <v>0</v>
      </c>
      <c r="O98" s="30">
        <f t="shared" si="187"/>
        <v>1500000</v>
      </c>
      <c r="P98" s="30">
        <f t="shared" si="188"/>
        <v>500000</v>
      </c>
      <c r="Q98" s="31">
        <f t="shared" si="175"/>
        <v>2000000</v>
      </c>
      <c r="R98" s="40">
        <f t="shared" si="176"/>
        <v>0.25</v>
      </c>
      <c r="S98" s="41">
        <f t="shared" si="171"/>
        <v>0.5</v>
      </c>
      <c r="T98" s="41">
        <f t="shared" si="177"/>
        <v>-0.25</v>
      </c>
      <c r="U98" s="42">
        <f t="shared" si="189"/>
        <v>0</v>
      </c>
      <c r="V98" s="43">
        <f t="shared" si="178"/>
        <v>0.84648172487419016</v>
      </c>
      <c r="W98" s="34">
        <f t="shared" si="190"/>
        <v>0.12834551765885102</v>
      </c>
      <c r="X98" s="35">
        <f t="shared" si="191"/>
        <v>0.023276796075006143</v>
      </c>
      <c r="Y98" s="44">
        <f t="shared" si="179"/>
        <v>0.9933555062542635</v>
      </c>
      <c r="Z98" s="45">
        <f t="shared" si="192"/>
        <v>-0.18835934200455384</v>
      </c>
      <c r="AA98" s="46">
        <f t="shared" si="193"/>
        <v>-112.89204948418259</v>
      </c>
      <c r="AB98" s="47">
        <f t="shared" si="180"/>
        <v>0.0069444444452528842</v>
      </c>
      <c r="AC98" s="34">
        <f t="shared" si="181"/>
        <v>0.069444444452528842</v>
      </c>
      <c r="AD98" s="34">
        <f t="shared" si="182"/>
        <v>-0.20833333335758653</v>
      </c>
      <c r="AE98" s="34">
        <f t="shared" si="183"/>
        <v>5.586431058001474</v>
      </c>
      <c r="AF98" s="34">
        <f t="shared" si="184"/>
        <v>-0.62717805268990334</v>
      </c>
      <c r="AG98" s="34">
        <f t="shared" si="185"/>
        <v>4.8203641164065125</v>
      </c>
      <c r="AH98" s="48">
        <f t="shared" si="194"/>
        <v>-141.13714214155985</v>
      </c>
      <c r="AI98" s="38">
        <f t="shared" si="195"/>
        <v>1358.8628578584392</v>
      </c>
    </row>
    <row r="99" ht="14.25">
      <c r="K99" s="26">
        <f t="shared" si="186"/>
        <v>44197.652777777854</v>
      </c>
      <c r="L99" s="28">
        <f t="shared" si="172"/>
        <v>44197.659722222299</v>
      </c>
      <c r="M99" s="30">
        <f t="shared" si="173"/>
        <v>600.00000006984919</v>
      </c>
      <c r="N99" s="30">
        <f t="shared" si="174"/>
        <v>0</v>
      </c>
      <c r="O99" s="30">
        <f t="shared" si="187"/>
        <v>1500000</v>
      </c>
      <c r="P99" s="30">
        <f t="shared" si="188"/>
        <v>500000</v>
      </c>
      <c r="Q99" s="31">
        <f t="shared" si="175"/>
        <v>2000000</v>
      </c>
      <c r="R99" s="40">
        <f t="shared" si="176"/>
        <v>0.25</v>
      </c>
      <c r="S99" s="41">
        <f t="shared" si="171"/>
        <v>0.5</v>
      </c>
      <c r="T99" s="41">
        <f t="shared" si="177"/>
        <v>-0.25</v>
      </c>
      <c r="U99" s="42">
        <f t="shared" si="189"/>
        <v>0</v>
      </c>
      <c r="V99" s="43">
        <f t="shared" si="178"/>
        <v>0.84648172487419016</v>
      </c>
      <c r="W99" s="34">
        <f t="shared" si="190"/>
        <v>0.10864213516773505</v>
      </c>
      <c r="X99" s="35">
        <f t="shared" si="191"/>
        <v>0.019703382491115976</v>
      </c>
      <c r="Y99" s="44">
        <f t="shared" si="179"/>
        <v>0.9933555062542635</v>
      </c>
      <c r="Z99" s="45">
        <f t="shared" si="192"/>
        <v>-0.18876891297108767</v>
      </c>
      <c r="AA99" s="46">
        <f t="shared" si="193"/>
        <v>-113.13861302941808</v>
      </c>
      <c r="AB99" s="47">
        <f t="shared" si="180"/>
        <v>0.0069444444452528842</v>
      </c>
      <c r="AC99" s="34">
        <f t="shared" si="181"/>
        <v>0.069444444452528842</v>
      </c>
      <c r="AD99" s="34">
        <f t="shared" si="182"/>
        <v>-0.20833333335758653</v>
      </c>
      <c r="AE99" s="34">
        <f t="shared" si="183"/>
        <v>4.7288117978678343</v>
      </c>
      <c r="AF99" s="34">
        <f t="shared" si="184"/>
        <v>-0.62854785016343373</v>
      </c>
      <c r="AG99" s="34">
        <f t="shared" si="185"/>
        <v>3.961375058799343</v>
      </c>
      <c r="AH99" s="48">
        <f t="shared" si="194"/>
        <v>-137.1757670827605</v>
      </c>
      <c r="AI99" s="38">
        <f t="shared" si="195"/>
        <v>1362.8242329172385</v>
      </c>
    </row>
    <row r="100" ht="14.25">
      <c r="K100" s="26">
        <f t="shared" si="186"/>
        <v>44197.659722222299</v>
      </c>
      <c r="L100" s="28">
        <f t="shared" ref="L100:L163" si="196">K100+1/24/6</f>
        <v>44197.666666666744</v>
      </c>
      <c r="M100" s="30">
        <f t="shared" ref="M100:M163" si="197">(L100-K100)*24*3600</f>
        <v>600.00000006984919</v>
      </c>
      <c r="N100" s="30">
        <f t="shared" ref="N100:N163" si="198">SUMIFS(LIQUIDITY_DELTAS,TIMESTAMPS,"&gt;="&amp;K100,TIMESTAMPS,"&lt;"&amp;L100)</f>
        <v>0</v>
      </c>
      <c r="O100" s="30">
        <f>O99+N100</f>
        <v>1500000</v>
      </c>
      <c r="P100" s="30">
        <f>P99-N100</f>
        <v>500000</v>
      </c>
      <c r="Q100" s="31">
        <f t="shared" ref="Q100:Q163" si="199">O100+P100</f>
        <v>2000000</v>
      </c>
      <c r="R100" s="40">
        <f t="shared" ref="R100:R163" si="200">P100/Q100</f>
        <v>0.25</v>
      </c>
      <c r="S100" s="41">
        <f t="shared" si="171"/>
        <v>0.5</v>
      </c>
      <c r="T100" s="41">
        <f t="shared" ref="T100:T163" si="201">IF(R100&gt;S100,0.5/(1-S100)*(R100-S100),0.5/S100*(R100-S100))</f>
        <v>-0.25</v>
      </c>
      <c r="U100" s="42">
        <f>T100-T99</f>
        <v>0</v>
      </c>
      <c r="V100" s="43">
        <f t="shared" ref="V100:V163" si="202">IF(ALPHA_D&lt;=0,0,EXP(-ALPHA_D*M100/ALPHA_TIME_UNIT))</f>
        <v>0.84648172487419016</v>
      </c>
      <c r="W100" s="34">
        <f>(W99+U100)*(V100)</f>
        <v>0.091963581970799277</v>
      </c>
      <c r="X100" s="35">
        <f>(W99+U100)*(1-V100)</f>
        <v>0.016678553196935772</v>
      </c>
      <c r="Y100" s="44">
        <f t="shared" ref="Y100:Y163" si="203">IF(ALPHA_I&lt;=0,0,EXP(-ALPHA_I*M100/ALPHA_TIME_UNIT))</f>
        <v>0.9933555062542635</v>
      </c>
      <c r="Z100" s="45">
        <f>Z99*Y100+T100*(1-Y100)</f>
        <v>-0.18917576254589591</v>
      </c>
      <c r="AA100" s="46">
        <f>T100*M100+(Z99-T100)*(1-Y100)/(ALPHA_I/ALPHA_TIME_UNIT)</f>
        <v>-113.38353828471931</v>
      </c>
      <c r="AB100" s="47">
        <f t="shared" ref="AB100:AB163" si="204">M100/K_TIME_UNIT</f>
        <v>0.0069444444452528842</v>
      </c>
      <c r="AC100" s="34">
        <f t="shared" ref="AC100:AC163" si="205">K_T/K_UNIT*AB100</f>
        <v>0.069444444452528842</v>
      </c>
      <c r="AD100" s="34">
        <f t="shared" ref="AD100:AD163" si="206">T100*AB100*K_P/K_UNIT</f>
        <v>-0.20833333335758653</v>
      </c>
      <c r="AE100" s="34">
        <f t="shared" ref="AE100:AE163" si="207">X100*K_D/K_UNIT</f>
        <v>4.0028527672645851</v>
      </c>
      <c r="AF100" s="34">
        <f t="shared" ref="AF100:AF163" si="208">AA100*K_I/K_UNIT/K_TIME_UNIT</f>
        <v>-0.62990854602621837</v>
      </c>
      <c r="AG100" s="34">
        <f t="shared" ref="AG100:AG163" si="209">SUM(AC100:AF100)</f>
        <v>3.234055332333309</v>
      </c>
      <c r="AH100" s="48">
        <f>AG100+AH99</f>
        <v>-133.9417117504272</v>
      </c>
      <c r="AI100" s="38">
        <f>AI99+AG100</f>
        <v>1366.0582882495719</v>
      </c>
    </row>
    <row r="101" ht="14.25">
      <c r="K101" s="26">
        <f t="shared" ref="K101:K164" si="210">L100</f>
        <v>44197.666666666744</v>
      </c>
      <c r="L101" s="28">
        <f t="shared" si="196"/>
        <v>44197.67361111119</v>
      </c>
      <c r="M101" s="30">
        <f t="shared" si="197"/>
        <v>600.00000006984919</v>
      </c>
      <c r="N101" s="30">
        <f t="shared" si="198"/>
        <v>0</v>
      </c>
      <c r="O101" s="30">
        <f t="shared" ref="O101:O164" si="211">O100+N101</f>
        <v>1500000</v>
      </c>
      <c r="P101" s="30">
        <f t="shared" ref="P101:P164" si="212">P100-N101</f>
        <v>500000</v>
      </c>
      <c r="Q101" s="31">
        <f t="shared" si="199"/>
        <v>2000000</v>
      </c>
      <c r="R101" s="40">
        <f t="shared" si="200"/>
        <v>0.25</v>
      </c>
      <c r="S101" s="41">
        <f t="shared" si="171"/>
        <v>0.5</v>
      </c>
      <c r="T101" s="41">
        <f t="shared" si="201"/>
        <v>-0.25</v>
      </c>
      <c r="U101" s="42">
        <f t="shared" ref="U101:U164" si="213">T101-T100</f>
        <v>0</v>
      </c>
      <c r="V101" s="43">
        <f t="shared" si="202"/>
        <v>0.84648172487419016</v>
      </c>
      <c r="W101" s="34">
        <f t="shared" ref="W101:W164" si="214">(W100+U101)*(V101)</f>
        <v>0.077845491492251145</v>
      </c>
      <c r="X101" s="35">
        <f t="shared" ref="X101:X164" si="215">(W100+U101)*(1-V101)</f>
        <v>0.01411809047854813</v>
      </c>
      <c r="Y101" s="44">
        <f t="shared" si="203"/>
        <v>0.9933555062542635</v>
      </c>
      <c r="Z101" s="45">
        <f t="shared" ref="Z101:Z164" si="216">Z100*Y101+T101*(1-Y101)</f>
        <v>-0.18957990881124889</v>
      </c>
      <c r="AA101" s="46">
        <f t="shared" ref="AA101:AA164" si="217">T101*M101+(Z100-T101)*(1-Y101)/(ALPHA_I/ALPHA_TIME_UNIT)</f>
        <v>-113.62683613569351</v>
      </c>
      <c r="AB101" s="47">
        <f t="shared" si="204"/>
        <v>0.0069444444452528842</v>
      </c>
      <c r="AC101" s="34">
        <f t="shared" si="205"/>
        <v>0.069444444452528842</v>
      </c>
      <c r="AD101" s="34">
        <f t="shared" si="206"/>
        <v>-0.20833333335758653</v>
      </c>
      <c r="AE101" s="34">
        <f t="shared" si="207"/>
        <v>3.3883417148515513</v>
      </c>
      <c r="AF101" s="34">
        <f t="shared" si="208"/>
        <v>-0.63126020075385281</v>
      </c>
      <c r="AG101" s="34">
        <f t="shared" si="209"/>
        <v>2.6181926251926408</v>
      </c>
      <c r="AH101" s="48">
        <f t="shared" ref="AH101:AH164" si="218">AG101+AH100</f>
        <v>-131.32351912523455</v>
      </c>
      <c r="AI101" s="38">
        <f t="shared" ref="AI101:AI164" si="219">AI100+AG101</f>
        <v>1368.6764808747646</v>
      </c>
    </row>
    <row r="102" ht="14.25">
      <c r="K102" s="26">
        <f t="shared" si="210"/>
        <v>44197.67361111119</v>
      </c>
      <c r="L102" s="28">
        <f t="shared" si="196"/>
        <v>44197.680555555635</v>
      </c>
      <c r="M102" s="30">
        <f t="shared" si="197"/>
        <v>600.00000006984919</v>
      </c>
      <c r="N102" s="30">
        <f t="shared" si="198"/>
        <v>0</v>
      </c>
      <c r="O102" s="30">
        <f t="shared" si="211"/>
        <v>1500000</v>
      </c>
      <c r="P102" s="30">
        <f t="shared" si="212"/>
        <v>500000</v>
      </c>
      <c r="Q102" s="31">
        <f t="shared" si="199"/>
        <v>2000000</v>
      </c>
      <c r="R102" s="40">
        <f t="shared" si="200"/>
        <v>0.25</v>
      </c>
      <c r="S102" s="41">
        <f t="shared" si="171"/>
        <v>0.5</v>
      </c>
      <c r="T102" s="41">
        <f t="shared" si="201"/>
        <v>-0.25</v>
      </c>
      <c r="U102" s="42">
        <f t="shared" si="213"/>
        <v>0</v>
      </c>
      <c r="V102" s="43">
        <f t="shared" si="202"/>
        <v>0.84648172487419016</v>
      </c>
      <c r="W102" s="34">
        <f t="shared" si="214"/>
        <v>0.065894785912039844</v>
      </c>
      <c r="X102" s="35">
        <f t="shared" si="215"/>
        <v>0.011950705580211302</v>
      </c>
      <c r="Y102" s="44">
        <f t="shared" si="203"/>
        <v>0.9933555062542635</v>
      </c>
      <c r="Z102" s="45">
        <f t="shared" si="216"/>
        <v>-0.18998136972926938</v>
      </c>
      <c r="AA102" s="46">
        <f t="shared" si="217"/>
        <v>-113.86851739561857</v>
      </c>
      <c r="AB102" s="47">
        <f t="shared" si="204"/>
        <v>0.0069444444452528842</v>
      </c>
      <c r="AC102" s="34">
        <f t="shared" si="205"/>
        <v>0.069444444452528842</v>
      </c>
      <c r="AD102" s="34">
        <f t="shared" si="206"/>
        <v>-0.20833333335758653</v>
      </c>
      <c r="AE102" s="34">
        <f t="shared" si="207"/>
        <v>2.8681693392507124</v>
      </c>
      <c r="AF102" s="34">
        <f t="shared" si="208"/>
        <v>-0.63260287442010321</v>
      </c>
      <c r="AG102" s="34">
        <f t="shared" si="209"/>
        <v>2.0966775759255514</v>
      </c>
      <c r="AH102" s="48">
        <f t="shared" si="218"/>
        <v>-129.226841549309</v>
      </c>
      <c r="AI102" s="38">
        <f t="shared" si="219"/>
        <v>1370.7731584506901</v>
      </c>
    </row>
    <row r="103" ht="14.25">
      <c r="K103" s="26">
        <f t="shared" si="210"/>
        <v>44197.680555555635</v>
      </c>
      <c r="L103" s="28">
        <f t="shared" si="196"/>
        <v>44197.68750000008</v>
      </c>
      <c r="M103" s="30">
        <f t="shared" si="197"/>
        <v>600.00000006984919</v>
      </c>
      <c r="N103" s="30">
        <f t="shared" si="198"/>
        <v>0</v>
      </c>
      <c r="O103" s="30">
        <f t="shared" si="211"/>
        <v>1500000</v>
      </c>
      <c r="P103" s="30">
        <f t="shared" si="212"/>
        <v>500000</v>
      </c>
      <c r="Q103" s="31">
        <f t="shared" si="199"/>
        <v>2000000</v>
      </c>
      <c r="R103" s="40">
        <f t="shared" si="200"/>
        <v>0.25</v>
      </c>
      <c r="S103" s="41">
        <f t="shared" si="171"/>
        <v>0.5</v>
      </c>
      <c r="T103" s="41">
        <f t="shared" si="201"/>
        <v>-0.25</v>
      </c>
      <c r="U103" s="42">
        <f t="shared" si="213"/>
        <v>0</v>
      </c>
      <c r="V103" s="43">
        <f t="shared" si="202"/>
        <v>0.84648172487419016</v>
      </c>
      <c r="W103" s="34">
        <f t="shared" si="214"/>
        <v>0.055778732039038971</v>
      </c>
      <c r="X103" s="35">
        <f t="shared" si="215"/>
        <v>0.010116053873000871</v>
      </c>
      <c r="Y103" s="44">
        <f t="shared" si="203"/>
        <v>0.9933555062542635</v>
      </c>
      <c r="Z103" s="45">
        <f t="shared" si="216"/>
        <v>-0.19038016314273093</v>
      </c>
      <c r="AA103" s="46">
        <f t="shared" si="217"/>
        <v>-114.10859280592359</v>
      </c>
      <c r="AB103" s="47">
        <f t="shared" si="204"/>
        <v>0.0069444444452528842</v>
      </c>
      <c r="AC103" s="34">
        <f t="shared" si="205"/>
        <v>0.069444444452528842</v>
      </c>
      <c r="AD103" s="34">
        <f t="shared" si="206"/>
        <v>-0.20833333335758653</v>
      </c>
      <c r="AE103" s="34">
        <f t="shared" si="207"/>
        <v>2.4278529295202089</v>
      </c>
      <c r="AF103" s="34">
        <f t="shared" si="208"/>
        <v>-0.63393662669957551</v>
      </c>
      <c r="AG103" s="34">
        <f t="shared" si="209"/>
        <v>1.6550274139155756</v>
      </c>
      <c r="AH103" s="48">
        <f t="shared" si="218"/>
        <v>-127.57181413539342</v>
      </c>
      <c r="AI103" s="38">
        <f t="shared" si="219"/>
        <v>1372.4281858646057</v>
      </c>
    </row>
    <row r="104" ht="14.25">
      <c r="K104" s="26">
        <f t="shared" si="210"/>
        <v>44197.68750000008</v>
      </c>
      <c r="L104" s="28">
        <f t="shared" si="196"/>
        <v>44197.694444444525</v>
      </c>
      <c r="M104" s="30">
        <f t="shared" si="197"/>
        <v>600.00000006984919</v>
      </c>
      <c r="N104" s="30">
        <f t="shared" si="198"/>
        <v>0</v>
      </c>
      <c r="O104" s="30">
        <f t="shared" si="211"/>
        <v>1500000</v>
      </c>
      <c r="P104" s="30">
        <f t="shared" si="212"/>
        <v>500000</v>
      </c>
      <c r="Q104" s="31">
        <f t="shared" si="199"/>
        <v>2000000</v>
      </c>
      <c r="R104" s="40">
        <f t="shared" si="200"/>
        <v>0.25</v>
      </c>
      <c r="S104" s="41">
        <f t="shared" si="171"/>
        <v>0.5</v>
      </c>
      <c r="T104" s="41">
        <f t="shared" si="201"/>
        <v>-0.25</v>
      </c>
      <c r="U104" s="42">
        <f t="shared" si="213"/>
        <v>0</v>
      </c>
      <c r="V104" s="43">
        <f t="shared" si="202"/>
        <v>0.84648172487419016</v>
      </c>
      <c r="W104" s="34">
        <f t="shared" si="214"/>
        <v>0.047215677307700959</v>
      </c>
      <c r="X104" s="35">
        <f t="shared" si="215"/>
        <v>0.0085630547313380097</v>
      </c>
      <c r="Y104" s="44">
        <f t="shared" si="203"/>
        <v>0.9933555062542635</v>
      </c>
      <c r="Z104" s="45">
        <f t="shared" si="216"/>
        <v>-0.19077630677585089</v>
      </c>
      <c r="AA104" s="46">
        <f t="shared" si="217"/>
        <v>-114.34707303666636</v>
      </c>
      <c r="AB104" s="47">
        <f t="shared" si="204"/>
        <v>0.0069444444452528842</v>
      </c>
      <c r="AC104" s="34">
        <f t="shared" si="205"/>
        <v>0.069444444452528842</v>
      </c>
      <c r="AD104" s="34">
        <f t="shared" si="206"/>
        <v>-0.20833333335758653</v>
      </c>
      <c r="AE104" s="34">
        <f t="shared" si="207"/>
        <v>2.0551331355211224</v>
      </c>
      <c r="AF104" s="34">
        <f t="shared" si="208"/>
        <v>-0.63526151687036869</v>
      </c>
      <c r="AG104" s="34">
        <f t="shared" si="209"/>
        <v>1.2809827297456962</v>
      </c>
      <c r="AH104" s="48">
        <f t="shared" si="218"/>
        <v>-126.29083140564772</v>
      </c>
      <c r="AI104" s="38">
        <f t="shared" si="219"/>
        <v>1373.7091685943515</v>
      </c>
    </row>
    <row r="105" ht="14.25">
      <c r="K105" s="26">
        <f t="shared" si="210"/>
        <v>44197.694444444525</v>
      </c>
      <c r="L105" s="28">
        <f t="shared" si="196"/>
        <v>44197.701388888971</v>
      </c>
      <c r="M105" s="30">
        <f t="shared" si="197"/>
        <v>600.00000006984919</v>
      </c>
      <c r="N105" s="30">
        <f t="shared" si="198"/>
        <v>0</v>
      </c>
      <c r="O105" s="30">
        <f t="shared" si="211"/>
        <v>1500000</v>
      </c>
      <c r="P105" s="30">
        <f t="shared" si="212"/>
        <v>500000</v>
      </c>
      <c r="Q105" s="31">
        <f t="shared" si="199"/>
        <v>2000000</v>
      </c>
      <c r="R105" s="40">
        <f t="shared" si="200"/>
        <v>0.25</v>
      </c>
      <c r="S105" s="41">
        <f t="shared" si="171"/>
        <v>0.5</v>
      </c>
      <c r="T105" s="41">
        <f t="shared" si="201"/>
        <v>-0.25</v>
      </c>
      <c r="U105" s="42">
        <f t="shared" si="213"/>
        <v>0</v>
      </c>
      <c r="V105" s="43">
        <f t="shared" si="202"/>
        <v>0.84648172487419016</v>
      </c>
      <c r="W105" s="34">
        <f t="shared" si="214"/>
        <v>0.039967207968525868</v>
      </c>
      <c r="X105" s="35">
        <f t="shared" si="215"/>
        <v>0.0072484693391750921</v>
      </c>
      <c r="Y105" s="44">
        <f t="shared" si="203"/>
        <v>0.9933555062542635</v>
      </c>
      <c r="Z105" s="45">
        <f t="shared" si="216"/>
        <v>-0.19116981823507817</v>
      </c>
      <c r="AA105" s="46">
        <f t="shared" si="217"/>
        <v>-114.58396868700746</v>
      </c>
      <c r="AB105" s="47">
        <f t="shared" si="204"/>
        <v>0.0069444444452528842</v>
      </c>
      <c r="AC105" s="34">
        <f t="shared" si="205"/>
        <v>0.069444444452528842</v>
      </c>
      <c r="AD105" s="34">
        <f t="shared" si="206"/>
        <v>-0.20833333335758653</v>
      </c>
      <c r="AE105" s="34">
        <f t="shared" si="207"/>
        <v>1.739632641402022</v>
      </c>
      <c r="AF105" s="34">
        <f t="shared" si="208"/>
        <v>-0.63657760381670814</v>
      </c>
      <c r="AG105" s="34">
        <f t="shared" si="209"/>
        <v>0.96416614868025619</v>
      </c>
      <c r="AH105" s="48">
        <f t="shared" si="218"/>
        <v>-125.32666525696746</v>
      </c>
      <c r="AI105" s="38">
        <f t="shared" si="219"/>
        <v>1374.6733347430318</v>
      </c>
    </row>
    <row r="106" ht="14.25">
      <c r="K106" s="26">
        <f t="shared" si="210"/>
        <v>44197.701388888971</v>
      </c>
      <c r="L106" s="28">
        <f t="shared" si="196"/>
        <v>44197.708333333416</v>
      </c>
      <c r="M106" s="30">
        <f t="shared" si="197"/>
        <v>600.00000006984919</v>
      </c>
      <c r="N106" s="30">
        <f t="shared" si="198"/>
        <v>0</v>
      </c>
      <c r="O106" s="30">
        <f t="shared" si="211"/>
        <v>1500000</v>
      </c>
      <c r="P106" s="30">
        <f t="shared" si="212"/>
        <v>500000</v>
      </c>
      <c r="Q106" s="31">
        <f t="shared" si="199"/>
        <v>2000000</v>
      </c>
      <c r="R106" s="40">
        <f t="shared" si="200"/>
        <v>0.25</v>
      </c>
      <c r="S106" s="41">
        <f t="shared" si="171"/>
        <v>0.5</v>
      </c>
      <c r="T106" s="41">
        <f t="shared" si="201"/>
        <v>-0.25</v>
      </c>
      <c r="U106" s="42">
        <f t="shared" si="213"/>
        <v>0</v>
      </c>
      <c r="V106" s="43">
        <f t="shared" si="202"/>
        <v>0.84648172487419016</v>
      </c>
      <c r="W106" s="34">
        <f t="shared" si="214"/>
        <v>0.033831511139603254</v>
      </c>
      <c r="X106" s="35">
        <f t="shared" si="215"/>
        <v>0.0061356968289226141</v>
      </c>
      <c r="Y106" s="44">
        <f t="shared" si="203"/>
        <v>0.9933555062542635</v>
      </c>
      <c r="Z106" s="45">
        <f t="shared" si="216"/>
        <v>-0.19156071500987573</v>
      </c>
      <c r="AA106" s="46">
        <f t="shared" si="217"/>
        <v>-114.81929028568146</v>
      </c>
      <c r="AB106" s="47">
        <f t="shared" si="204"/>
        <v>0.0069444444452528842</v>
      </c>
      <c r="AC106" s="34">
        <f t="shared" si="205"/>
        <v>0.069444444452528842</v>
      </c>
      <c r="AD106" s="34">
        <f t="shared" si="206"/>
        <v>-0.20833333335758653</v>
      </c>
      <c r="AE106" s="34">
        <f t="shared" si="207"/>
        <v>1.4725672389414273</v>
      </c>
      <c r="AF106" s="34">
        <f t="shared" si="208"/>
        <v>-0.63788494603156365</v>
      </c>
      <c r="AG106" s="34">
        <f t="shared" si="209"/>
        <v>0.69579340400480594</v>
      </c>
      <c r="AH106" s="48">
        <f t="shared" si="218"/>
        <v>-124.63087185296266</v>
      </c>
      <c r="AI106" s="38">
        <f t="shared" si="219"/>
        <v>1375.3691281470367</v>
      </c>
    </row>
    <row r="107" ht="14.25">
      <c r="K107" s="26">
        <f t="shared" si="210"/>
        <v>44197.708333333416</v>
      </c>
      <c r="L107" s="28">
        <f t="shared" si="196"/>
        <v>44197.715277777861</v>
      </c>
      <c r="M107" s="30">
        <f t="shared" si="197"/>
        <v>600.00000006984919</v>
      </c>
      <c r="N107" s="30">
        <f t="shared" si="198"/>
        <v>0</v>
      </c>
      <c r="O107" s="30">
        <f t="shared" si="211"/>
        <v>1500000</v>
      </c>
      <c r="P107" s="30">
        <f t="shared" si="212"/>
        <v>500000</v>
      </c>
      <c r="Q107" s="31">
        <f t="shared" si="199"/>
        <v>2000000</v>
      </c>
      <c r="R107" s="40">
        <f t="shared" si="200"/>
        <v>0.25</v>
      </c>
      <c r="S107" s="41">
        <f t="shared" si="171"/>
        <v>0.5</v>
      </c>
      <c r="T107" s="41">
        <f t="shared" si="201"/>
        <v>-0.25</v>
      </c>
      <c r="U107" s="42">
        <f t="shared" si="213"/>
        <v>0</v>
      </c>
      <c r="V107" s="43">
        <f t="shared" si="202"/>
        <v>0.84648172487419016</v>
      </c>
      <c r="W107" s="34">
        <f t="shared" si="214"/>
        <v>0.02863775590455174</v>
      </c>
      <c r="X107" s="35">
        <f t="shared" si="215"/>
        <v>0.0051937552350515125</v>
      </c>
      <c r="Y107" s="44">
        <f t="shared" si="203"/>
        <v>0.9933555062542635</v>
      </c>
      <c r="Z107" s="45">
        <f t="shared" si="216"/>
        <v>-0.19194901447349794</v>
      </c>
      <c r="AA107" s="46">
        <f t="shared" si="217"/>
        <v>-115.05304829146485</v>
      </c>
      <c r="AB107" s="47">
        <f t="shared" si="204"/>
        <v>0.0069444444452528842</v>
      </c>
      <c r="AC107" s="34">
        <f t="shared" si="205"/>
        <v>0.069444444452528842</v>
      </c>
      <c r="AD107" s="34">
        <f t="shared" si="206"/>
        <v>-0.20833333335758653</v>
      </c>
      <c r="AE107" s="34">
        <f t="shared" si="207"/>
        <v>1.246501256412363</v>
      </c>
      <c r="AF107" s="34">
        <f t="shared" si="208"/>
        <v>-0.63918360161924914</v>
      </c>
      <c r="AG107" s="34">
        <f t="shared" si="209"/>
        <v>0.46842876588805615</v>
      </c>
      <c r="AH107" s="48">
        <f t="shared" si="218"/>
        <v>-124.16244308707461</v>
      </c>
      <c r="AI107" s="38">
        <f t="shared" si="219"/>
        <v>1375.8375569129248</v>
      </c>
    </row>
    <row r="108" ht="14.25">
      <c r="K108" s="26">
        <f t="shared" si="210"/>
        <v>44197.715277777861</v>
      </c>
      <c r="L108" s="28">
        <f t="shared" si="196"/>
        <v>44197.722222222306</v>
      </c>
      <c r="M108" s="30">
        <f t="shared" si="197"/>
        <v>600.00000006984919</v>
      </c>
      <c r="N108" s="30">
        <f t="shared" si="198"/>
        <v>0</v>
      </c>
      <c r="O108" s="30">
        <f t="shared" si="211"/>
        <v>1500000</v>
      </c>
      <c r="P108" s="30">
        <f t="shared" si="212"/>
        <v>500000</v>
      </c>
      <c r="Q108" s="31">
        <f t="shared" si="199"/>
        <v>2000000</v>
      </c>
      <c r="R108" s="40">
        <f t="shared" si="200"/>
        <v>0.25</v>
      </c>
      <c r="S108" s="41">
        <f t="shared" si="171"/>
        <v>0.5</v>
      </c>
      <c r="T108" s="41">
        <f t="shared" si="201"/>
        <v>-0.25</v>
      </c>
      <c r="U108" s="42">
        <f t="shared" si="213"/>
        <v>0</v>
      </c>
      <c r="V108" s="43">
        <f t="shared" si="202"/>
        <v>0.84648172487419016</v>
      </c>
      <c r="W108" s="34">
        <f t="shared" si="214"/>
        <v>0.024241337014610981</v>
      </c>
      <c r="X108" s="35">
        <f t="shared" si="215"/>
        <v>0.0043964188899407591</v>
      </c>
      <c r="Y108" s="44">
        <f t="shared" si="203"/>
        <v>0.9933555062542635</v>
      </c>
      <c r="Z108" s="45">
        <f t="shared" si="216"/>
        <v>-0.19233473388376263</v>
      </c>
      <c r="AA108" s="46">
        <f t="shared" si="217"/>
        <v>-115.28525309364082</v>
      </c>
      <c r="AB108" s="47">
        <f t="shared" si="204"/>
        <v>0.0069444444452528842</v>
      </c>
      <c r="AC108" s="34">
        <f t="shared" si="205"/>
        <v>0.069444444452528842</v>
      </c>
      <c r="AD108" s="34">
        <f t="shared" si="206"/>
        <v>-0.20833333335758653</v>
      </c>
      <c r="AE108" s="34">
        <f t="shared" si="207"/>
        <v>1.0551405335857822</v>
      </c>
      <c r="AF108" s="34">
        <f t="shared" si="208"/>
        <v>-0.64047362829800447</v>
      </c>
      <c r="AG108" s="34">
        <f t="shared" si="209"/>
        <v>0.27577801638272004</v>
      </c>
      <c r="AH108" s="48">
        <f t="shared" si="218"/>
        <v>-123.88666507069189</v>
      </c>
      <c r="AI108" s="38">
        <f t="shared" si="219"/>
        <v>1376.1133349293075</v>
      </c>
    </row>
    <row r="109" ht="14.25">
      <c r="K109" s="26">
        <f t="shared" si="210"/>
        <v>44197.722222222306</v>
      </c>
      <c r="L109" s="28">
        <f t="shared" si="196"/>
        <v>44197.729166666752</v>
      </c>
      <c r="M109" s="30">
        <f t="shared" si="197"/>
        <v>600.00000006984919</v>
      </c>
      <c r="N109" s="30">
        <f t="shared" si="198"/>
        <v>0</v>
      </c>
      <c r="O109" s="30">
        <f t="shared" si="211"/>
        <v>1500000</v>
      </c>
      <c r="P109" s="30">
        <f t="shared" si="212"/>
        <v>500000</v>
      </c>
      <c r="Q109" s="31">
        <f t="shared" si="199"/>
        <v>2000000</v>
      </c>
      <c r="R109" s="40">
        <f t="shared" si="200"/>
        <v>0.25</v>
      </c>
      <c r="S109" s="41">
        <f t="shared" si="171"/>
        <v>0.5</v>
      </c>
      <c r="T109" s="41">
        <f t="shared" si="201"/>
        <v>-0.25</v>
      </c>
      <c r="U109" s="42">
        <f t="shared" si="213"/>
        <v>0</v>
      </c>
      <c r="V109" s="43">
        <f t="shared" si="202"/>
        <v>0.84648172487419016</v>
      </c>
      <c r="W109" s="34">
        <f t="shared" si="214"/>
        <v>0.020519848769384456</v>
      </c>
      <c r="X109" s="35">
        <f t="shared" si="215"/>
        <v>0.0037214882452265264</v>
      </c>
      <c r="Y109" s="44">
        <f t="shared" si="203"/>
        <v>0.9933555062542635</v>
      </c>
      <c r="Z109" s="45">
        <f t="shared" si="216"/>
        <v>-0.1927178903838182</v>
      </c>
      <c r="AA109" s="46">
        <f t="shared" si="217"/>
        <v>-115.51591501246097</v>
      </c>
      <c r="AB109" s="47">
        <f t="shared" si="204"/>
        <v>0.0069444444452528842</v>
      </c>
      <c r="AC109" s="34">
        <f t="shared" si="205"/>
        <v>0.069444444452528842</v>
      </c>
      <c r="AD109" s="34">
        <f t="shared" si="206"/>
        <v>-0.20833333335758653</v>
      </c>
      <c r="AE109" s="34">
        <f t="shared" si="207"/>
        <v>0.8931571788543663</v>
      </c>
      <c r="AF109" s="34">
        <f t="shared" si="208"/>
        <v>-0.64175508340256093</v>
      </c>
      <c r="AG109" s="34">
        <f t="shared" si="209"/>
        <v>0.11251320654674768</v>
      </c>
      <c r="AH109" s="48">
        <f t="shared" si="218"/>
        <v>-123.77415186414514</v>
      </c>
      <c r="AI109" s="38">
        <f t="shared" si="219"/>
        <v>1376.2258481358542</v>
      </c>
    </row>
    <row r="110" ht="14.25">
      <c r="K110" s="26">
        <f t="shared" si="210"/>
        <v>44197.729166666752</v>
      </c>
      <c r="L110" s="28">
        <f t="shared" si="196"/>
        <v>44197.736111111197</v>
      </c>
      <c r="M110" s="30">
        <f t="shared" si="197"/>
        <v>600.00000006984919</v>
      </c>
      <c r="N110" s="30">
        <f t="shared" si="198"/>
        <v>0</v>
      </c>
      <c r="O110" s="30">
        <f t="shared" si="211"/>
        <v>1500000</v>
      </c>
      <c r="P110" s="30">
        <f t="shared" si="212"/>
        <v>500000</v>
      </c>
      <c r="Q110" s="31">
        <f t="shared" si="199"/>
        <v>2000000</v>
      </c>
      <c r="R110" s="40">
        <f t="shared" si="200"/>
        <v>0.25</v>
      </c>
      <c r="S110" s="41">
        <f t="shared" si="171"/>
        <v>0.5</v>
      </c>
      <c r="T110" s="41">
        <f t="shared" si="201"/>
        <v>-0.25</v>
      </c>
      <c r="U110" s="42">
        <f t="shared" si="213"/>
        <v>0</v>
      </c>
      <c r="V110" s="43">
        <f t="shared" si="202"/>
        <v>0.84648172487419016</v>
      </c>
      <c r="W110" s="34">
        <f t="shared" si="214"/>
        <v>0.017369676980466084</v>
      </c>
      <c r="X110" s="35">
        <f t="shared" si="215"/>
        <v>0.0031501717889183736</v>
      </c>
      <c r="Y110" s="44">
        <f t="shared" si="203"/>
        <v>0.9933555062542635</v>
      </c>
      <c r="Z110" s="45">
        <f t="shared" si="216"/>
        <v>-0.19309850100290551</v>
      </c>
      <c r="AA110" s="46">
        <f t="shared" si="217"/>
        <v>-115.74504429960416</v>
      </c>
      <c r="AB110" s="47">
        <f t="shared" si="204"/>
        <v>0.0069444444452528842</v>
      </c>
      <c r="AC110" s="34">
        <f t="shared" si="205"/>
        <v>0.069444444452528842</v>
      </c>
      <c r="AD110" s="34">
        <f t="shared" si="206"/>
        <v>-0.20833333335758653</v>
      </c>
      <c r="AE110" s="34">
        <f t="shared" si="207"/>
        <v>0.75604122934040963</v>
      </c>
      <c r="AF110" s="34">
        <f t="shared" si="208"/>
        <v>-0.64302802388668978</v>
      </c>
      <c r="AG110" s="34">
        <f t="shared" si="209"/>
        <v>-0.025875683451337839</v>
      </c>
      <c r="AH110" s="48">
        <f t="shared" si="218"/>
        <v>-123.80002754759647</v>
      </c>
      <c r="AI110" s="38">
        <f t="shared" si="219"/>
        <v>1376.1999724524028</v>
      </c>
    </row>
    <row r="111" ht="14.25">
      <c r="K111" s="26">
        <f t="shared" si="210"/>
        <v>44197.736111111197</v>
      </c>
      <c r="L111" s="28">
        <f t="shared" si="196"/>
        <v>44197.743055555642</v>
      </c>
      <c r="M111" s="30">
        <f t="shared" si="197"/>
        <v>600.00000006984919</v>
      </c>
      <c r="N111" s="30">
        <f t="shared" si="198"/>
        <v>0</v>
      </c>
      <c r="O111" s="30">
        <f t="shared" si="211"/>
        <v>1500000</v>
      </c>
      <c r="P111" s="30">
        <f t="shared" si="212"/>
        <v>500000</v>
      </c>
      <c r="Q111" s="31">
        <f t="shared" si="199"/>
        <v>2000000</v>
      </c>
      <c r="R111" s="40">
        <f t="shared" si="200"/>
        <v>0.25</v>
      </c>
      <c r="S111" s="41">
        <f t="shared" si="171"/>
        <v>0.5</v>
      </c>
      <c r="T111" s="41">
        <f t="shared" si="201"/>
        <v>-0.25</v>
      </c>
      <c r="U111" s="42">
        <f t="shared" si="213"/>
        <v>0</v>
      </c>
      <c r="V111" s="43">
        <f t="shared" si="202"/>
        <v>0.84648172487419016</v>
      </c>
      <c r="W111" s="34">
        <f t="shared" si="214"/>
        <v>0.014703114130932445</v>
      </c>
      <c r="X111" s="35">
        <f t="shared" si="215"/>
        <v>0.0026665628495336382</v>
      </c>
      <c r="Y111" s="44">
        <f t="shared" si="203"/>
        <v>0.9933555062542635</v>
      </c>
      <c r="Z111" s="45">
        <f t="shared" si="216"/>
        <v>-0.19347658265711473</v>
      </c>
      <c r="AA111" s="46">
        <f t="shared" si="217"/>
        <v>-115.97265113863195</v>
      </c>
      <c r="AB111" s="47">
        <f t="shared" si="204"/>
        <v>0.0069444444452528842</v>
      </c>
      <c r="AC111" s="34">
        <f t="shared" si="205"/>
        <v>0.069444444452528842</v>
      </c>
      <c r="AD111" s="34">
        <f t="shared" si="206"/>
        <v>-0.20833333335758653</v>
      </c>
      <c r="AE111" s="34">
        <f t="shared" si="207"/>
        <v>0.63997508388807323</v>
      </c>
      <c r="AF111" s="34">
        <f t="shared" si="208"/>
        <v>-0.64429250632573298</v>
      </c>
      <c r="AG111" s="34">
        <f t="shared" si="209"/>
        <v>-0.14320631134271744</v>
      </c>
      <c r="AH111" s="48">
        <f t="shared" si="218"/>
        <v>-123.94323385893919</v>
      </c>
      <c r="AI111" s="38">
        <f t="shared" si="219"/>
        <v>1376.0567661410601</v>
      </c>
    </row>
    <row r="112" ht="14.25">
      <c r="K112" s="26">
        <f t="shared" si="210"/>
        <v>44197.743055555642</v>
      </c>
      <c r="L112" s="28">
        <f t="shared" si="196"/>
        <v>44197.750000000087</v>
      </c>
      <c r="M112" s="30">
        <f t="shared" si="197"/>
        <v>600.00000006984919</v>
      </c>
      <c r="N112" s="30">
        <f t="shared" si="198"/>
        <v>0</v>
      </c>
      <c r="O112" s="30">
        <f t="shared" si="211"/>
        <v>1500000</v>
      </c>
      <c r="P112" s="30">
        <f t="shared" si="212"/>
        <v>500000</v>
      </c>
      <c r="Q112" s="31">
        <f t="shared" si="199"/>
        <v>2000000</v>
      </c>
      <c r="R112" s="40">
        <f t="shared" si="200"/>
        <v>0.25</v>
      </c>
      <c r="S112" s="41">
        <f t="shared" si="171"/>
        <v>0.5</v>
      </c>
      <c r="T112" s="41">
        <f t="shared" si="201"/>
        <v>-0.25</v>
      </c>
      <c r="U112" s="42">
        <f t="shared" si="213"/>
        <v>0</v>
      </c>
      <c r="V112" s="43">
        <f t="shared" si="202"/>
        <v>0.84648172487419016</v>
      </c>
      <c r="W112" s="34">
        <f t="shared" si="214"/>
        <v>0.012445917410573775</v>
      </c>
      <c r="X112" s="35">
        <f t="shared" si="215"/>
        <v>0.0022571967203586698</v>
      </c>
      <c r="Y112" s="44">
        <f t="shared" si="203"/>
        <v>0.9933555062542635</v>
      </c>
      <c r="Z112" s="45">
        <f t="shared" si="216"/>
        <v>-0.19385215215013718</v>
      </c>
      <c r="AA112" s="46">
        <f t="shared" si="217"/>
        <v>-116.19874564544132</v>
      </c>
      <c r="AB112" s="47">
        <f t="shared" si="204"/>
        <v>0.0069444444452528842</v>
      </c>
      <c r="AC112" s="34">
        <f t="shared" si="205"/>
        <v>0.069444444452528842</v>
      </c>
      <c r="AD112" s="34">
        <f t="shared" si="206"/>
        <v>-0.20833333335758653</v>
      </c>
      <c r="AE112" s="34">
        <f t="shared" si="207"/>
        <v>0.54172721288608072</v>
      </c>
      <c r="AF112" s="34">
        <f t="shared" si="208"/>
        <v>-0.64554858691911843</v>
      </c>
      <c r="AG112" s="34">
        <f t="shared" si="209"/>
        <v>-0.24271026293809539</v>
      </c>
      <c r="AH112" s="48">
        <f t="shared" si="218"/>
        <v>-124.18594412187728</v>
      </c>
      <c r="AI112" s="38">
        <f t="shared" si="219"/>
        <v>1375.814055878122</v>
      </c>
    </row>
    <row r="113" ht="14.25">
      <c r="K113" s="26">
        <f t="shared" si="210"/>
        <v>44197.750000000087</v>
      </c>
      <c r="L113" s="28">
        <f t="shared" si="196"/>
        <v>44197.756944444533</v>
      </c>
      <c r="M113" s="30">
        <f t="shared" si="197"/>
        <v>600.00000006984919</v>
      </c>
      <c r="N113" s="30">
        <f t="shared" si="198"/>
        <v>0</v>
      </c>
      <c r="O113" s="30">
        <f t="shared" si="211"/>
        <v>1500000</v>
      </c>
      <c r="P113" s="30">
        <f t="shared" si="212"/>
        <v>500000</v>
      </c>
      <c r="Q113" s="31">
        <f t="shared" si="199"/>
        <v>2000000</v>
      </c>
      <c r="R113" s="40">
        <f t="shared" si="200"/>
        <v>0.25</v>
      </c>
      <c r="S113" s="41">
        <f t="shared" si="171"/>
        <v>0.5</v>
      </c>
      <c r="T113" s="41">
        <f t="shared" si="201"/>
        <v>-0.25</v>
      </c>
      <c r="U113" s="42">
        <f t="shared" si="213"/>
        <v>0</v>
      </c>
      <c r="V113" s="43">
        <f t="shared" si="202"/>
        <v>0.84648172487419016</v>
      </c>
      <c r="W113" s="34">
        <f t="shared" si="214"/>
        <v>0.010535241637344204</v>
      </c>
      <c r="X113" s="35">
        <f t="shared" si="215"/>
        <v>0.0019106757732295717</v>
      </c>
      <c r="Y113" s="44">
        <f t="shared" si="203"/>
        <v>0.9933555062542635</v>
      </c>
      <c r="Z113" s="45">
        <f t="shared" si="216"/>
        <v>-0.19422522617401217</v>
      </c>
      <c r="AA113" s="46">
        <f t="shared" si="217"/>
        <v>-116.42333786871426</v>
      </c>
      <c r="AB113" s="47">
        <f t="shared" si="204"/>
        <v>0.0069444444452528842</v>
      </c>
      <c r="AC113" s="34">
        <f t="shared" si="205"/>
        <v>0.069444444452528842</v>
      </c>
      <c r="AD113" s="34">
        <f t="shared" si="206"/>
        <v>-0.20833333335758653</v>
      </c>
      <c r="AE113" s="34">
        <f t="shared" si="207"/>
        <v>0.4585621855750972</v>
      </c>
      <c r="AF113" s="34">
        <f t="shared" si="208"/>
        <v>-0.64679632149285693</v>
      </c>
      <c r="AG113" s="34">
        <f t="shared" si="209"/>
        <v>-0.32712302482281741</v>
      </c>
      <c r="AH113" s="48">
        <f t="shared" si="218"/>
        <v>-124.5130671467001</v>
      </c>
      <c r="AI113" s="38">
        <f t="shared" si="219"/>
        <v>1375.4869328532991</v>
      </c>
    </row>
    <row r="114" ht="14.25">
      <c r="K114" s="26">
        <f t="shared" si="210"/>
        <v>44197.756944444533</v>
      </c>
      <c r="L114" s="28">
        <f t="shared" si="196"/>
        <v>44197.763888888978</v>
      </c>
      <c r="M114" s="30">
        <f t="shared" si="197"/>
        <v>600.00000006984919</v>
      </c>
      <c r="N114" s="30">
        <f t="shared" si="198"/>
        <v>0</v>
      </c>
      <c r="O114" s="30">
        <f t="shared" si="211"/>
        <v>1500000</v>
      </c>
      <c r="P114" s="30">
        <f t="shared" si="212"/>
        <v>500000</v>
      </c>
      <c r="Q114" s="31">
        <f t="shared" si="199"/>
        <v>2000000</v>
      </c>
      <c r="R114" s="40">
        <f t="shared" si="200"/>
        <v>0.25</v>
      </c>
      <c r="S114" s="41">
        <f t="shared" si="171"/>
        <v>0.5</v>
      </c>
      <c r="T114" s="41">
        <f t="shared" si="201"/>
        <v>-0.25</v>
      </c>
      <c r="U114" s="42">
        <f t="shared" si="213"/>
        <v>0</v>
      </c>
      <c r="V114" s="43">
        <f t="shared" si="202"/>
        <v>0.84648172487419016</v>
      </c>
      <c r="W114" s="34">
        <f t="shared" si="214"/>
        <v>0.0089178895131455087</v>
      </c>
      <c r="X114" s="35">
        <f t="shared" si="215"/>
        <v>0.001617352124198695</v>
      </c>
      <c r="Y114" s="44">
        <f t="shared" si="203"/>
        <v>0.9933555062542635</v>
      </c>
      <c r="Z114" s="45">
        <f t="shared" si="216"/>
        <v>-0.1945958213098688</v>
      </c>
      <c r="AA114" s="46">
        <f t="shared" si="217"/>
        <v>-116.64643779036433</v>
      </c>
      <c r="AB114" s="47">
        <f t="shared" si="204"/>
        <v>0.0069444444452528842</v>
      </c>
      <c r="AC114" s="34">
        <f t="shared" si="205"/>
        <v>0.069444444452528842</v>
      </c>
      <c r="AD114" s="34">
        <f t="shared" si="206"/>
        <v>-0.20833333335758653</v>
      </c>
      <c r="AE114" s="34">
        <f t="shared" si="207"/>
        <v>0.3881645098076868</v>
      </c>
      <c r="AF114" s="34">
        <f t="shared" si="208"/>
        <v>-0.64803576550202402</v>
      </c>
      <c r="AG114" s="34">
        <f t="shared" si="209"/>
        <v>-0.39876014459939491</v>
      </c>
      <c r="AH114" s="48">
        <f t="shared" si="218"/>
        <v>-124.91182729129949</v>
      </c>
      <c r="AI114" s="38">
        <f t="shared" si="219"/>
        <v>1375.0881727086996</v>
      </c>
    </row>
    <row r="115" ht="14.25">
      <c r="K115" s="26">
        <f t="shared" si="210"/>
        <v>44197.763888888978</v>
      </c>
      <c r="L115" s="28">
        <f t="shared" si="196"/>
        <v>44197.770833333423</v>
      </c>
      <c r="M115" s="30">
        <f t="shared" si="197"/>
        <v>600.00000006984919</v>
      </c>
      <c r="N115" s="30">
        <f t="shared" si="198"/>
        <v>0</v>
      </c>
      <c r="O115" s="30">
        <f t="shared" si="211"/>
        <v>1500000</v>
      </c>
      <c r="P115" s="30">
        <f t="shared" si="212"/>
        <v>500000</v>
      </c>
      <c r="Q115" s="31">
        <f t="shared" si="199"/>
        <v>2000000</v>
      </c>
      <c r="R115" s="40">
        <f t="shared" si="200"/>
        <v>0.25</v>
      </c>
      <c r="S115" s="41">
        <f t="shared" si="171"/>
        <v>0.5</v>
      </c>
      <c r="T115" s="41">
        <f t="shared" si="201"/>
        <v>-0.25</v>
      </c>
      <c r="U115" s="42">
        <f t="shared" si="213"/>
        <v>0</v>
      </c>
      <c r="V115" s="43">
        <f t="shared" si="202"/>
        <v>0.84648172487419016</v>
      </c>
      <c r="W115" s="34">
        <f t="shared" si="214"/>
        <v>0.0075488304973248621</v>
      </c>
      <c r="X115" s="35">
        <f t="shared" si="215"/>
        <v>0.0013690590158206466</v>
      </c>
      <c r="Y115" s="44">
        <f t="shared" si="203"/>
        <v>0.9933555062542635</v>
      </c>
      <c r="Z115" s="45">
        <f t="shared" si="216"/>
        <v>-0.19496395402866304</v>
      </c>
      <c r="AA115" s="46">
        <f t="shared" si="217"/>
        <v>-116.86805532598031</v>
      </c>
      <c r="AB115" s="47">
        <f t="shared" si="204"/>
        <v>0.0069444444452528842</v>
      </c>
      <c r="AC115" s="34">
        <f t="shared" si="205"/>
        <v>0.069444444452528842</v>
      </c>
      <c r="AD115" s="34">
        <f t="shared" si="206"/>
        <v>-0.20833333335758653</v>
      </c>
      <c r="AE115" s="34">
        <f t="shared" si="207"/>
        <v>0.3285741637969552</v>
      </c>
      <c r="AF115" s="34">
        <f t="shared" si="208"/>
        <v>-0.64926697403322398</v>
      </c>
      <c r="AG115" s="34">
        <f t="shared" si="209"/>
        <v>-0.45958169914132646</v>
      </c>
      <c r="AH115" s="48">
        <f t="shared" si="218"/>
        <v>-125.37140899044081</v>
      </c>
      <c r="AI115" s="38">
        <f t="shared" si="219"/>
        <v>1374.6285910095582</v>
      </c>
    </row>
    <row r="116" ht="14.25">
      <c r="K116" s="26">
        <f t="shared" si="210"/>
        <v>44197.770833333423</v>
      </c>
      <c r="L116" s="28">
        <f t="shared" si="196"/>
        <v>44197.777777777868</v>
      </c>
      <c r="M116" s="30">
        <f t="shared" si="197"/>
        <v>600.00000006984919</v>
      </c>
      <c r="N116" s="30">
        <f t="shared" si="198"/>
        <v>0</v>
      </c>
      <c r="O116" s="30">
        <f t="shared" si="211"/>
        <v>1500000</v>
      </c>
      <c r="P116" s="30">
        <f t="shared" si="212"/>
        <v>500000</v>
      </c>
      <c r="Q116" s="31">
        <f t="shared" si="199"/>
        <v>2000000</v>
      </c>
      <c r="R116" s="40">
        <f t="shared" si="200"/>
        <v>0.25</v>
      </c>
      <c r="S116" s="41">
        <f t="shared" si="171"/>
        <v>0.5</v>
      </c>
      <c r="T116" s="41">
        <f t="shared" si="201"/>
        <v>-0.25</v>
      </c>
      <c r="U116" s="42">
        <f t="shared" si="213"/>
        <v>0</v>
      </c>
      <c r="V116" s="43">
        <f t="shared" si="202"/>
        <v>0.84648172487419016</v>
      </c>
      <c r="W116" s="34">
        <f t="shared" si="214"/>
        <v>0.0063899470601584398</v>
      </c>
      <c r="X116" s="35">
        <f t="shared" si="215"/>
        <v>0.0011588834371664221</v>
      </c>
      <c r="Y116" s="44">
        <f t="shared" si="203"/>
        <v>0.9933555062542635</v>
      </c>
      <c r="Z116" s="45">
        <f t="shared" si="216"/>
        <v>-0.19532964069190967</v>
      </c>
      <c r="AA116" s="46">
        <f t="shared" si="217"/>
        <v>-117.08820032526694</v>
      </c>
      <c r="AB116" s="47">
        <f t="shared" si="204"/>
        <v>0.0069444444452528842</v>
      </c>
      <c r="AC116" s="34">
        <f t="shared" si="205"/>
        <v>0.069444444452528842</v>
      </c>
      <c r="AD116" s="34">
        <f t="shared" si="206"/>
        <v>-0.20833333335758653</v>
      </c>
      <c r="AE116" s="34">
        <f t="shared" si="207"/>
        <v>0.27813202491994132</v>
      </c>
      <c r="AF116" s="34">
        <f t="shared" si="208"/>
        <v>-0.65049000180703864</v>
      </c>
      <c r="AG116" s="34">
        <f t="shared" si="209"/>
        <v>-0.51124686579215495</v>
      </c>
      <c r="AH116" s="48">
        <f t="shared" si="218"/>
        <v>-125.88265585623297</v>
      </c>
      <c r="AI116" s="38">
        <f t="shared" si="219"/>
        <v>1374.1173441437661</v>
      </c>
    </row>
    <row r="117" ht="14.25">
      <c r="K117" s="26">
        <f t="shared" si="210"/>
        <v>44197.777777777868</v>
      </c>
      <c r="L117" s="28">
        <f t="shared" si="196"/>
        <v>44197.784722222314</v>
      </c>
      <c r="M117" s="30">
        <f t="shared" si="197"/>
        <v>600.00000006984919</v>
      </c>
      <c r="N117" s="30">
        <f t="shared" si="198"/>
        <v>0</v>
      </c>
      <c r="O117" s="30">
        <f t="shared" si="211"/>
        <v>1500000</v>
      </c>
      <c r="P117" s="30">
        <f t="shared" si="212"/>
        <v>500000</v>
      </c>
      <c r="Q117" s="31">
        <f t="shared" si="199"/>
        <v>2000000</v>
      </c>
      <c r="R117" s="40">
        <f t="shared" si="200"/>
        <v>0.25</v>
      </c>
      <c r="S117" s="41">
        <f t="shared" si="171"/>
        <v>0.5</v>
      </c>
      <c r="T117" s="41">
        <f t="shared" si="201"/>
        <v>-0.25</v>
      </c>
      <c r="U117" s="42">
        <f t="shared" si="213"/>
        <v>0</v>
      </c>
      <c r="V117" s="43">
        <f t="shared" si="202"/>
        <v>0.84648172487419016</v>
      </c>
      <c r="W117" s="34">
        <f t="shared" si="214"/>
        <v>0.0054089734093376767</v>
      </c>
      <c r="X117" s="35">
        <f t="shared" si="215"/>
        <v>0.00098097365082076317</v>
      </c>
      <c r="Y117" s="44">
        <f t="shared" si="203"/>
        <v>0.9933555062542635</v>
      </c>
      <c r="Z117" s="45">
        <f t="shared" si="216"/>
        <v>-0.19569289755240943</v>
      </c>
      <c r="AA117" s="46">
        <f t="shared" si="217"/>
        <v>-117.30688257248268</v>
      </c>
      <c r="AB117" s="47">
        <f t="shared" si="204"/>
        <v>0.0069444444452528842</v>
      </c>
      <c r="AC117" s="34">
        <f t="shared" si="205"/>
        <v>0.069444444452528842</v>
      </c>
      <c r="AD117" s="34">
        <f t="shared" si="206"/>
        <v>-0.20833333335758653</v>
      </c>
      <c r="AE117" s="34">
        <f t="shared" si="207"/>
        <v>0.23543367619698316</v>
      </c>
      <c r="AF117" s="34">
        <f t="shared" si="208"/>
        <v>-0.65170490318045937</v>
      </c>
      <c r="AG117" s="34">
        <f t="shared" si="209"/>
        <v>-0.55516011588853387</v>
      </c>
      <c r="AH117" s="48">
        <f t="shared" si="218"/>
        <v>-126.43781597212151</v>
      </c>
      <c r="AI117" s="38">
        <f t="shared" si="219"/>
        <v>1373.5621840278775</v>
      </c>
    </row>
    <row r="118" ht="14.25">
      <c r="K118" s="26">
        <f t="shared" si="210"/>
        <v>44197.784722222314</v>
      </c>
      <c r="L118" s="28">
        <f t="shared" si="196"/>
        <v>44197.791666666759</v>
      </c>
      <c r="M118" s="30">
        <f t="shared" si="197"/>
        <v>600.00000006984919</v>
      </c>
      <c r="N118" s="30">
        <f t="shared" si="198"/>
        <v>0</v>
      </c>
      <c r="O118" s="30">
        <f t="shared" si="211"/>
        <v>1500000</v>
      </c>
      <c r="P118" s="30">
        <f t="shared" si="212"/>
        <v>500000</v>
      </c>
      <c r="Q118" s="31">
        <f t="shared" si="199"/>
        <v>2000000</v>
      </c>
      <c r="R118" s="40">
        <f t="shared" si="200"/>
        <v>0.25</v>
      </c>
      <c r="S118" s="41">
        <f t="shared" si="171"/>
        <v>0.5</v>
      </c>
      <c r="T118" s="41">
        <f t="shared" si="201"/>
        <v>-0.25</v>
      </c>
      <c r="U118" s="42">
        <f t="shared" si="213"/>
        <v>0</v>
      </c>
      <c r="V118" s="43">
        <f t="shared" si="202"/>
        <v>0.84648172487419016</v>
      </c>
      <c r="W118" s="34">
        <f t="shared" si="214"/>
        <v>0.0045785971413347852</v>
      </c>
      <c r="X118" s="35">
        <f t="shared" si="215"/>
        <v>0.00083037626800289111</v>
      </c>
      <c r="Y118" s="44">
        <f t="shared" si="203"/>
        <v>0.9933555062542635</v>
      </c>
      <c r="Z118" s="45">
        <f t="shared" si="216"/>
        <v>-0.19605374075497151</v>
      </c>
      <c r="AA118" s="46">
        <f t="shared" si="217"/>
        <v>-117.52411178687447</v>
      </c>
      <c r="AB118" s="47">
        <f t="shared" si="204"/>
        <v>0.0069444444452528842</v>
      </c>
      <c r="AC118" s="34">
        <f t="shared" si="205"/>
        <v>0.069444444452528842</v>
      </c>
      <c r="AD118" s="34">
        <f t="shared" si="206"/>
        <v>-0.20833333335758653</v>
      </c>
      <c r="AE118" s="34">
        <f t="shared" si="207"/>
        <v>0.19929030432069386</v>
      </c>
      <c r="AF118" s="34">
        <f t="shared" si="208"/>
        <v>-0.65291173214930265</v>
      </c>
      <c r="AG118" s="34">
        <f t="shared" si="209"/>
        <v>-0.5925103167336665</v>
      </c>
      <c r="AH118" s="48">
        <f t="shared" si="218"/>
        <v>-127.03032628885518</v>
      </c>
      <c r="AI118" s="38">
        <f t="shared" si="219"/>
        <v>1372.9696737111437</v>
      </c>
    </row>
    <row r="119" ht="14.25">
      <c r="K119" s="26">
        <f t="shared" si="210"/>
        <v>44197.791666666759</v>
      </c>
      <c r="L119" s="28">
        <f t="shared" si="196"/>
        <v>44197.798611111204</v>
      </c>
      <c r="M119" s="30">
        <f t="shared" si="197"/>
        <v>600.00000006984919</v>
      </c>
      <c r="N119" s="30">
        <f t="shared" si="198"/>
        <v>0</v>
      </c>
      <c r="O119" s="30">
        <f t="shared" si="211"/>
        <v>1500000</v>
      </c>
      <c r="P119" s="30">
        <f t="shared" si="212"/>
        <v>500000</v>
      </c>
      <c r="Q119" s="31">
        <f t="shared" si="199"/>
        <v>2000000</v>
      </c>
      <c r="R119" s="40">
        <f t="shared" si="200"/>
        <v>0.25</v>
      </c>
      <c r="S119" s="41">
        <f t="shared" si="171"/>
        <v>0.5</v>
      </c>
      <c r="T119" s="41">
        <f t="shared" si="201"/>
        <v>-0.25</v>
      </c>
      <c r="U119" s="42">
        <f t="shared" si="213"/>
        <v>0</v>
      </c>
      <c r="V119" s="43">
        <f t="shared" si="202"/>
        <v>0.84648172487419016</v>
      </c>
      <c r="W119" s="34">
        <f t="shared" si="214"/>
        <v>0.0038756988057011051</v>
      </c>
      <c r="X119" s="35">
        <f t="shared" si="215"/>
        <v>0.00070289833563368001</v>
      </c>
      <c r="Y119" s="44">
        <f t="shared" si="203"/>
        <v>0.9933555062542635</v>
      </c>
      <c r="Z119" s="45">
        <f t="shared" si="216"/>
        <v>-0.19641218633713098</v>
      </c>
      <c r="AA119" s="46">
        <f t="shared" si="217"/>
        <v>-117.73989762310984</v>
      </c>
      <c r="AB119" s="47">
        <f t="shared" si="204"/>
        <v>0.0069444444452528842</v>
      </c>
      <c r="AC119" s="34">
        <f t="shared" si="205"/>
        <v>0.069444444452528842</v>
      </c>
      <c r="AD119" s="34">
        <f t="shared" si="206"/>
        <v>-0.20833333335758653</v>
      </c>
      <c r="AE119" s="34">
        <f t="shared" si="207"/>
        <v>0.16869560055208321</v>
      </c>
      <c r="AF119" s="34">
        <f t="shared" si="208"/>
        <v>-0.65411054235061028</v>
      </c>
      <c r="AG119" s="34">
        <f t="shared" si="209"/>
        <v>-0.62430383070358475</v>
      </c>
      <c r="AH119" s="48">
        <f t="shared" si="218"/>
        <v>-127.65463011955876</v>
      </c>
      <c r="AI119" s="38">
        <f t="shared" si="219"/>
        <v>1372.3453698804401</v>
      </c>
    </row>
    <row r="120" ht="14.25">
      <c r="K120" s="26">
        <f t="shared" si="210"/>
        <v>44197.798611111204</v>
      </c>
      <c r="L120" s="28">
        <f t="shared" si="196"/>
        <v>44197.805555555649</v>
      </c>
      <c r="M120" s="30">
        <f t="shared" si="197"/>
        <v>600.00000006984919</v>
      </c>
      <c r="N120" s="30">
        <f t="shared" si="198"/>
        <v>0</v>
      </c>
      <c r="O120" s="30">
        <f t="shared" si="211"/>
        <v>1500000</v>
      </c>
      <c r="P120" s="30">
        <f t="shared" si="212"/>
        <v>500000</v>
      </c>
      <c r="Q120" s="31">
        <f t="shared" si="199"/>
        <v>2000000</v>
      </c>
      <c r="R120" s="40">
        <f t="shared" si="200"/>
        <v>0.25</v>
      </c>
      <c r="S120" s="41">
        <f t="shared" si="171"/>
        <v>0.5</v>
      </c>
      <c r="T120" s="41">
        <f t="shared" si="201"/>
        <v>-0.25</v>
      </c>
      <c r="U120" s="42">
        <f t="shared" si="213"/>
        <v>0</v>
      </c>
      <c r="V120" s="43">
        <f t="shared" si="202"/>
        <v>0.84648172487419016</v>
      </c>
      <c r="W120" s="34">
        <f t="shared" si="214"/>
        <v>0.0032807082101427103</v>
      </c>
      <c r="X120" s="35">
        <f t="shared" si="215"/>
        <v>0.00059499059555839491</v>
      </c>
      <c r="Y120" s="44">
        <f t="shared" si="203"/>
        <v>0.9933555062542635</v>
      </c>
      <c r="Z120" s="45">
        <f t="shared" si="216"/>
        <v>-0.19676825022986161</v>
      </c>
      <c r="AA120" s="46">
        <f t="shared" si="217"/>
        <v>-117.95424967170592</v>
      </c>
      <c r="AB120" s="47">
        <f t="shared" si="204"/>
        <v>0.0069444444452528842</v>
      </c>
      <c r="AC120" s="34">
        <f t="shared" si="205"/>
        <v>0.069444444452528842</v>
      </c>
      <c r="AD120" s="34">
        <f t="shared" si="206"/>
        <v>-0.20833333335758653</v>
      </c>
      <c r="AE120" s="34">
        <f t="shared" si="207"/>
        <v>0.14279774293401479</v>
      </c>
      <c r="AF120" s="34">
        <f t="shared" si="208"/>
        <v>-0.65530138706503294</v>
      </c>
      <c r="AG120" s="34">
        <f t="shared" si="209"/>
        <v>-0.6513925330360758</v>
      </c>
      <c r="AH120" s="48">
        <f t="shared" si="218"/>
        <v>-128.30602265259483</v>
      </c>
      <c r="AI120" s="38">
        <f t="shared" si="219"/>
        <v>1371.6939773474039</v>
      </c>
    </row>
    <row r="121" ht="14.25">
      <c r="K121" s="26">
        <f t="shared" si="210"/>
        <v>44197.805555555649</v>
      </c>
      <c r="L121" s="28">
        <f t="shared" si="196"/>
        <v>44197.812500000095</v>
      </c>
      <c r="M121" s="30">
        <f t="shared" si="197"/>
        <v>600.00000006984919</v>
      </c>
      <c r="N121" s="30">
        <f t="shared" si="198"/>
        <v>0</v>
      </c>
      <c r="O121" s="30">
        <f t="shared" si="211"/>
        <v>1500000</v>
      </c>
      <c r="P121" s="30">
        <f t="shared" si="212"/>
        <v>500000</v>
      </c>
      <c r="Q121" s="31">
        <f t="shared" si="199"/>
        <v>2000000</v>
      </c>
      <c r="R121" s="40">
        <f t="shared" si="200"/>
        <v>0.25</v>
      </c>
      <c r="S121" s="41">
        <f t="shared" si="171"/>
        <v>0.5</v>
      </c>
      <c r="T121" s="41">
        <f t="shared" si="201"/>
        <v>-0.25</v>
      </c>
      <c r="U121" s="42">
        <f t="shared" si="213"/>
        <v>0</v>
      </c>
      <c r="V121" s="43">
        <f t="shared" si="202"/>
        <v>0.84648172487419016</v>
      </c>
      <c r="W121" s="34">
        <f t="shared" si="214"/>
        <v>0.0027770595445305185</v>
      </c>
      <c r="X121" s="35">
        <f t="shared" si="215"/>
        <v>0.00050364866561219176</v>
      </c>
      <c r="Y121" s="44">
        <f t="shared" si="203"/>
        <v>0.9933555062542635</v>
      </c>
      <c r="Z121" s="45">
        <f t="shared" si="216"/>
        <v>-0.19712194825828391</v>
      </c>
      <c r="AA121" s="46">
        <f t="shared" si="217"/>
        <v>-118.16717745945574</v>
      </c>
      <c r="AB121" s="47">
        <f t="shared" si="204"/>
        <v>0.0069444444452528842</v>
      </c>
      <c r="AC121" s="34">
        <f t="shared" si="205"/>
        <v>0.069444444452528842</v>
      </c>
      <c r="AD121" s="34">
        <f t="shared" si="206"/>
        <v>-0.20833333335758653</v>
      </c>
      <c r="AE121" s="34">
        <f t="shared" si="207"/>
        <v>0.12087567974692602</v>
      </c>
      <c r="AF121" s="34">
        <f t="shared" si="208"/>
        <v>-0.65648431921919859</v>
      </c>
      <c r="AG121" s="34">
        <f t="shared" si="209"/>
        <v>-0.67449752837733024</v>
      </c>
      <c r="AH121" s="48">
        <f t="shared" si="218"/>
        <v>-128.98052018097218</v>
      </c>
      <c r="AI121" s="38">
        <f t="shared" si="219"/>
        <v>1371.0194798190266</v>
      </c>
    </row>
    <row r="122" ht="14.25">
      <c r="K122" s="26">
        <f t="shared" si="210"/>
        <v>44197.812500000095</v>
      </c>
      <c r="L122" s="28">
        <f t="shared" si="196"/>
        <v>44197.81944444454</v>
      </c>
      <c r="M122" s="30">
        <f t="shared" si="197"/>
        <v>600.00000006984919</v>
      </c>
      <c r="N122" s="30">
        <f t="shared" si="198"/>
        <v>0</v>
      </c>
      <c r="O122" s="30">
        <f t="shared" si="211"/>
        <v>1500000</v>
      </c>
      <c r="P122" s="30">
        <f t="shared" si="212"/>
        <v>500000</v>
      </c>
      <c r="Q122" s="31">
        <f t="shared" si="199"/>
        <v>2000000</v>
      </c>
      <c r="R122" s="40">
        <f t="shared" si="200"/>
        <v>0.25</v>
      </c>
      <c r="S122" s="41">
        <f t="shared" si="171"/>
        <v>0.5</v>
      </c>
      <c r="T122" s="41">
        <f t="shared" si="201"/>
        <v>-0.25</v>
      </c>
      <c r="U122" s="42">
        <f t="shared" si="213"/>
        <v>0</v>
      </c>
      <c r="V122" s="43">
        <f t="shared" si="202"/>
        <v>0.84648172487419016</v>
      </c>
      <c r="W122" s="34">
        <f t="shared" si="214"/>
        <v>0.002350730153332526</v>
      </c>
      <c r="X122" s="35">
        <f t="shared" si="215"/>
        <v>0.00042632939119799233</v>
      </c>
      <c r="Y122" s="44">
        <f t="shared" si="203"/>
        <v>0.9933555062542635</v>
      </c>
      <c r="Z122" s="45">
        <f t="shared" si="216"/>
        <v>-0.19747329614236847</v>
      </c>
      <c r="AA122" s="46">
        <f t="shared" si="217"/>
        <v>-118.37869044985158</v>
      </c>
      <c r="AB122" s="47">
        <f t="shared" si="204"/>
        <v>0.0069444444452528842</v>
      </c>
      <c r="AC122" s="34">
        <f t="shared" si="205"/>
        <v>0.069444444452528842</v>
      </c>
      <c r="AD122" s="34">
        <f t="shared" si="206"/>
        <v>-0.20833333335758653</v>
      </c>
      <c r="AE122" s="34">
        <f t="shared" si="207"/>
        <v>0.10231905388751816</v>
      </c>
      <c r="AF122" s="34">
        <f t="shared" si="208"/>
        <v>-0.65765939138806428</v>
      </c>
      <c r="AG122" s="34">
        <f t="shared" si="209"/>
        <v>-0.69422922640560381</v>
      </c>
      <c r="AH122" s="48">
        <f t="shared" si="218"/>
        <v>-129.67474940737779</v>
      </c>
      <c r="AI122" s="38">
        <f t="shared" si="219"/>
        <v>1370.3252505926209</v>
      </c>
    </row>
    <row r="123" ht="14.25">
      <c r="K123" s="26">
        <f t="shared" si="210"/>
        <v>44197.81944444454</v>
      </c>
      <c r="L123" s="28">
        <f t="shared" si="196"/>
        <v>44197.826388888985</v>
      </c>
      <c r="M123" s="30">
        <f t="shared" si="197"/>
        <v>600.00000006984919</v>
      </c>
      <c r="N123" s="30">
        <f t="shared" si="198"/>
        <v>0</v>
      </c>
      <c r="O123" s="30">
        <f t="shared" si="211"/>
        <v>1500000</v>
      </c>
      <c r="P123" s="30">
        <f t="shared" si="212"/>
        <v>500000</v>
      </c>
      <c r="Q123" s="31">
        <f t="shared" si="199"/>
        <v>2000000</v>
      </c>
      <c r="R123" s="40">
        <f t="shared" si="200"/>
        <v>0.25</v>
      </c>
      <c r="S123" s="41">
        <f t="shared" si="171"/>
        <v>0.5</v>
      </c>
      <c r="T123" s="41">
        <f t="shared" si="201"/>
        <v>-0.25</v>
      </c>
      <c r="U123" s="42">
        <f t="shared" si="213"/>
        <v>0</v>
      </c>
      <c r="V123" s="43">
        <f t="shared" si="202"/>
        <v>0.84648172487419016</v>
      </c>
      <c r="W123" s="34">
        <f t="shared" si="214"/>
        <v>0.0019898501149066862</v>
      </c>
      <c r="X123" s="35">
        <f t="shared" si="215"/>
        <v>0.00036088003842583988</v>
      </c>
      <c r="Y123" s="44">
        <f t="shared" si="203"/>
        <v>0.9933555062542635</v>
      </c>
      <c r="Z123" s="45">
        <f t="shared" si="216"/>
        <v>-0.19782230949763466</v>
      </c>
      <c r="AA123" s="46">
        <f t="shared" si="217"/>
        <v>-118.58879804350555</v>
      </c>
      <c r="AB123" s="47">
        <f t="shared" si="204"/>
        <v>0.0069444444452528842</v>
      </c>
      <c r="AC123" s="34">
        <f t="shared" si="205"/>
        <v>0.069444444452528842</v>
      </c>
      <c r="AD123" s="34">
        <f t="shared" si="206"/>
        <v>-0.20833333335758653</v>
      </c>
      <c r="AE123" s="34">
        <f t="shared" si="207"/>
        <v>0.086611209222201571</v>
      </c>
      <c r="AF123" s="34">
        <f t="shared" si="208"/>
        <v>-0.65882665579725308</v>
      </c>
      <c r="AG123" s="34">
        <f t="shared" si="209"/>
        <v>-0.71110433548010921</v>
      </c>
      <c r="AH123" s="48">
        <f t="shared" si="218"/>
        <v>-130.3858537428579</v>
      </c>
      <c r="AI123" s="38">
        <f t="shared" si="219"/>
        <v>1369.6141462571409</v>
      </c>
    </row>
    <row r="124" ht="14.25">
      <c r="K124" s="26">
        <f t="shared" si="210"/>
        <v>44197.826388888985</v>
      </c>
      <c r="L124" s="28">
        <f t="shared" si="196"/>
        <v>44197.83333333343</v>
      </c>
      <c r="M124" s="30">
        <f t="shared" si="197"/>
        <v>600.00000006984919</v>
      </c>
      <c r="N124" s="30">
        <f t="shared" si="198"/>
        <v>0</v>
      </c>
      <c r="O124" s="30">
        <f t="shared" si="211"/>
        <v>1500000</v>
      </c>
      <c r="P124" s="30">
        <f t="shared" si="212"/>
        <v>500000</v>
      </c>
      <c r="Q124" s="31">
        <f t="shared" si="199"/>
        <v>2000000</v>
      </c>
      <c r="R124" s="40">
        <f t="shared" si="200"/>
        <v>0.25</v>
      </c>
      <c r="S124" s="41">
        <f t="shared" si="171"/>
        <v>0.5</v>
      </c>
      <c r="T124" s="41">
        <f t="shared" si="201"/>
        <v>-0.25</v>
      </c>
      <c r="U124" s="42">
        <f t="shared" si="213"/>
        <v>0</v>
      </c>
      <c r="V124" s="43">
        <f t="shared" si="202"/>
        <v>0.84648172487419016</v>
      </c>
      <c r="W124" s="34">
        <f t="shared" si="214"/>
        <v>0.0016843717575073171</v>
      </c>
      <c r="X124" s="35">
        <f t="shared" si="215"/>
        <v>0.00030547835739936898</v>
      </c>
      <c r="Y124" s="44">
        <f t="shared" si="203"/>
        <v>0.9933555062542635</v>
      </c>
      <c r="Z124" s="45">
        <f t="shared" si="216"/>
        <v>-0.1981690038358446</v>
      </c>
      <c r="AA124" s="46">
        <f t="shared" si="217"/>
        <v>-118.79750957856757</v>
      </c>
      <c r="AB124" s="47">
        <f t="shared" si="204"/>
        <v>0.0069444444452528842</v>
      </c>
      <c r="AC124" s="34">
        <f t="shared" si="205"/>
        <v>0.069444444452528842</v>
      </c>
      <c r="AD124" s="34">
        <f t="shared" si="206"/>
        <v>-0.20833333335758653</v>
      </c>
      <c r="AE124" s="34">
        <f t="shared" si="207"/>
        <v>0.073314805775848549</v>
      </c>
      <c r="AF124" s="34">
        <f t="shared" si="208"/>
        <v>-0.65998616432537538</v>
      </c>
      <c r="AG124" s="34">
        <f t="shared" si="209"/>
        <v>-0.72556024745458447</v>
      </c>
      <c r="AH124" s="48">
        <f t="shared" si="218"/>
        <v>-131.11141399031249</v>
      </c>
      <c r="AI124" s="38">
        <f t="shared" si="219"/>
        <v>1368.8885860096864</v>
      </c>
    </row>
    <row r="125" ht="14.25">
      <c r="K125" s="26">
        <f t="shared" si="210"/>
        <v>44197.83333333343</v>
      </c>
      <c r="L125" s="28">
        <f t="shared" si="196"/>
        <v>44197.840277777876</v>
      </c>
      <c r="M125" s="30">
        <f t="shared" si="197"/>
        <v>600.00000006984919</v>
      </c>
      <c r="N125" s="30">
        <f t="shared" si="198"/>
        <v>0</v>
      </c>
      <c r="O125" s="30">
        <f t="shared" si="211"/>
        <v>1500000</v>
      </c>
      <c r="P125" s="30">
        <f t="shared" si="212"/>
        <v>500000</v>
      </c>
      <c r="Q125" s="31">
        <f t="shared" si="199"/>
        <v>2000000</v>
      </c>
      <c r="R125" s="40">
        <f t="shared" si="200"/>
        <v>0.25</v>
      </c>
      <c r="S125" s="41">
        <f t="shared" si="171"/>
        <v>0.5</v>
      </c>
      <c r="T125" s="41">
        <f t="shared" si="201"/>
        <v>-0.25</v>
      </c>
      <c r="U125" s="42">
        <f t="shared" si="213"/>
        <v>0</v>
      </c>
      <c r="V125" s="43">
        <f t="shared" si="202"/>
        <v>0.84648172487419016</v>
      </c>
      <c r="W125" s="34">
        <f t="shared" si="214"/>
        <v>0.0014257899106241648</v>
      </c>
      <c r="X125" s="35">
        <f t="shared" si="215"/>
        <v>0.00025858184688315217</v>
      </c>
      <c r="Y125" s="44">
        <f t="shared" si="203"/>
        <v>0.9933555062542635</v>
      </c>
      <c r="Z125" s="45">
        <f t="shared" si="216"/>
        <v>-0.19851339456569261</v>
      </c>
      <c r="AA125" s="46">
        <f t="shared" si="217"/>
        <v>-119.00483433114022</v>
      </c>
      <c r="AB125" s="47">
        <f t="shared" si="204"/>
        <v>0.0069444444452528842</v>
      </c>
      <c r="AC125" s="34">
        <f t="shared" si="205"/>
        <v>0.069444444452528842</v>
      </c>
      <c r="AD125" s="34">
        <f t="shared" si="206"/>
        <v>-0.20833333335758653</v>
      </c>
      <c r="AE125" s="34">
        <f t="shared" si="207"/>
        <v>0.062059643251956523</v>
      </c>
      <c r="AF125" s="34">
        <f t="shared" si="208"/>
        <v>-0.66113796850633455</v>
      </c>
      <c r="AG125" s="34">
        <f t="shared" si="209"/>
        <v>-0.73796721415943567</v>
      </c>
      <c r="AH125" s="48">
        <f t="shared" si="218"/>
        <v>-131.84938120447191</v>
      </c>
      <c r="AI125" s="38">
        <f t="shared" si="219"/>
        <v>1368.150618795527</v>
      </c>
    </row>
    <row r="126" ht="14.25">
      <c r="K126" s="26">
        <f t="shared" si="210"/>
        <v>44197.840277777876</v>
      </c>
      <c r="L126" s="28">
        <f t="shared" si="196"/>
        <v>44197.847222222321</v>
      </c>
      <c r="M126" s="30">
        <f t="shared" si="197"/>
        <v>600.00000006984919</v>
      </c>
      <c r="N126" s="30">
        <f t="shared" si="198"/>
        <v>0</v>
      </c>
      <c r="O126" s="30">
        <f t="shared" si="211"/>
        <v>1500000</v>
      </c>
      <c r="P126" s="30">
        <f t="shared" si="212"/>
        <v>500000</v>
      </c>
      <c r="Q126" s="31">
        <f t="shared" si="199"/>
        <v>2000000</v>
      </c>
      <c r="R126" s="40">
        <f t="shared" si="200"/>
        <v>0.25</v>
      </c>
      <c r="S126" s="41">
        <f t="shared" si="171"/>
        <v>0.5</v>
      </c>
      <c r="T126" s="41">
        <f t="shared" si="201"/>
        <v>-0.25</v>
      </c>
      <c r="U126" s="42">
        <f t="shared" si="213"/>
        <v>0</v>
      </c>
      <c r="V126" s="43">
        <f t="shared" si="202"/>
        <v>0.84648172487419016</v>
      </c>
      <c r="W126" s="34">
        <f t="shared" si="214"/>
        <v>0.0012069051028533605</v>
      </c>
      <c r="X126" s="35">
        <f t="shared" si="215"/>
        <v>0.00021888480777080437</v>
      </c>
      <c r="Y126" s="44">
        <f t="shared" si="203"/>
        <v>0.9933555062542635</v>
      </c>
      <c r="Z126" s="45">
        <f t="shared" si="216"/>
        <v>-0.19885549699349006</v>
      </c>
      <c r="AA126" s="46">
        <f t="shared" si="217"/>
        <v>-119.21078151569104</v>
      </c>
      <c r="AB126" s="47">
        <f t="shared" si="204"/>
        <v>0.0069444444452528842</v>
      </c>
      <c r="AC126" s="34">
        <f t="shared" si="205"/>
        <v>0.069444444452528842</v>
      </c>
      <c r="AD126" s="34">
        <f t="shared" si="206"/>
        <v>-0.20833333335758653</v>
      </c>
      <c r="AE126" s="34">
        <f t="shared" si="207"/>
        <v>0.052532353864993053</v>
      </c>
      <c r="AF126" s="34">
        <f t="shared" si="208"/>
        <v>-0.66228211953161686</v>
      </c>
      <c r="AG126" s="34">
        <f t="shared" si="209"/>
        <v>-0.74863865457168144</v>
      </c>
      <c r="AH126" s="48">
        <f t="shared" si="218"/>
        <v>-132.5980198590436</v>
      </c>
      <c r="AI126" s="38">
        <f t="shared" si="219"/>
        <v>1367.4019801409552</v>
      </c>
    </row>
    <row r="127" ht="14.25">
      <c r="K127" s="26">
        <f t="shared" si="210"/>
        <v>44197.847222222321</v>
      </c>
      <c r="L127" s="28">
        <f t="shared" si="196"/>
        <v>44197.854166666766</v>
      </c>
      <c r="M127" s="30">
        <f t="shared" si="197"/>
        <v>600.00000006984919</v>
      </c>
      <c r="N127" s="30">
        <f t="shared" si="198"/>
        <v>0</v>
      </c>
      <c r="O127" s="30">
        <f t="shared" si="211"/>
        <v>1500000</v>
      </c>
      <c r="P127" s="30">
        <f t="shared" si="212"/>
        <v>500000</v>
      </c>
      <c r="Q127" s="31">
        <f t="shared" si="199"/>
        <v>2000000</v>
      </c>
      <c r="R127" s="40">
        <f t="shared" si="200"/>
        <v>0.25</v>
      </c>
      <c r="S127" s="41">
        <f t="shared" si="171"/>
        <v>0.5</v>
      </c>
      <c r="T127" s="41">
        <f t="shared" si="201"/>
        <v>-0.25</v>
      </c>
      <c r="U127" s="42">
        <f t="shared" si="213"/>
        <v>0</v>
      </c>
      <c r="V127" s="43">
        <f t="shared" si="202"/>
        <v>0.84648172487419016</v>
      </c>
      <c r="W127" s="34">
        <f t="shared" si="214"/>
        <v>0.0010216231132227744</v>
      </c>
      <c r="X127" s="35">
        <f t="shared" si="215"/>
        <v>0.00018528198963058603</v>
      </c>
      <c r="Y127" s="44">
        <f t="shared" si="203"/>
        <v>0.9933555062542635</v>
      </c>
      <c r="Z127" s="45">
        <f t="shared" si="216"/>
        <v>-0.19919532632384562</v>
      </c>
      <c r="AA127" s="46">
        <f t="shared" si="217"/>
        <v>-119.41536028546217</v>
      </c>
      <c r="AB127" s="47">
        <f t="shared" si="204"/>
        <v>0.0069444444452528842</v>
      </c>
      <c r="AC127" s="34">
        <f t="shared" si="205"/>
        <v>0.069444444452528842</v>
      </c>
      <c r="AD127" s="34">
        <f t="shared" si="206"/>
        <v>-0.20833333335758653</v>
      </c>
      <c r="AE127" s="34">
        <f t="shared" si="207"/>
        <v>0.044467677511340648</v>
      </c>
      <c r="AF127" s="34">
        <f t="shared" si="208"/>
        <v>-0.66341866825256757</v>
      </c>
      <c r="AG127" s="34">
        <f t="shared" si="209"/>
        <v>-0.75783987964628463</v>
      </c>
      <c r="AH127" s="48">
        <f t="shared" si="218"/>
        <v>-133.3558597386899</v>
      </c>
      <c r="AI127" s="38">
        <f t="shared" si="219"/>
        <v>1366.6441402613088</v>
      </c>
    </row>
    <row r="128" ht="14.25">
      <c r="K128" s="26">
        <f t="shared" si="210"/>
        <v>44197.854166666766</v>
      </c>
      <c r="L128" s="28">
        <f t="shared" si="196"/>
        <v>44197.861111111211</v>
      </c>
      <c r="M128" s="30">
        <f t="shared" si="197"/>
        <v>600.00000006984919</v>
      </c>
      <c r="N128" s="30">
        <f t="shared" si="198"/>
        <v>0</v>
      </c>
      <c r="O128" s="30">
        <f t="shared" si="211"/>
        <v>1500000</v>
      </c>
      <c r="P128" s="30">
        <f t="shared" si="212"/>
        <v>500000</v>
      </c>
      <c r="Q128" s="31">
        <f t="shared" si="199"/>
        <v>2000000</v>
      </c>
      <c r="R128" s="40">
        <f t="shared" si="200"/>
        <v>0.25</v>
      </c>
      <c r="S128" s="41">
        <f t="shared" si="171"/>
        <v>0.5</v>
      </c>
      <c r="T128" s="41">
        <f t="shared" si="201"/>
        <v>-0.25</v>
      </c>
      <c r="U128" s="42">
        <f t="shared" si="213"/>
        <v>0</v>
      </c>
      <c r="V128" s="43">
        <f t="shared" si="202"/>
        <v>0.84648172487419016</v>
      </c>
      <c r="W128" s="34">
        <f t="shared" si="214"/>
        <v>0.00086478529505215412</v>
      </c>
      <c r="X128" s="35">
        <f t="shared" si="215"/>
        <v>0.00015683781817062026</v>
      </c>
      <c r="Y128" s="44">
        <f t="shared" si="203"/>
        <v>0.9933555062542635</v>
      </c>
      <c r="Z128" s="45">
        <f t="shared" si="216"/>
        <v>-0.19953289766034102</v>
      </c>
      <c r="AA128" s="46">
        <f t="shared" si="217"/>
        <v>-119.61857973287704</v>
      </c>
      <c r="AB128" s="47">
        <f t="shared" si="204"/>
        <v>0.0069444444452528842</v>
      </c>
      <c r="AC128" s="34">
        <f t="shared" si="205"/>
        <v>0.069444444452528842</v>
      </c>
      <c r="AD128" s="34">
        <f t="shared" si="206"/>
        <v>-0.20833333335758653</v>
      </c>
      <c r="AE128" s="34">
        <f t="shared" si="207"/>
        <v>0.037641076360948864</v>
      </c>
      <c r="AF128" s="34">
        <f t="shared" si="208"/>
        <v>-0.66454766518265018</v>
      </c>
      <c r="AG128" s="34">
        <f t="shared" si="209"/>
        <v>-0.76579547772675904</v>
      </c>
      <c r="AH128" s="48">
        <f t="shared" si="218"/>
        <v>-134.12165521641666</v>
      </c>
      <c r="AI128" s="38">
        <f t="shared" si="219"/>
        <v>1365.8783447835822</v>
      </c>
    </row>
    <row r="129" ht="14.25">
      <c r="K129" s="26">
        <f t="shared" si="210"/>
        <v>44197.861111111211</v>
      </c>
      <c r="L129" s="28">
        <f t="shared" si="196"/>
        <v>44197.868055555657</v>
      </c>
      <c r="M129" s="30">
        <f t="shared" si="197"/>
        <v>600.00000006984919</v>
      </c>
      <c r="N129" s="30">
        <f t="shared" si="198"/>
        <v>0</v>
      </c>
      <c r="O129" s="30">
        <f t="shared" si="211"/>
        <v>1500000</v>
      </c>
      <c r="P129" s="30">
        <f t="shared" si="212"/>
        <v>500000</v>
      </c>
      <c r="Q129" s="31">
        <f t="shared" si="199"/>
        <v>2000000</v>
      </c>
      <c r="R129" s="40">
        <f t="shared" si="200"/>
        <v>0.25</v>
      </c>
      <c r="S129" s="41">
        <f t="shared" si="171"/>
        <v>0.5</v>
      </c>
      <c r="T129" s="41">
        <f t="shared" si="201"/>
        <v>-0.25</v>
      </c>
      <c r="U129" s="42">
        <f t="shared" si="213"/>
        <v>0</v>
      </c>
      <c r="V129" s="43">
        <f t="shared" si="202"/>
        <v>0.84648172487419016</v>
      </c>
      <c r="W129" s="34">
        <f t="shared" si="214"/>
        <v>0.00073202494820158285</v>
      </c>
      <c r="X129" s="35">
        <f t="shared" si="215"/>
        <v>0.00013276034685057124</v>
      </c>
      <c r="Y129" s="44">
        <f t="shared" si="203"/>
        <v>0.9933555062542635</v>
      </c>
      <c r="Z129" s="45">
        <f t="shared" si="216"/>
        <v>-0.19986822600620233</v>
      </c>
      <c r="AA129" s="46">
        <f t="shared" si="217"/>
        <v>-119.82044888994457</v>
      </c>
      <c r="AB129" s="47">
        <f t="shared" si="204"/>
        <v>0.0069444444452528842</v>
      </c>
      <c r="AC129" s="34">
        <f t="shared" si="205"/>
        <v>0.069444444452528842</v>
      </c>
      <c r="AD129" s="34">
        <f t="shared" si="206"/>
        <v>-0.20833333335758653</v>
      </c>
      <c r="AE129" s="34">
        <f t="shared" si="207"/>
        <v>0.031862483244137096</v>
      </c>
      <c r="AF129" s="34">
        <f t="shared" si="208"/>
        <v>-0.66566916049969205</v>
      </c>
      <c r="AG129" s="34">
        <f t="shared" si="209"/>
        <v>-0.77269556616061263</v>
      </c>
      <c r="AH129" s="48">
        <f t="shared" si="218"/>
        <v>-134.89435078257728</v>
      </c>
      <c r="AI129" s="38">
        <f t="shared" si="219"/>
        <v>1365.1056492174216</v>
      </c>
    </row>
    <row r="130" ht="14.25">
      <c r="K130" s="26">
        <f t="shared" si="210"/>
        <v>44197.868055555657</v>
      </c>
      <c r="L130" s="28">
        <f t="shared" si="196"/>
        <v>44197.875000000102</v>
      </c>
      <c r="M130" s="30">
        <f t="shared" si="197"/>
        <v>600.00000006984919</v>
      </c>
      <c r="N130" s="30">
        <f t="shared" si="198"/>
        <v>0</v>
      </c>
      <c r="O130" s="30">
        <f t="shared" si="211"/>
        <v>1500000</v>
      </c>
      <c r="P130" s="30">
        <f t="shared" si="212"/>
        <v>500000</v>
      </c>
      <c r="Q130" s="31">
        <f t="shared" si="199"/>
        <v>2000000</v>
      </c>
      <c r="R130" s="40">
        <f t="shared" si="200"/>
        <v>0.25</v>
      </c>
      <c r="S130" s="41">
        <f t="shared" si="171"/>
        <v>0.5</v>
      </c>
      <c r="T130" s="41">
        <f t="shared" si="201"/>
        <v>-0.25</v>
      </c>
      <c r="U130" s="42">
        <f t="shared" si="213"/>
        <v>0</v>
      </c>
      <c r="V130" s="43">
        <f t="shared" si="202"/>
        <v>0.84648172487419016</v>
      </c>
      <c r="W130" s="34">
        <f t="shared" si="214"/>
        <v>0.00061964574080461551</v>
      </c>
      <c r="X130" s="35">
        <f t="shared" si="215"/>
        <v>0.00011237920739696729</v>
      </c>
      <c r="Y130" s="44">
        <f t="shared" si="203"/>
        <v>0.9933555062542635</v>
      </c>
      <c r="Z130" s="45">
        <f t="shared" si="216"/>
        <v>-0.20020132626496678</v>
      </c>
      <c r="AA130" s="46">
        <f t="shared" si="217"/>
        <v>-120.02097672866049</v>
      </c>
      <c r="AB130" s="47">
        <f t="shared" si="204"/>
        <v>0.0069444444452528842</v>
      </c>
      <c r="AC130" s="34">
        <f t="shared" si="205"/>
        <v>0.069444444452528842</v>
      </c>
      <c r="AD130" s="34">
        <f t="shared" si="206"/>
        <v>-0.20833333335758653</v>
      </c>
      <c r="AE130" s="34">
        <f t="shared" si="207"/>
        <v>0.026971009775272149</v>
      </c>
      <c r="AF130" s="34">
        <f t="shared" si="208"/>
        <v>-0.66678320404811375</v>
      </c>
      <c r="AG130" s="34">
        <f t="shared" si="209"/>
        <v>-0.77870108317789932</v>
      </c>
      <c r="AH130" s="48">
        <f t="shared" si="218"/>
        <v>-135.67305186575518</v>
      </c>
      <c r="AI130" s="38">
        <f t="shared" si="219"/>
        <v>1364.3269481342438</v>
      </c>
    </row>
    <row r="131" ht="14.25">
      <c r="K131" s="26">
        <f t="shared" si="210"/>
        <v>44197.875000000102</v>
      </c>
      <c r="L131" s="28">
        <f t="shared" si="196"/>
        <v>44197.881944444547</v>
      </c>
      <c r="M131" s="30">
        <f t="shared" si="197"/>
        <v>600.00000006984919</v>
      </c>
      <c r="N131" s="30">
        <f t="shared" si="198"/>
        <v>0</v>
      </c>
      <c r="O131" s="30">
        <f t="shared" si="211"/>
        <v>1500000</v>
      </c>
      <c r="P131" s="30">
        <f t="shared" si="212"/>
        <v>500000</v>
      </c>
      <c r="Q131" s="31">
        <f t="shared" si="199"/>
        <v>2000000</v>
      </c>
      <c r="R131" s="40">
        <f t="shared" si="200"/>
        <v>0.25</v>
      </c>
      <c r="S131" s="41">
        <f t="shared" si="171"/>
        <v>0.5</v>
      </c>
      <c r="T131" s="41">
        <f t="shared" si="201"/>
        <v>-0.25</v>
      </c>
      <c r="U131" s="42">
        <f t="shared" si="213"/>
        <v>0</v>
      </c>
      <c r="V131" s="43">
        <f t="shared" si="202"/>
        <v>0.84648172487419016</v>
      </c>
      <c r="W131" s="34">
        <f t="shared" si="214"/>
        <v>0.00052451879548723627</v>
      </c>
      <c r="X131" s="35">
        <f t="shared" si="215"/>
        <v>9.5126945317379222e-05</v>
      </c>
      <c r="Y131" s="44">
        <f t="shared" si="203"/>
        <v>0.9933555062542635</v>
      </c>
      <c r="Z131" s="45">
        <f t="shared" si="216"/>
        <v>-0.20053221324114517</v>
      </c>
      <c r="AA131" s="46">
        <f t="shared" si="217"/>
        <v>-120.22017216140623</v>
      </c>
      <c r="AB131" s="47">
        <f t="shared" si="204"/>
        <v>0.0069444444452528842</v>
      </c>
      <c r="AC131" s="34">
        <f t="shared" si="205"/>
        <v>0.069444444452528842</v>
      </c>
      <c r="AD131" s="34">
        <f t="shared" si="206"/>
        <v>-0.20833333335758653</v>
      </c>
      <c r="AE131" s="34">
        <f t="shared" si="207"/>
        <v>0.022830466876171015</v>
      </c>
      <c r="AF131" s="34">
        <f t="shared" si="208"/>
        <v>-0.6678898453411457</v>
      </c>
      <c r="AG131" s="34">
        <f t="shared" si="209"/>
        <v>-0.78394826737003243</v>
      </c>
      <c r="AH131" s="48">
        <f t="shared" si="218"/>
        <v>-136.45700013312521</v>
      </c>
      <c r="AI131" s="38">
        <f t="shared" si="219"/>
        <v>1363.5429998668737</v>
      </c>
    </row>
    <row r="132" ht="14.25">
      <c r="K132" s="26">
        <f t="shared" si="210"/>
        <v>44197.881944444547</v>
      </c>
      <c r="L132" s="28">
        <f t="shared" si="196"/>
        <v>44197.888888888992</v>
      </c>
      <c r="M132" s="30">
        <f t="shared" si="197"/>
        <v>600.00000006984919</v>
      </c>
      <c r="N132" s="30">
        <f t="shared" si="198"/>
        <v>0</v>
      </c>
      <c r="O132" s="30">
        <f t="shared" si="211"/>
        <v>1500000</v>
      </c>
      <c r="P132" s="30">
        <f t="shared" si="212"/>
        <v>500000</v>
      </c>
      <c r="Q132" s="31">
        <f t="shared" si="199"/>
        <v>2000000</v>
      </c>
      <c r="R132" s="40">
        <f t="shared" si="200"/>
        <v>0.25</v>
      </c>
      <c r="S132" s="41">
        <f t="shared" si="171"/>
        <v>0.5</v>
      </c>
      <c r="T132" s="41">
        <f t="shared" si="201"/>
        <v>-0.25</v>
      </c>
      <c r="U132" s="42">
        <f t="shared" si="213"/>
        <v>0</v>
      </c>
      <c r="V132" s="43">
        <f t="shared" si="202"/>
        <v>0.84648172487419016</v>
      </c>
      <c r="W132" s="34">
        <f t="shared" si="214"/>
        <v>0.00044399557473296834</v>
      </c>
      <c r="X132" s="35">
        <f t="shared" si="215"/>
        <v>8.0523220754267921e-05</v>
      </c>
      <c r="Y132" s="44">
        <f t="shared" si="203"/>
        <v>0.9933555062542635</v>
      </c>
      <c r="Z132" s="45">
        <f t="shared" si="216"/>
        <v>-0.2008609016408798</v>
      </c>
      <c r="AA132" s="46">
        <f t="shared" si="217"/>
        <v>-120.4180440413449</v>
      </c>
      <c r="AB132" s="47">
        <f t="shared" si="204"/>
        <v>0.0069444444452528842</v>
      </c>
      <c r="AC132" s="34">
        <f t="shared" si="205"/>
        <v>0.069444444452528842</v>
      </c>
      <c r="AD132" s="34">
        <f t="shared" si="206"/>
        <v>-0.20833333335758653</v>
      </c>
      <c r="AE132" s="34">
        <f t="shared" si="207"/>
        <v>0.019325572981024303</v>
      </c>
      <c r="AF132" s="34">
        <f t="shared" si="208"/>
        <v>-0.66898913356302725</v>
      </c>
      <c r="AG132" s="34">
        <f t="shared" si="209"/>
        <v>-0.7885524494870606</v>
      </c>
      <c r="AH132" s="48">
        <f t="shared" si="218"/>
        <v>-137.24555258261228</v>
      </c>
      <c r="AI132" s="38">
        <f t="shared" si="219"/>
        <v>1362.7544474173867</v>
      </c>
    </row>
    <row r="133" ht="14.25">
      <c r="K133" s="26">
        <f t="shared" si="210"/>
        <v>44197.888888888992</v>
      </c>
      <c r="L133" s="28">
        <f t="shared" si="196"/>
        <v>44197.895833333438</v>
      </c>
      <c r="M133" s="30">
        <f t="shared" si="197"/>
        <v>600.00000006984919</v>
      </c>
      <c r="N133" s="30">
        <f t="shared" si="198"/>
        <v>0</v>
      </c>
      <c r="O133" s="30">
        <f t="shared" si="211"/>
        <v>1500000</v>
      </c>
      <c r="P133" s="30">
        <f t="shared" si="212"/>
        <v>500000</v>
      </c>
      <c r="Q133" s="31">
        <f t="shared" si="199"/>
        <v>2000000</v>
      </c>
      <c r="R133" s="40">
        <f t="shared" si="200"/>
        <v>0.25</v>
      </c>
      <c r="S133" s="41">
        <f t="shared" ref="S133:S172" si="220">TARGET/PEER_TARGET_UNIT</f>
        <v>0.5</v>
      </c>
      <c r="T133" s="41">
        <f t="shared" si="201"/>
        <v>-0.25</v>
      </c>
      <c r="U133" s="42">
        <f t="shared" si="213"/>
        <v>0</v>
      </c>
      <c r="V133" s="43">
        <f t="shared" si="202"/>
        <v>0.84648172487419016</v>
      </c>
      <c r="W133" s="34">
        <f t="shared" si="214"/>
        <v>0.00037583413993647042</v>
      </c>
      <c r="X133" s="35">
        <f t="shared" si="215"/>
        <v>6.8161434796497905e-05</v>
      </c>
      <c r="Y133" s="44">
        <f t="shared" si="203"/>
        <v>0.9933555062542635</v>
      </c>
      <c r="Z133" s="45">
        <f t="shared" si="216"/>
        <v>-0.20118740607259811</v>
      </c>
      <c r="AA133" s="46">
        <f t="shared" si="217"/>
        <v>-120.61460116281485</v>
      </c>
      <c r="AB133" s="47">
        <f t="shared" si="204"/>
        <v>0.0069444444452528842</v>
      </c>
      <c r="AC133" s="34">
        <f t="shared" si="205"/>
        <v>0.069444444452528842</v>
      </c>
      <c r="AD133" s="34">
        <f t="shared" si="206"/>
        <v>-0.20833333335758653</v>
      </c>
      <c r="AE133" s="34">
        <f t="shared" si="207"/>
        <v>0.016358744351159499</v>
      </c>
      <c r="AF133" s="34">
        <f t="shared" si="208"/>
        <v>-0.6700811175711936</v>
      </c>
      <c r="AG133" s="34">
        <f t="shared" si="209"/>
        <v>-0.79261126212509181</v>
      </c>
      <c r="AH133" s="48">
        <f t="shared" si="218"/>
        <v>-138.03816384473737</v>
      </c>
      <c r="AI133" s="38">
        <f t="shared" si="219"/>
        <v>1361.9618361552616</v>
      </c>
    </row>
    <row r="134" ht="14.25">
      <c r="K134" s="26">
        <f t="shared" si="210"/>
        <v>44197.895833333438</v>
      </c>
      <c r="L134" s="28">
        <f t="shared" si="196"/>
        <v>44197.902777777883</v>
      </c>
      <c r="M134" s="30">
        <f t="shared" si="197"/>
        <v>600.00000006984919</v>
      </c>
      <c r="N134" s="30">
        <f t="shared" si="198"/>
        <v>0</v>
      </c>
      <c r="O134" s="30">
        <f t="shared" si="211"/>
        <v>1500000</v>
      </c>
      <c r="P134" s="30">
        <f t="shared" si="212"/>
        <v>500000</v>
      </c>
      <c r="Q134" s="31">
        <f t="shared" si="199"/>
        <v>2000000</v>
      </c>
      <c r="R134" s="40">
        <f t="shared" si="200"/>
        <v>0.25</v>
      </c>
      <c r="S134" s="41">
        <f t="shared" si="220"/>
        <v>0.5</v>
      </c>
      <c r="T134" s="41">
        <f t="shared" si="201"/>
        <v>-0.25</v>
      </c>
      <c r="U134" s="42">
        <f t="shared" si="213"/>
        <v>0</v>
      </c>
      <c r="V134" s="43">
        <f t="shared" si="202"/>
        <v>0.84648172487419016</v>
      </c>
      <c r="W134" s="34">
        <f t="shared" si="214"/>
        <v>0.00031813673104003125</v>
      </c>
      <c r="X134" s="35">
        <f t="shared" si="215"/>
        <v>5.7697408896439182e-05</v>
      </c>
      <c r="Y134" s="44">
        <f t="shared" si="203"/>
        <v>0.9933555062542635</v>
      </c>
      <c r="Z134" s="45">
        <f t="shared" si="216"/>
        <v>-0.2015117410476619</v>
      </c>
      <c r="AA134" s="46">
        <f t="shared" si="217"/>
        <v>-120.80985226172052</v>
      </c>
      <c r="AB134" s="47">
        <f t="shared" si="204"/>
        <v>0.0069444444452528842</v>
      </c>
      <c r="AC134" s="34">
        <f t="shared" si="205"/>
        <v>0.069444444452528842</v>
      </c>
      <c r="AD134" s="34">
        <f t="shared" si="206"/>
        <v>-0.20833333335758653</v>
      </c>
      <c r="AE134" s="34">
        <f t="shared" si="207"/>
        <v>0.013847378135145404</v>
      </c>
      <c r="AF134" s="34">
        <f t="shared" si="208"/>
        <v>-0.6711658458984473</v>
      </c>
      <c r="AG134" s="34">
        <f t="shared" si="209"/>
        <v>-0.79620735666835962</v>
      </c>
      <c r="AH134" s="48">
        <f t="shared" si="218"/>
        <v>-138.83437120140573</v>
      </c>
      <c r="AI134" s="38">
        <f t="shared" si="219"/>
        <v>1361.1656287985932</v>
      </c>
    </row>
    <row r="135" ht="14.25">
      <c r="K135" s="26">
        <f t="shared" si="210"/>
        <v>44197.902777777883</v>
      </c>
      <c r="L135" s="28">
        <f t="shared" si="196"/>
        <v>44197.909722222328</v>
      </c>
      <c r="M135" s="30">
        <f t="shared" si="197"/>
        <v>600.00000006984919</v>
      </c>
      <c r="N135" s="30">
        <f t="shared" si="198"/>
        <v>0</v>
      </c>
      <c r="O135" s="30">
        <f t="shared" si="211"/>
        <v>1500000</v>
      </c>
      <c r="P135" s="30">
        <f t="shared" si="212"/>
        <v>500000</v>
      </c>
      <c r="Q135" s="31">
        <f t="shared" si="199"/>
        <v>2000000</v>
      </c>
      <c r="R135" s="40">
        <f t="shared" si="200"/>
        <v>0.25</v>
      </c>
      <c r="S135" s="41">
        <f t="shared" si="220"/>
        <v>0.5</v>
      </c>
      <c r="T135" s="41">
        <f t="shared" si="201"/>
        <v>-0.25</v>
      </c>
      <c r="U135" s="42">
        <f t="shared" si="213"/>
        <v>0</v>
      </c>
      <c r="V135" s="43">
        <f t="shared" si="202"/>
        <v>0.84648172487419016</v>
      </c>
      <c r="W135" s="34">
        <f t="shared" si="214"/>
        <v>0.00026929692883660196</v>
      </c>
      <c r="X135" s="35">
        <f t="shared" si="215"/>
        <v>4.8839802203429286e-05</v>
      </c>
      <c r="Y135" s="44">
        <f t="shared" si="203"/>
        <v>0.9933555062542635</v>
      </c>
      <c r="Z135" s="45">
        <f t="shared" si="216"/>
        <v>-0.20183392098101235</v>
      </c>
      <c r="AA135" s="46">
        <f t="shared" si="217"/>
        <v>-121.00380601592067</v>
      </c>
      <c r="AB135" s="47">
        <f t="shared" si="204"/>
        <v>0.0069444444452528842</v>
      </c>
      <c r="AC135" s="34">
        <f t="shared" si="205"/>
        <v>0.069444444452528842</v>
      </c>
      <c r="AD135" s="34">
        <f t="shared" si="206"/>
        <v>-0.20833333335758653</v>
      </c>
      <c r="AE135" s="34">
        <f t="shared" si="207"/>
        <v>0.011721552528823028</v>
      </c>
      <c r="AF135" s="34">
        <f t="shared" si="208"/>
        <v>-0.67224336675511487</v>
      </c>
      <c r="AG135" s="34">
        <f t="shared" si="209"/>
        <v>-0.79941070313134954</v>
      </c>
      <c r="AH135" s="48">
        <f t="shared" si="218"/>
        <v>-139.63378190453707</v>
      </c>
      <c r="AI135" s="38">
        <f t="shared" si="219"/>
        <v>1360.3662180954618</v>
      </c>
    </row>
    <row r="136" ht="14.25">
      <c r="K136" s="26">
        <f t="shared" si="210"/>
        <v>44197.909722222328</v>
      </c>
      <c r="L136" s="28">
        <f t="shared" si="196"/>
        <v>44197.916666666773</v>
      </c>
      <c r="M136" s="30">
        <f t="shared" si="197"/>
        <v>600.00000006984919</v>
      </c>
      <c r="N136" s="30">
        <f t="shared" si="198"/>
        <v>0</v>
      </c>
      <c r="O136" s="30">
        <f t="shared" si="211"/>
        <v>1500000</v>
      </c>
      <c r="P136" s="30">
        <f t="shared" si="212"/>
        <v>500000</v>
      </c>
      <c r="Q136" s="31">
        <f t="shared" si="199"/>
        <v>2000000</v>
      </c>
      <c r="R136" s="40">
        <f t="shared" si="200"/>
        <v>0.25</v>
      </c>
      <c r="S136" s="41">
        <f t="shared" si="220"/>
        <v>0.5</v>
      </c>
      <c r="T136" s="41">
        <f t="shared" si="201"/>
        <v>-0.25</v>
      </c>
      <c r="U136" s="42">
        <f t="shared" si="213"/>
        <v>0</v>
      </c>
      <c r="V136" s="43">
        <f t="shared" si="202"/>
        <v>0.84648172487419016</v>
      </c>
      <c r="W136" s="34">
        <f t="shared" si="214"/>
        <v>0.00022795492882492886</v>
      </c>
      <c r="X136" s="35">
        <f t="shared" si="215"/>
        <v>4.1342000011673095e-05</v>
      </c>
      <c r="Y136" s="44">
        <f t="shared" si="203"/>
        <v>0.9933555062542635</v>
      </c>
      <c r="Z136" s="45">
        <f t="shared" si="216"/>
        <v>-0.20215396019181067</v>
      </c>
      <c r="AA136" s="46">
        <f t="shared" si="217"/>
        <v>-121.19647104561408</v>
      </c>
      <c r="AB136" s="47">
        <f t="shared" si="204"/>
        <v>0.0069444444452528842</v>
      </c>
      <c r="AC136" s="34">
        <f t="shared" si="205"/>
        <v>0.069444444452528842</v>
      </c>
      <c r="AD136" s="34">
        <f t="shared" si="206"/>
        <v>-0.20833333335758653</v>
      </c>
      <c r="AE136" s="34">
        <f t="shared" si="207"/>
        <v>0.0099220800028015435</v>
      </c>
      <c r="AF136" s="34">
        <f t="shared" si="208"/>
        <v>-0.67331372803118927</v>
      </c>
      <c r="AG136" s="34">
        <f t="shared" si="209"/>
        <v>-0.80228053693344537</v>
      </c>
      <c r="AH136" s="48">
        <f t="shared" si="218"/>
        <v>-140.43606244147051</v>
      </c>
      <c r="AI136" s="38">
        <f t="shared" si="219"/>
        <v>1359.5639375585283</v>
      </c>
    </row>
    <row r="137" ht="14.25">
      <c r="K137" s="26">
        <f t="shared" si="210"/>
        <v>44197.916666666773</v>
      </c>
      <c r="L137" s="28">
        <f t="shared" si="196"/>
        <v>44197.923611111219</v>
      </c>
      <c r="M137" s="30">
        <f t="shared" si="197"/>
        <v>600.00000006984919</v>
      </c>
      <c r="N137" s="30">
        <f t="shared" si="198"/>
        <v>0</v>
      </c>
      <c r="O137" s="30">
        <f t="shared" si="211"/>
        <v>1500000</v>
      </c>
      <c r="P137" s="30">
        <f t="shared" si="212"/>
        <v>500000</v>
      </c>
      <c r="Q137" s="31">
        <f t="shared" si="199"/>
        <v>2000000</v>
      </c>
      <c r="R137" s="40">
        <f t="shared" si="200"/>
        <v>0.25</v>
      </c>
      <c r="S137" s="41">
        <f t="shared" si="220"/>
        <v>0.5</v>
      </c>
      <c r="T137" s="41">
        <f t="shared" si="201"/>
        <v>-0.25</v>
      </c>
      <c r="U137" s="42">
        <f t="shared" si="213"/>
        <v>0</v>
      </c>
      <c r="V137" s="43">
        <f t="shared" si="202"/>
        <v>0.84648172487419016</v>
      </c>
      <c r="W137" s="34">
        <f t="shared" si="214"/>
        <v>0.00019295968134529904</v>
      </c>
      <c r="X137" s="35">
        <f t="shared" si="215"/>
        <v>3.4995247479629827e-05</v>
      </c>
      <c r="Y137" s="44">
        <f t="shared" si="203"/>
        <v>0.9933555062542635</v>
      </c>
      <c r="Z137" s="45">
        <f t="shared" si="216"/>
        <v>-0.20247187290407445</v>
      </c>
      <c r="AA137" s="46">
        <f t="shared" si="217"/>
        <v>-121.38785591372266</v>
      </c>
      <c r="AB137" s="47">
        <f t="shared" si="204"/>
        <v>0.0069444444452528842</v>
      </c>
      <c r="AC137" s="34">
        <f t="shared" si="205"/>
        <v>0.069444444452528842</v>
      </c>
      <c r="AD137" s="34">
        <f t="shared" si="206"/>
        <v>-0.20833333335758653</v>
      </c>
      <c r="AE137" s="34">
        <f t="shared" si="207"/>
        <v>0.0083988593951111589</v>
      </c>
      <c r="AF137" s="34">
        <f t="shared" si="208"/>
        <v>-0.67437697729845925</v>
      </c>
      <c r="AG137" s="34">
        <f t="shared" si="209"/>
        <v>-0.80486700680840584</v>
      </c>
      <c r="AH137" s="48">
        <f t="shared" si="218"/>
        <v>-141.24092944827891</v>
      </c>
      <c r="AI137" s="38">
        <f t="shared" si="219"/>
        <v>1358.75907055172</v>
      </c>
    </row>
    <row r="138" ht="14.25">
      <c r="K138" s="26">
        <f t="shared" si="210"/>
        <v>44197.923611111219</v>
      </c>
      <c r="L138" s="28">
        <f t="shared" si="196"/>
        <v>44197.930555555664</v>
      </c>
      <c r="M138" s="30">
        <f t="shared" si="197"/>
        <v>600.00000006984919</v>
      </c>
      <c r="N138" s="30">
        <f t="shared" si="198"/>
        <v>0</v>
      </c>
      <c r="O138" s="30">
        <f t="shared" si="211"/>
        <v>1500000</v>
      </c>
      <c r="P138" s="30">
        <f t="shared" si="212"/>
        <v>500000</v>
      </c>
      <c r="Q138" s="31">
        <f t="shared" si="199"/>
        <v>2000000</v>
      </c>
      <c r="R138" s="40">
        <f t="shared" si="200"/>
        <v>0.25</v>
      </c>
      <c r="S138" s="41">
        <f t="shared" si="220"/>
        <v>0.5</v>
      </c>
      <c r="T138" s="41">
        <f t="shared" si="201"/>
        <v>-0.25</v>
      </c>
      <c r="U138" s="42">
        <f t="shared" si="213"/>
        <v>0</v>
      </c>
      <c r="V138" s="43">
        <f t="shared" si="202"/>
        <v>0.84648172487419016</v>
      </c>
      <c r="W138" s="34">
        <f t="shared" si="214"/>
        <v>0.00016333684389634282</v>
      </c>
      <c r="X138" s="35">
        <f t="shared" si="215"/>
        <v>2.9622837448956215e-05</v>
      </c>
      <c r="Y138" s="44">
        <f t="shared" si="203"/>
        <v>0.9933555062542635</v>
      </c>
      <c r="Z138" s="45">
        <f t="shared" si="216"/>
        <v>-0.2027876732473099</v>
      </c>
      <c r="AA138" s="46">
        <f t="shared" si="217"/>
        <v>-121.57796912627208</v>
      </c>
      <c r="AB138" s="47">
        <f t="shared" si="204"/>
        <v>0.0069444444452528842</v>
      </c>
      <c r="AC138" s="34">
        <f t="shared" si="205"/>
        <v>0.069444444452528842</v>
      </c>
      <c r="AD138" s="34">
        <f t="shared" si="206"/>
        <v>-0.20833333335758653</v>
      </c>
      <c r="AE138" s="34">
        <f t="shared" si="207"/>
        <v>0.0071094809877494921</v>
      </c>
      <c r="AF138" s="34">
        <f t="shared" si="208"/>
        <v>-0.6754331618126227</v>
      </c>
      <c r="AG138" s="34">
        <f t="shared" si="209"/>
        <v>-0.80721256972993083</v>
      </c>
      <c r="AH138" s="48">
        <f t="shared" si="218"/>
        <v>-142.04814201800883</v>
      </c>
      <c r="AI138" s="38">
        <f t="shared" si="219"/>
        <v>1357.9518579819901</v>
      </c>
    </row>
    <row r="139" ht="14.25">
      <c r="K139" s="26">
        <f t="shared" si="210"/>
        <v>44197.930555555664</v>
      </c>
      <c r="L139" s="28">
        <f t="shared" si="196"/>
        <v>44197.937500000109</v>
      </c>
      <c r="M139" s="30">
        <f t="shared" si="197"/>
        <v>600.00000006984919</v>
      </c>
      <c r="N139" s="30">
        <f t="shared" si="198"/>
        <v>0</v>
      </c>
      <c r="O139" s="30">
        <f t="shared" si="211"/>
        <v>1500000</v>
      </c>
      <c r="P139" s="30">
        <f t="shared" si="212"/>
        <v>500000</v>
      </c>
      <c r="Q139" s="31">
        <f t="shared" si="199"/>
        <v>2000000</v>
      </c>
      <c r="R139" s="40">
        <f t="shared" si="200"/>
        <v>0.25</v>
      </c>
      <c r="S139" s="41">
        <f t="shared" si="220"/>
        <v>0.5</v>
      </c>
      <c r="T139" s="41">
        <f t="shared" si="201"/>
        <v>-0.25</v>
      </c>
      <c r="U139" s="42">
        <f t="shared" si="213"/>
        <v>0</v>
      </c>
      <c r="V139" s="43">
        <f t="shared" si="202"/>
        <v>0.84648172487419016</v>
      </c>
      <c r="W139" s="34">
        <f t="shared" si="214"/>
        <v>0.0001382616533568826</v>
      </c>
      <c r="X139" s="35">
        <f t="shared" si="215"/>
        <v>2.507519053946021e-05</v>
      </c>
      <c r="Y139" s="44">
        <f t="shared" si="203"/>
        <v>0.9933555062542635</v>
      </c>
      <c r="Z139" s="45">
        <f t="shared" si="216"/>
        <v>-0.20310137525713981</v>
      </c>
      <c r="AA139" s="46">
        <f t="shared" si="217"/>
        <v>-121.76681913276973</v>
      </c>
      <c r="AB139" s="47">
        <f t="shared" si="204"/>
        <v>0.0069444444452528842</v>
      </c>
      <c r="AC139" s="34">
        <f t="shared" si="205"/>
        <v>0.069444444452528842</v>
      </c>
      <c r="AD139" s="34">
        <f t="shared" si="206"/>
        <v>-0.20833333335758653</v>
      </c>
      <c r="AE139" s="34">
        <f t="shared" si="207"/>
        <v>0.0060180457294704507</v>
      </c>
      <c r="AF139" s="34">
        <f t="shared" si="208"/>
        <v>-0.67648232851538737</v>
      </c>
      <c r="AG139" s="34">
        <f t="shared" si="209"/>
        <v>-0.80935317169097454</v>
      </c>
      <c r="AH139" s="48">
        <f t="shared" si="218"/>
        <v>-142.85749518969982</v>
      </c>
      <c r="AI139" s="38">
        <f t="shared" si="219"/>
        <v>1357.1425048102992</v>
      </c>
    </row>
    <row r="140" ht="14.25">
      <c r="K140" s="26">
        <f t="shared" si="210"/>
        <v>44197.937500000109</v>
      </c>
      <c r="L140" s="28">
        <f t="shared" si="196"/>
        <v>44197.944444444554</v>
      </c>
      <c r="M140" s="30">
        <f t="shared" si="197"/>
        <v>600.00000006984919</v>
      </c>
      <c r="N140" s="30">
        <f t="shared" si="198"/>
        <v>0</v>
      </c>
      <c r="O140" s="30">
        <f t="shared" si="211"/>
        <v>1500000</v>
      </c>
      <c r="P140" s="30">
        <f t="shared" si="212"/>
        <v>500000</v>
      </c>
      <c r="Q140" s="31">
        <f t="shared" si="199"/>
        <v>2000000</v>
      </c>
      <c r="R140" s="40">
        <f t="shared" si="200"/>
        <v>0.25</v>
      </c>
      <c r="S140" s="41">
        <f t="shared" si="220"/>
        <v>0.5</v>
      </c>
      <c r="T140" s="41">
        <f t="shared" si="201"/>
        <v>-0.25</v>
      </c>
      <c r="U140" s="42">
        <f t="shared" si="213"/>
        <v>0</v>
      </c>
      <c r="V140" s="43">
        <f t="shared" si="202"/>
        <v>0.84648172487419016</v>
      </c>
      <c r="W140" s="34">
        <f t="shared" si="214"/>
        <v>0.00011703596281749135</v>
      </c>
      <c r="X140" s="35">
        <f t="shared" si="215"/>
        <v>2.1225690539391253e-05</v>
      </c>
      <c r="Y140" s="44">
        <f t="shared" si="203"/>
        <v>0.9933555062542635</v>
      </c>
      <c r="Z140" s="45">
        <f t="shared" si="216"/>
        <v>-0.2034129928759274</v>
      </c>
      <c r="AA140" s="46">
        <f t="shared" si="217"/>
        <v>-121.95441432658031</v>
      </c>
      <c r="AB140" s="47">
        <f t="shared" si="204"/>
        <v>0.0069444444452528842</v>
      </c>
      <c r="AC140" s="34">
        <f t="shared" si="205"/>
        <v>0.069444444452528842</v>
      </c>
      <c r="AD140" s="34">
        <f t="shared" si="206"/>
        <v>-0.20833333335758653</v>
      </c>
      <c r="AE140" s="34">
        <f t="shared" si="207"/>
        <v>0.0050941657294539013</v>
      </c>
      <c r="AF140" s="34">
        <f t="shared" si="208"/>
        <v>-0.67752452403655727</v>
      </c>
      <c r="AG140" s="34">
        <f t="shared" si="209"/>
        <v>-0.81131924721216109</v>
      </c>
      <c r="AH140" s="48">
        <f t="shared" si="218"/>
        <v>-143.66881443691199</v>
      </c>
      <c r="AI140" s="38">
        <f t="shared" si="219"/>
        <v>1356.331185563087</v>
      </c>
    </row>
    <row r="141" ht="14.25">
      <c r="K141" s="26">
        <f t="shared" si="210"/>
        <v>44197.944444444554</v>
      </c>
      <c r="L141" s="28">
        <f t="shared" si="196"/>
        <v>44197.951388889</v>
      </c>
      <c r="M141" s="30">
        <f t="shared" si="197"/>
        <v>600.00000006984919</v>
      </c>
      <c r="N141" s="30">
        <f t="shared" si="198"/>
        <v>0</v>
      </c>
      <c r="O141" s="30">
        <f t="shared" si="211"/>
        <v>1500000</v>
      </c>
      <c r="P141" s="30">
        <f t="shared" si="212"/>
        <v>500000</v>
      </c>
      <c r="Q141" s="31">
        <f t="shared" si="199"/>
        <v>2000000</v>
      </c>
      <c r="R141" s="40">
        <f t="shared" si="200"/>
        <v>0.25</v>
      </c>
      <c r="S141" s="41">
        <f t="shared" si="220"/>
        <v>0.5</v>
      </c>
      <c r="T141" s="41">
        <f t="shared" si="201"/>
        <v>-0.25</v>
      </c>
      <c r="U141" s="42">
        <f t="shared" si="213"/>
        <v>0</v>
      </c>
      <c r="V141" s="43">
        <f t="shared" si="202"/>
        <v>0.84648172487419016</v>
      </c>
      <c r="W141" s="34">
        <f t="shared" si="214"/>
        <v>9.9068803678061662e-05</v>
      </c>
      <c r="X141" s="35">
        <f t="shared" si="215"/>
        <v>1.7967159139429688e-05</v>
      </c>
      <c r="Y141" s="44">
        <f t="shared" si="203"/>
        <v>0.9933555062542635</v>
      </c>
      <c r="Z141" s="45">
        <f t="shared" si="216"/>
        <v>-0.20372253995339587</v>
      </c>
      <c r="AA141" s="46">
        <f t="shared" si="217"/>
        <v>-122.1407630452989</v>
      </c>
      <c r="AB141" s="47">
        <f t="shared" si="204"/>
        <v>0.0069444444452528842</v>
      </c>
      <c r="AC141" s="34">
        <f t="shared" si="205"/>
        <v>0.069444444452528842</v>
      </c>
      <c r="AD141" s="34">
        <f t="shared" si="206"/>
        <v>-0.20833333335758653</v>
      </c>
      <c r="AE141" s="34">
        <f t="shared" si="207"/>
        <v>0.0043121181934631251</v>
      </c>
      <c r="AF141" s="34">
        <f t="shared" si="208"/>
        <v>-0.67855979469610495</v>
      </c>
      <c r="AG141" s="34">
        <f t="shared" si="209"/>
        <v>-0.81313656540769952</v>
      </c>
      <c r="AH141" s="48">
        <f t="shared" si="218"/>
        <v>-144.48195100231968</v>
      </c>
      <c r="AI141" s="38">
        <f t="shared" si="219"/>
        <v>1355.5180489976794</v>
      </c>
    </row>
    <row r="142" ht="14.25">
      <c r="K142" s="26">
        <f t="shared" si="210"/>
        <v>44197.951388889</v>
      </c>
      <c r="L142" s="28">
        <f t="shared" si="196"/>
        <v>44197.958333333445</v>
      </c>
      <c r="M142" s="30">
        <f t="shared" si="197"/>
        <v>600.00000006984919</v>
      </c>
      <c r="N142" s="30">
        <f t="shared" si="198"/>
        <v>0</v>
      </c>
      <c r="O142" s="30">
        <f t="shared" si="211"/>
        <v>1500000</v>
      </c>
      <c r="P142" s="30">
        <f t="shared" si="212"/>
        <v>500000</v>
      </c>
      <c r="Q142" s="31">
        <f t="shared" si="199"/>
        <v>2000000</v>
      </c>
      <c r="R142" s="40">
        <f t="shared" si="200"/>
        <v>0.25</v>
      </c>
      <c r="S142" s="41">
        <f t="shared" si="220"/>
        <v>0.5</v>
      </c>
      <c r="T142" s="41">
        <f t="shared" si="201"/>
        <v>-0.25</v>
      </c>
      <c r="U142" s="42">
        <f t="shared" si="213"/>
        <v>0</v>
      </c>
      <c r="V142" s="43">
        <f t="shared" si="202"/>
        <v>0.84648172487419016</v>
      </c>
      <c r="W142" s="34">
        <f t="shared" si="214"/>
        <v>8.3859931818628156e-05</v>
      </c>
      <c r="X142" s="35">
        <f t="shared" si="215"/>
        <v>1.5208871859433513e-05</v>
      </c>
      <c r="Y142" s="44">
        <f t="shared" si="203"/>
        <v>0.9933555062542635</v>
      </c>
      <c r="Z142" s="45">
        <f t="shared" si="216"/>
        <v>-0.20403003024724412</v>
      </c>
      <c r="AA142" s="46">
        <f t="shared" si="217"/>
        <v>-122.32587357112142</v>
      </c>
      <c r="AB142" s="47">
        <f t="shared" si="204"/>
        <v>0.0069444444452528842</v>
      </c>
      <c r="AC142" s="34">
        <f t="shared" si="205"/>
        <v>0.069444444452528842</v>
      </c>
      <c r="AD142" s="34">
        <f t="shared" si="206"/>
        <v>-0.20833333335758653</v>
      </c>
      <c r="AE142" s="34">
        <f t="shared" si="207"/>
        <v>0.0036501292462640432</v>
      </c>
      <c r="AF142" s="34">
        <f t="shared" si="208"/>
        <v>-0.6795881865062301</v>
      </c>
      <c r="AG142" s="34">
        <f t="shared" si="209"/>
        <v>-0.81482694616502371</v>
      </c>
      <c r="AH142" s="48">
        <f t="shared" si="218"/>
        <v>-145.2967779484847</v>
      </c>
      <c r="AI142" s="38">
        <f t="shared" si="219"/>
        <v>1354.7032220515143</v>
      </c>
    </row>
    <row r="143" ht="14.25">
      <c r="K143" s="26">
        <f t="shared" si="210"/>
        <v>44197.958333333445</v>
      </c>
      <c r="L143" s="28">
        <f t="shared" si="196"/>
        <v>44197.96527777789</v>
      </c>
      <c r="M143" s="30">
        <f t="shared" si="197"/>
        <v>600.00000006984919</v>
      </c>
      <c r="N143" s="30">
        <f t="shared" si="198"/>
        <v>0</v>
      </c>
      <c r="O143" s="30">
        <f t="shared" si="211"/>
        <v>1500000</v>
      </c>
      <c r="P143" s="30">
        <f t="shared" si="212"/>
        <v>500000</v>
      </c>
      <c r="Q143" s="31">
        <f t="shared" si="199"/>
        <v>2000000</v>
      </c>
      <c r="R143" s="40">
        <f t="shared" si="200"/>
        <v>0.25</v>
      </c>
      <c r="S143" s="41">
        <f t="shared" si="220"/>
        <v>0.5</v>
      </c>
      <c r="T143" s="41">
        <f t="shared" si="201"/>
        <v>-0.25</v>
      </c>
      <c r="U143" s="42">
        <f t="shared" si="213"/>
        <v>0</v>
      </c>
      <c r="V143" s="43">
        <f t="shared" si="202"/>
        <v>0.84648172487419016</v>
      </c>
      <c r="W143" s="34">
        <f t="shared" si="214"/>
        <v>7.0985899733664348e-05</v>
      </c>
      <c r="X143" s="35">
        <f t="shared" si="215"/>
        <v>1.2874032084963813e-05</v>
      </c>
      <c r="Y143" s="44">
        <f t="shared" si="203"/>
        <v>0.9933555062542635</v>
      </c>
      <c r="Z143" s="45">
        <f t="shared" si="216"/>
        <v>-0.20433547742375799</v>
      </c>
      <c r="AA143" s="46">
        <f t="shared" si="217"/>
        <v>-122.50975413121286</v>
      </c>
      <c r="AB143" s="47">
        <f t="shared" si="204"/>
        <v>0.0069444444452528842</v>
      </c>
      <c r="AC143" s="34">
        <f t="shared" si="205"/>
        <v>0.069444444452528842</v>
      </c>
      <c r="AD143" s="34">
        <f t="shared" si="206"/>
        <v>-0.20833333335758653</v>
      </c>
      <c r="AE143" s="34">
        <f t="shared" si="207"/>
        <v>0.003089767700391315</v>
      </c>
      <c r="AF143" s="34">
        <f t="shared" si="208"/>
        <v>-0.68060974517340478</v>
      </c>
      <c r="AG143" s="34">
        <f t="shared" si="209"/>
        <v>-0.81640886637807109</v>
      </c>
      <c r="AH143" s="48">
        <f t="shared" si="218"/>
        <v>-146.11318681486279</v>
      </c>
      <c r="AI143" s="38">
        <f t="shared" si="219"/>
        <v>1353.8868131851364</v>
      </c>
    </row>
    <row r="144" ht="14.25">
      <c r="K144" s="26">
        <f t="shared" si="210"/>
        <v>44197.96527777789</v>
      </c>
      <c r="L144" s="28">
        <f t="shared" si="196"/>
        <v>44197.972222222335</v>
      </c>
      <c r="M144" s="30">
        <f t="shared" si="197"/>
        <v>600.00000006984919</v>
      </c>
      <c r="N144" s="30">
        <f t="shared" si="198"/>
        <v>0</v>
      </c>
      <c r="O144" s="30">
        <f t="shared" si="211"/>
        <v>1500000</v>
      </c>
      <c r="P144" s="30">
        <f t="shared" si="212"/>
        <v>500000</v>
      </c>
      <c r="Q144" s="31">
        <f t="shared" si="199"/>
        <v>2000000</v>
      </c>
      <c r="R144" s="40">
        <f t="shared" si="200"/>
        <v>0.25</v>
      </c>
      <c r="S144" s="41">
        <f t="shared" si="220"/>
        <v>0.5</v>
      </c>
      <c r="T144" s="41">
        <f t="shared" si="201"/>
        <v>-0.25</v>
      </c>
      <c r="U144" s="42">
        <f t="shared" si="213"/>
        <v>0</v>
      </c>
      <c r="V144" s="43">
        <f t="shared" si="202"/>
        <v>0.84648172487419016</v>
      </c>
      <c r="W144" s="34">
        <f t="shared" si="214"/>
        <v>6.0088266848298515e-05</v>
      </c>
      <c r="X144" s="35">
        <f t="shared" si="215"/>
        <v>1.0897632885365835e-05</v>
      </c>
      <c r="Y144" s="44">
        <f t="shared" si="203"/>
        <v>0.9933555062542635</v>
      </c>
      <c r="Z144" s="45">
        <f t="shared" si="216"/>
        <v>-0.20463889505841787</v>
      </c>
      <c r="AA144" s="46">
        <f t="shared" si="217"/>
        <v>-122.6924128980728</v>
      </c>
      <c r="AB144" s="47">
        <f t="shared" si="204"/>
        <v>0.0069444444452528842</v>
      </c>
      <c r="AC144" s="34">
        <f t="shared" si="205"/>
        <v>0.069444444452528842</v>
      </c>
      <c r="AD144" s="34">
        <f t="shared" si="206"/>
        <v>-0.20833333335758653</v>
      </c>
      <c r="AE144" s="34">
        <f t="shared" si="207"/>
        <v>0.0026154318924878003</v>
      </c>
      <c r="AF144" s="34">
        <f t="shared" si="208"/>
        <v>-0.68162451610040453</v>
      </c>
      <c r="AG144" s="34">
        <f t="shared" si="209"/>
        <v>-0.81789797311297441</v>
      </c>
      <c r="AH144" s="48">
        <f t="shared" si="218"/>
        <v>-146.93108478797575</v>
      </c>
      <c r="AI144" s="38">
        <f t="shared" si="219"/>
        <v>1353.0689152120233</v>
      </c>
    </row>
    <row r="145" ht="14.25">
      <c r="K145" s="26">
        <f t="shared" si="210"/>
        <v>44197.972222222335</v>
      </c>
      <c r="L145" s="28">
        <f t="shared" si="196"/>
        <v>44197.979166666781</v>
      </c>
      <c r="M145" s="30">
        <f t="shared" si="197"/>
        <v>600.00000006984919</v>
      </c>
      <c r="N145" s="30">
        <f t="shared" si="198"/>
        <v>0</v>
      </c>
      <c r="O145" s="30">
        <f t="shared" si="211"/>
        <v>1500000</v>
      </c>
      <c r="P145" s="30">
        <f t="shared" si="212"/>
        <v>500000</v>
      </c>
      <c r="Q145" s="31">
        <f t="shared" si="199"/>
        <v>2000000</v>
      </c>
      <c r="R145" s="40">
        <f t="shared" si="200"/>
        <v>0.25</v>
      </c>
      <c r="S145" s="41">
        <f t="shared" si="220"/>
        <v>0.5</v>
      </c>
      <c r="T145" s="41">
        <f t="shared" si="201"/>
        <v>-0.25</v>
      </c>
      <c r="U145" s="42">
        <f t="shared" si="213"/>
        <v>0</v>
      </c>
      <c r="V145" s="43">
        <f t="shared" si="202"/>
        <v>0.84648172487419016</v>
      </c>
      <c r="W145" s="34">
        <f t="shared" si="214"/>
        <v>5.0863619766448344e-05</v>
      </c>
      <c r="X145" s="35">
        <f t="shared" si="215"/>
        <v>9.2246470818501709e-06</v>
      </c>
      <c r="Y145" s="44">
        <f t="shared" si="203"/>
        <v>0.9933555062542635</v>
      </c>
      <c r="Z145" s="45">
        <f t="shared" si="216"/>
        <v>-0.2049402966365019</v>
      </c>
      <c r="AA145" s="46">
        <f t="shared" si="217"/>
        <v>-122.87385798989874</v>
      </c>
      <c r="AB145" s="47">
        <f t="shared" si="204"/>
        <v>0.0069444444452528842</v>
      </c>
      <c r="AC145" s="34">
        <f t="shared" si="205"/>
        <v>0.069444444452528842</v>
      </c>
      <c r="AD145" s="34">
        <f t="shared" si="206"/>
        <v>-0.20833333335758653</v>
      </c>
      <c r="AE145" s="34">
        <f t="shared" si="207"/>
        <v>0.0022139152996440408</v>
      </c>
      <c r="AF145" s="34">
        <f t="shared" si="208"/>
        <v>-0.68263254438832632</v>
      </c>
      <c r="AG145" s="34">
        <f t="shared" si="209"/>
        <v>-0.81930751799373991</v>
      </c>
      <c r="AH145" s="48">
        <f t="shared" si="218"/>
        <v>-147.75039230596948</v>
      </c>
      <c r="AI145" s="38">
        <f t="shared" si="219"/>
        <v>1352.2496076940295</v>
      </c>
    </row>
    <row r="146" ht="14.25">
      <c r="K146" s="26">
        <f t="shared" si="210"/>
        <v>44197.979166666781</v>
      </c>
      <c r="L146" s="28">
        <f t="shared" si="196"/>
        <v>44197.986111111226</v>
      </c>
      <c r="M146" s="30">
        <f t="shared" si="197"/>
        <v>600.00000006984919</v>
      </c>
      <c r="N146" s="30">
        <f t="shared" si="198"/>
        <v>0</v>
      </c>
      <c r="O146" s="30">
        <f t="shared" si="211"/>
        <v>1500000</v>
      </c>
      <c r="P146" s="30">
        <f t="shared" si="212"/>
        <v>500000</v>
      </c>
      <c r="Q146" s="31">
        <f t="shared" si="199"/>
        <v>2000000</v>
      </c>
      <c r="R146" s="40">
        <f t="shared" si="200"/>
        <v>0.25</v>
      </c>
      <c r="S146" s="41">
        <f t="shared" si="220"/>
        <v>0.5</v>
      </c>
      <c r="T146" s="41">
        <f t="shared" si="201"/>
        <v>-0.25</v>
      </c>
      <c r="U146" s="42">
        <f t="shared" si="213"/>
        <v>0</v>
      </c>
      <c r="V146" s="43">
        <f t="shared" si="202"/>
        <v>0.84648172487419016</v>
      </c>
      <c r="W146" s="34">
        <f t="shared" si="214"/>
        <v>4.3055124593248147e-05</v>
      </c>
      <c r="X146" s="35">
        <f t="shared" si="215"/>
        <v>7.8084951732001971e-06</v>
      </c>
      <c r="Y146" s="44">
        <f t="shared" si="203"/>
        <v>0.9933555062542635</v>
      </c>
      <c r="Z146" s="45">
        <f t="shared" si="216"/>
        <v>-0.2052396955536854</v>
      </c>
      <c r="AA146" s="46">
        <f t="shared" si="217"/>
        <v>-123.05409747094683</v>
      </c>
      <c r="AB146" s="47">
        <f t="shared" si="204"/>
        <v>0.0069444444452528842</v>
      </c>
      <c r="AC146" s="34">
        <f t="shared" si="205"/>
        <v>0.069444444452528842</v>
      </c>
      <c r="AD146" s="34">
        <f t="shared" si="206"/>
        <v>-0.20833333335758653</v>
      </c>
      <c r="AE146" s="34">
        <f t="shared" si="207"/>
        <v>0.0018740388415680472</v>
      </c>
      <c r="AF146" s="34">
        <f t="shared" si="208"/>
        <v>-0.6836338748385935</v>
      </c>
      <c r="AG146" s="34">
        <f t="shared" si="209"/>
        <v>-0.82064872490208307</v>
      </c>
      <c r="AH146" s="48">
        <f t="shared" si="218"/>
        <v>-148.57104103087156</v>
      </c>
      <c r="AI146" s="38">
        <f t="shared" si="219"/>
        <v>1351.4289589691273</v>
      </c>
    </row>
    <row r="147" ht="14.25">
      <c r="K147" s="26">
        <f t="shared" si="210"/>
        <v>44197.986111111226</v>
      </c>
      <c r="L147" s="28">
        <f t="shared" si="196"/>
        <v>44197.993055555671</v>
      </c>
      <c r="M147" s="30">
        <f t="shared" si="197"/>
        <v>600.00000006984919</v>
      </c>
      <c r="N147" s="30">
        <f t="shared" si="198"/>
        <v>0</v>
      </c>
      <c r="O147" s="30">
        <f t="shared" si="211"/>
        <v>1500000</v>
      </c>
      <c r="P147" s="30">
        <f t="shared" si="212"/>
        <v>500000</v>
      </c>
      <c r="Q147" s="31">
        <f t="shared" si="199"/>
        <v>2000000</v>
      </c>
      <c r="R147" s="40">
        <f t="shared" si="200"/>
        <v>0.25</v>
      </c>
      <c r="S147" s="41">
        <f t="shared" si="220"/>
        <v>0.5</v>
      </c>
      <c r="T147" s="41">
        <f t="shared" si="201"/>
        <v>-0.25</v>
      </c>
      <c r="U147" s="42">
        <f t="shared" si="213"/>
        <v>0</v>
      </c>
      <c r="V147" s="43">
        <f t="shared" si="202"/>
        <v>0.84648172487419016</v>
      </c>
      <c r="W147" s="34">
        <f t="shared" si="214"/>
        <v>3.6445376130365854e-05</v>
      </c>
      <c r="X147" s="35">
        <f t="shared" si="215"/>
        <v>6.6097484628822909e-06</v>
      </c>
      <c r="Y147" s="44">
        <f t="shared" si="203"/>
        <v>0.9933555062542635</v>
      </c>
      <c r="Z147" s="45">
        <f t="shared" si="216"/>
        <v>-0.2055371051166362</v>
      </c>
      <c r="AA147" s="46">
        <f t="shared" si="217"/>
        <v>-123.23313935189037</v>
      </c>
      <c r="AB147" s="47">
        <f t="shared" si="204"/>
        <v>0.0069444444452528842</v>
      </c>
      <c r="AC147" s="34">
        <f t="shared" si="205"/>
        <v>0.069444444452528842</v>
      </c>
      <c r="AD147" s="34">
        <f t="shared" si="206"/>
        <v>-0.20833333335758653</v>
      </c>
      <c r="AE147" s="34">
        <f t="shared" si="207"/>
        <v>0.0015863396310917498</v>
      </c>
      <c r="AF147" s="34">
        <f t="shared" si="208"/>
        <v>-0.68462855195494654</v>
      </c>
      <c r="AG147" s="34">
        <f t="shared" si="209"/>
        <v>-0.82193110122891244</v>
      </c>
      <c r="AH147" s="48">
        <f t="shared" si="218"/>
        <v>-149.39297213210045</v>
      </c>
      <c r="AI147" s="38">
        <f t="shared" si="219"/>
        <v>1350.6070278678983</v>
      </c>
    </row>
    <row r="148" ht="14.25">
      <c r="K148" s="26">
        <f t="shared" si="210"/>
        <v>44197.993055555671</v>
      </c>
      <c r="L148" s="28">
        <f t="shared" si="196"/>
        <v>44198.000000000116</v>
      </c>
      <c r="M148" s="30">
        <f t="shared" si="197"/>
        <v>600.00000006984919</v>
      </c>
      <c r="N148" s="30">
        <f t="shared" si="198"/>
        <v>0</v>
      </c>
      <c r="O148" s="30">
        <f t="shared" si="211"/>
        <v>1500000</v>
      </c>
      <c r="P148" s="30">
        <f t="shared" si="212"/>
        <v>500000</v>
      </c>
      <c r="Q148" s="31">
        <f t="shared" si="199"/>
        <v>2000000</v>
      </c>
      <c r="R148" s="40">
        <f t="shared" si="200"/>
        <v>0.25</v>
      </c>
      <c r="S148" s="41">
        <f t="shared" si="220"/>
        <v>0.5</v>
      </c>
      <c r="T148" s="41">
        <f t="shared" si="201"/>
        <v>-0.25</v>
      </c>
      <c r="U148" s="42">
        <f t="shared" si="213"/>
        <v>0</v>
      </c>
      <c r="V148" s="43">
        <f t="shared" si="202"/>
        <v>0.84648172487419016</v>
      </c>
      <c r="W148" s="34">
        <f t="shared" si="214"/>
        <v>3.085034485052073e-05</v>
      </c>
      <c r="X148" s="35">
        <f t="shared" si="215"/>
        <v>5.5950312798451283e-06</v>
      </c>
      <c r="Y148" s="44">
        <f t="shared" si="203"/>
        <v>0.9933555062542635</v>
      </c>
      <c r="Z148" s="45">
        <f t="shared" si="216"/>
        <v>-0.20583253854360606</v>
      </c>
      <c r="AA148" s="46">
        <f t="shared" si="217"/>
        <v>-123.41099159017577</v>
      </c>
      <c r="AB148" s="47">
        <f t="shared" si="204"/>
        <v>0.0069444444452528842</v>
      </c>
      <c r="AC148" s="34">
        <f t="shared" si="205"/>
        <v>0.069444444452528842</v>
      </c>
      <c r="AD148" s="34">
        <f t="shared" si="206"/>
        <v>-0.20833333335758653</v>
      </c>
      <c r="AE148" s="34">
        <f t="shared" si="207"/>
        <v>0.0013428075071628307</v>
      </c>
      <c r="AF148" s="34">
        <f t="shared" si="208"/>
        <v>-0.68561661994542089</v>
      </c>
      <c r="AG148" s="34">
        <f t="shared" si="209"/>
        <v>-0.82316270134331571</v>
      </c>
      <c r="AH148" s="48">
        <f t="shared" si="218"/>
        <v>-150.21613483344376</v>
      </c>
      <c r="AI148" s="38">
        <f t="shared" si="219"/>
        <v>1349.783865166555</v>
      </c>
    </row>
    <row r="149" ht="14.25">
      <c r="K149" s="26">
        <f t="shared" si="210"/>
        <v>44198.000000000116</v>
      </c>
      <c r="L149" s="28">
        <f t="shared" si="196"/>
        <v>44198.006944444562</v>
      </c>
      <c r="M149" s="30">
        <f t="shared" si="197"/>
        <v>600.00000006984919</v>
      </c>
      <c r="N149" s="30">
        <f t="shared" si="198"/>
        <v>0</v>
      </c>
      <c r="O149" s="30">
        <f t="shared" si="211"/>
        <v>1500000</v>
      </c>
      <c r="P149" s="30">
        <f t="shared" si="212"/>
        <v>500000</v>
      </c>
      <c r="Q149" s="31">
        <f t="shared" si="199"/>
        <v>2000000</v>
      </c>
      <c r="R149" s="40">
        <f t="shared" si="200"/>
        <v>0.25</v>
      </c>
      <c r="S149" s="41">
        <f t="shared" si="220"/>
        <v>0.5</v>
      </c>
      <c r="T149" s="41">
        <f t="shared" si="201"/>
        <v>-0.25</v>
      </c>
      <c r="U149" s="42">
        <f t="shared" si="213"/>
        <v>0</v>
      </c>
      <c r="V149" s="43">
        <f t="shared" si="202"/>
        <v>0.84648172487419016</v>
      </c>
      <c r="W149" s="34">
        <f t="shared" si="214"/>
        <v>2.6114253122032379e-05</v>
      </c>
      <c r="X149" s="35">
        <f t="shared" si="215"/>
        <v>4.7360917284883525e-06</v>
      </c>
      <c r="Y149" s="44">
        <f t="shared" si="203"/>
        <v>0.9933555062542635</v>
      </c>
      <c r="Z149" s="45">
        <f t="shared" si="216"/>
        <v>-0.20612600896501812</v>
      </c>
      <c r="AA149" s="46">
        <f t="shared" si="217"/>
        <v>-123.58766209037621</v>
      </c>
      <c r="AB149" s="47">
        <f t="shared" si="204"/>
        <v>0.0069444444452528842</v>
      </c>
      <c r="AC149" s="34">
        <f t="shared" si="205"/>
        <v>0.069444444452528842</v>
      </c>
      <c r="AD149" s="34">
        <f t="shared" si="206"/>
        <v>-0.20833333335758653</v>
      </c>
      <c r="AE149" s="34">
        <f t="shared" si="207"/>
        <v>0.0011366620148372047</v>
      </c>
      <c r="AF149" s="34">
        <f t="shared" si="208"/>
        <v>-0.68659812272431231</v>
      </c>
      <c r="AG149" s="34">
        <f t="shared" si="209"/>
        <v>-0.8243503496145328</v>
      </c>
      <c r="AH149" s="48">
        <f t="shared" si="218"/>
        <v>-151.04048518305828</v>
      </c>
      <c r="AI149" s="38">
        <f t="shared" si="219"/>
        <v>1348.9595148169403</v>
      </c>
    </row>
    <row r="150" ht="14.25">
      <c r="K150" s="26">
        <f t="shared" si="210"/>
        <v>44198.006944444562</v>
      </c>
      <c r="L150" s="28">
        <f t="shared" si="196"/>
        <v>44198.013888889007</v>
      </c>
      <c r="M150" s="30">
        <f t="shared" si="197"/>
        <v>600.00000006984919</v>
      </c>
      <c r="N150" s="30">
        <f t="shared" si="198"/>
        <v>0</v>
      </c>
      <c r="O150" s="30">
        <f t="shared" si="211"/>
        <v>1500000</v>
      </c>
      <c r="P150" s="30">
        <f t="shared" si="212"/>
        <v>500000</v>
      </c>
      <c r="Q150" s="31">
        <f t="shared" si="199"/>
        <v>2000000</v>
      </c>
      <c r="R150" s="40">
        <f t="shared" si="200"/>
        <v>0.25</v>
      </c>
      <c r="S150" s="41">
        <f t="shared" si="220"/>
        <v>0.5</v>
      </c>
      <c r="T150" s="41">
        <f t="shared" si="201"/>
        <v>-0.25</v>
      </c>
      <c r="U150" s="42">
        <f t="shared" si="213"/>
        <v>0</v>
      </c>
      <c r="V150" s="43">
        <f t="shared" si="202"/>
        <v>0.84648172487419016</v>
      </c>
      <c r="W150" s="34">
        <f t="shared" si="214"/>
        <v>2.2105238026539172e-05</v>
      </c>
      <c r="X150" s="35">
        <f t="shared" si="215"/>
        <v>4.0090150954932056e-06</v>
      </c>
      <c r="Y150" s="44">
        <f t="shared" si="203"/>
        <v>0.9933555062542635</v>
      </c>
      <c r="Z150" s="45">
        <f t="shared" si="216"/>
        <v>-0.20641752942405056</v>
      </c>
      <c r="AA150" s="46">
        <f t="shared" si="217"/>
        <v>-123.76315870454302</v>
      </c>
      <c r="AB150" s="47">
        <f t="shared" si="204"/>
        <v>0.0069444444452528842</v>
      </c>
      <c r="AC150" s="34">
        <f t="shared" si="205"/>
        <v>0.069444444452528842</v>
      </c>
      <c r="AD150" s="34">
        <f t="shared" si="206"/>
        <v>-0.20833333335758653</v>
      </c>
      <c r="AE150" s="34">
        <f t="shared" si="207"/>
        <v>0.00096216362291836938</v>
      </c>
      <c r="AF150" s="34">
        <f t="shared" si="208"/>
        <v>-0.68757310391412785</v>
      </c>
      <c r="AG150" s="34">
        <f t="shared" si="209"/>
        <v>-0.82549982919626719</v>
      </c>
      <c r="AH150" s="48">
        <f t="shared" si="218"/>
        <v>-151.86598501225455</v>
      </c>
      <c r="AI150" s="38">
        <f t="shared" si="219"/>
        <v>1348.134014987744</v>
      </c>
    </row>
    <row r="151" ht="14.25">
      <c r="K151" s="26">
        <f t="shared" si="210"/>
        <v>44198.013888889007</v>
      </c>
      <c r="L151" s="28">
        <f t="shared" si="196"/>
        <v>44198.020833333452</v>
      </c>
      <c r="M151" s="30">
        <f t="shared" si="197"/>
        <v>600.00000006984919</v>
      </c>
      <c r="N151" s="30">
        <f t="shared" si="198"/>
        <v>0</v>
      </c>
      <c r="O151" s="30">
        <f t="shared" si="211"/>
        <v>1500000</v>
      </c>
      <c r="P151" s="30">
        <f t="shared" si="212"/>
        <v>500000</v>
      </c>
      <c r="Q151" s="31">
        <f t="shared" si="199"/>
        <v>2000000</v>
      </c>
      <c r="R151" s="40">
        <f t="shared" si="200"/>
        <v>0.25</v>
      </c>
      <c r="S151" s="41">
        <f t="shared" si="220"/>
        <v>0.5</v>
      </c>
      <c r="T151" s="41">
        <f t="shared" si="201"/>
        <v>-0.25</v>
      </c>
      <c r="U151" s="42">
        <f t="shared" si="213"/>
        <v>0</v>
      </c>
      <c r="V151" s="43">
        <f t="shared" si="202"/>
        <v>0.84648172487419016</v>
      </c>
      <c r="W151" s="34">
        <f t="shared" si="214"/>
        <v>1.8711680013459419e-05</v>
      </c>
      <c r="X151" s="35">
        <f t="shared" si="215"/>
        <v>3.3935580130797546e-06</v>
      </c>
      <c r="Y151" s="44">
        <f t="shared" si="203"/>
        <v>0.9933555062542635</v>
      </c>
      <c r="Z151" s="45">
        <f t="shared" si="216"/>
        <v>-0.20670711287721621</v>
      </c>
      <c r="AA151" s="46">
        <f t="shared" si="217"/>
        <v>-123.9374892325546</v>
      </c>
      <c r="AB151" s="47">
        <f t="shared" si="204"/>
        <v>0.0069444444452528842</v>
      </c>
      <c r="AC151" s="34">
        <f t="shared" si="205"/>
        <v>0.069444444452528842</v>
      </c>
      <c r="AD151" s="34">
        <f t="shared" si="206"/>
        <v>-0.20833333335758653</v>
      </c>
      <c r="AE151" s="34">
        <f t="shared" si="207"/>
        <v>0.00081445392313914111</v>
      </c>
      <c r="AF151" s="34">
        <f t="shared" si="208"/>
        <v>-0.68854160684752552</v>
      </c>
      <c r="AG151" s="34">
        <f t="shared" si="209"/>
        <v>-0.82661604182944404</v>
      </c>
      <c r="AH151" s="48">
        <f t="shared" si="218"/>
        <v>-152.69260105408401</v>
      </c>
      <c r="AI151" s="38">
        <f t="shared" si="219"/>
        <v>1347.3073989459144</v>
      </c>
    </row>
    <row r="152" ht="14.25">
      <c r="K152" s="26">
        <f t="shared" si="210"/>
        <v>44198.020833333452</v>
      </c>
      <c r="L152" s="28">
        <f t="shared" si="196"/>
        <v>44198.027777777897</v>
      </c>
      <c r="M152" s="30">
        <f t="shared" si="197"/>
        <v>600.00000006984919</v>
      </c>
      <c r="N152" s="30">
        <f t="shared" si="198"/>
        <v>0</v>
      </c>
      <c r="O152" s="30">
        <f t="shared" si="211"/>
        <v>1500000</v>
      </c>
      <c r="P152" s="30">
        <f t="shared" si="212"/>
        <v>500000</v>
      </c>
      <c r="Q152" s="31">
        <f t="shared" si="199"/>
        <v>2000000</v>
      </c>
      <c r="R152" s="40">
        <f t="shared" si="200"/>
        <v>0.25</v>
      </c>
      <c r="S152" s="41">
        <f t="shared" si="220"/>
        <v>0.5</v>
      </c>
      <c r="T152" s="41">
        <f t="shared" si="201"/>
        <v>-0.25</v>
      </c>
      <c r="U152" s="42">
        <f t="shared" si="213"/>
        <v>0</v>
      </c>
      <c r="V152" s="43">
        <f t="shared" si="202"/>
        <v>0.84648172487419016</v>
      </c>
      <c r="W152" s="34">
        <f t="shared" si="214"/>
        <v>1.5839095173087038e-05</v>
      </c>
      <c r="X152" s="35">
        <f t="shared" si="215"/>
        <v>2.8725848403723801e-06</v>
      </c>
      <c r="Y152" s="44">
        <f t="shared" si="203"/>
        <v>0.9933555062542635</v>
      </c>
      <c r="Z152" s="45">
        <f t="shared" si="216"/>
        <v>-0.20699477219493842</v>
      </c>
      <c r="AA152" s="46">
        <f t="shared" si="217"/>
        <v>-124.11066142246311</v>
      </c>
      <c r="AB152" s="47">
        <f t="shared" si="204"/>
        <v>0.0069444444452528842</v>
      </c>
      <c r="AC152" s="34">
        <f t="shared" si="205"/>
        <v>0.069444444452528842</v>
      </c>
      <c r="AD152" s="34">
        <f t="shared" si="206"/>
        <v>-0.20833333335758653</v>
      </c>
      <c r="AE152" s="34">
        <f t="shared" si="207"/>
        <v>0.00068942036168937121</v>
      </c>
      <c r="AF152" s="34">
        <f t="shared" si="208"/>
        <v>-0.68950367456923944</v>
      </c>
      <c r="AG152" s="34">
        <f t="shared" si="209"/>
        <v>-0.82770314311260773</v>
      </c>
      <c r="AH152" s="48">
        <f t="shared" si="218"/>
        <v>-153.52030419719662</v>
      </c>
      <c r="AI152" s="38">
        <f t="shared" si="219"/>
        <v>1346.4796958028019</v>
      </c>
    </row>
    <row r="153" ht="14.25">
      <c r="K153" s="26">
        <f t="shared" si="210"/>
        <v>44198.027777777897</v>
      </c>
      <c r="L153" s="28">
        <f t="shared" si="196"/>
        <v>44198.034722222343</v>
      </c>
      <c r="M153" s="30">
        <f t="shared" si="197"/>
        <v>600.00000006984919</v>
      </c>
      <c r="N153" s="30">
        <f t="shared" si="198"/>
        <v>0</v>
      </c>
      <c r="O153" s="30">
        <f t="shared" si="211"/>
        <v>1500000</v>
      </c>
      <c r="P153" s="30">
        <f t="shared" si="212"/>
        <v>500000</v>
      </c>
      <c r="Q153" s="31">
        <f t="shared" si="199"/>
        <v>2000000</v>
      </c>
      <c r="R153" s="40">
        <f t="shared" si="200"/>
        <v>0.25</v>
      </c>
      <c r="S153" s="41">
        <f t="shared" si="220"/>
        <v>0.5</v>
      </c>
      <c r="T153" s="41">
        <f t="shared" si="201"/>
        <v>-0.25</v>
      </c>
      <c r="U153" s="42">
        <f t="shared" si="213"/>
        <v>0</v>
      </c>
      <c r="V153" s="43">
        <f t="shared" si="202"/>
        <v>0.84648172487419016</v>
      </c>
      <c r="W153" s="34">
        <f t="shared" si="214"/>
        <v>1.3407504602561176e-05</v>
      </c>
      <c r="X153" s="35">
        <f t="shared" si="215"/>
        <v>2.4315905705258627e-06</v>
      </c>
      <c r="Y153" s="44">
        <f t="shared" si="203"/>
        <v>0.9933555062542635</v>
      </c>
      <c r="Z153" s="45">
        <f t="shared" si="216"/>
        <v>-0.20728052016212312</v>
      </c>
      <c r="AA153" s="46">
        <f t="shared" si="217"/>
        <v>-124.28268297083883</v>
      </c>
      <c r="AB153" s="47">
        <f t="shared" si="204"/>
        <v>0.0069444444452528842</v>
      </c>
      <c r="AC153" s="34">
        <f t="shared" si="205"/>
        <v>0.069444444452528842</v>
      </c>
      <c r="AD153" s="34">
        <f t="shared" si="206"/>
        <v>-0.20833333335758653</v>
      </c>
      <c r="AE153" s="34">
        <f t="shared" si="207"/>
        <v>0.00058358173692620702</v>
      </c>
      <c r="AF153" s="34">
        <f t="shared" si="208"/>
        <v>-0.69045934983799351</v>
      </c>
      <c r="AG153" s="34">
        <f t="shared" si="209"/>
        <v>-0.82876465700612501</v>
      </c>
      <c r="AH153" s="48">
        <f t="shared" si="218"/>
        <v>-154.34906885420276</v>
      </c>
      <c r="AI153" s="38">
        <f t="shared" si="219"/>
        <v>1345.6509311457958</v>
      </c>
    </row>
    <row r="154" ht="14.25">
      <c r="K154" s="26">
        <f t="shared" si="210"/>
        <v>44198.034722222343</v>
      </c>
      <c r="L154" s="28">
        <f t="shared" si="196"/>
        <v>44198.041666666788</v>
      </c>
      <c r="M154" s="30">
        <f t="shared" si="197"/>
        <v>600.00000006984919</v>
      </c>
      <c r="N154" s="30">
        <f t="shared" si="198"/>
        <v>0</v>
      </c>
      <c r="O154" s="30">
        <f t="shared" si="211"/>
        <v>1500000</v>
      </c>
      <c r="P154" s="30">
        <f t="shared" si="212"/>
        <v>500000</v>
      </c>
      <c r="Q154" s="31">
        <f t="shared" si="199"/>
        <v>2000000</v>
      </c>
      <c r="R154" s="40">
        <f t="shared" si="200"/>
        <v>0.25</v>
      </c>
      <c r="S154" s="41">
        <f t="shared" si="220"/>
        <v>0.5</v>
      </c>
      <c r="T154" s="41">
        <f t="shared" si="201"/>
        <v>-0.25</v>
      </c>
      <c r="U154" s="42">
        <f t="shared" si="213"/>
        <v>0</v>
      </c>
      <c r="V154" s="43">
        <f t="shared" si="202"/>
        <v>0.84648172487419016</v>
      </c>
      <c r="W154" s="34">
        <f t="shared" si="214"/>
        <v>1.1349207622234627e-05</v>
      </c>
      <c r="X154" s="35">
        <f t="shared" si="215"/>
        <v>2.0582969803265485e-06</v>
      </c>
      <c r="Y154" s="44">
        <f t="shared" si="203"/>
        <v>0.9933555062542635</v>
      </c>
      <c r="Z154" s="45">
        <f t="shared" si="216"/>
        <v>-0.207564369478727</v>
      </c>
      <c r="AA154" s="46">
        <f t="shared" si="217"/>
        <v>-124.45356152311223</v>
      </c>
      <c r="AB154" s="47">
        <f t="shared" si="204"/>
        <v>0.0069444444452528842</v>
      </c>
      <c r="AC154" s="34">
        <f t="shared" si="205"/>
        <v>0.069444444452528842</v>
      </c>
      <c r="AD154" s="34">
        <f t="shared" si="206"/>
        <v>-0.20833333335758653</v>
      </c>
      <c r="AE154" s="34">
        <f t="shared" si="207"/>
        <v>0.00049399127527837165</v>
      </c>
      <c r="AF154" s="34">
        <f t="shared" si="208"/>
        <v>-0.69140867512840121</v>
      </c>
      <c r="AG154" s="34">
        <f t="shared" si="209"/>
        <v>-0.82980357275818051</v>
      </c>
      <c r="AH154" s="48">
        <f t="shared" si="218"/>
        <v>-155.17887242696094</v>
      </c>
      <c r="AI154" s="38">
        <f t="shared" si="219"/>
        <v>1344.8211275730375</v>
      </c>
    </row>
    <row r="155" ht="14.25">
      <c r="K155" s="26">
        <f t="shared" si="210"/>
        <v>44198.041666666788</v>
      </c>
      <c r="L155" s="28">
        <f t="shared" si="196"/>
        <v>44198.048611111233</v>
      </c>
      <c r="M155" s="30">
        <f t="shared" si="197"/>
        <v>600.00000006984919</v>
      </c>
      <c r="N155" s="30">
        <f t="shared" si="198"/>
        <v>0</v>
      </c>
      <c r="O155" s="30">
        <f t="shared" si="211"/>
        <v>1500000</v>
      </c>
      <c r="P155" s="30">
        <f t="shared" si="212"/>
        <v>500000</v>
      </c>
      <c r="Q155" s="31">
        <f t="shared" si="199"/>
        <v>2000000</v>
      </c>
      <c r="R155" s="40">
        <f t="shared" si="200"/>
        <v>0.25</v>
      </c>
      <c r="S155" s="41">
        <f t="shared" si="220"/>
        <v>0.5</v>
      </c>
      <c r="T155" s="41">
        <f t="shared" si="201"/>
        <v>-0.25</v>
      </c>
      <c r="U155" s="42">
        <f t="shared" si="213"/>
        <v>0</v>
      </c>
      <c r="V155" s="43">
        <f t="shared" si="202"/>
        <v>0.84648172487419016</v>
      </c>
      <c r="W155" s="34">
        <f t="shared" si="214"/>
        <v>9.6068968440244728e-06</v>
      </c>
      <c r="X155" s="35">
        <f t="shared" si="215"/>
        <v>1.7423107782101537e-06</v>
      </c>
      <c r="Y155" s="44">
        <f t="shared" si="203"/>
        <v>0.9933555062542635</v>
      </c>
      <c r="Z155" s="45">
        <f t="shared" si="216"/>
        <v>-0.20784633276032199</v>
      </c>
      <c r="AA155" s="46">
        <f t="shared" si="217"/>
        <v>-124.62330467391379</v>
      </c>
      <c r="AB155" s="47">
        <f t="shared" si="204"/>
        <v>0.0069444444452528842</v>
      </c>
      <c r="AC155" s="34">
        <f t="shared" si="205"/>
        <v>0.069444444452528842</v>
      </c>
      <c r="AD155" s="34">
        <f t="shared" si="206"/>
        <v>-0.20833333335758653</v>
      </c>
      <c r="AE155" s="34">
        <f t="shared" si="207"/>
        <v>0.00041815458677043688</v>
      </c>
      <c r="AF155" s="34">
        <f t="shared" si="208"/>
        <v>-0.69235169263285445</v>
      </c>
      <c r="AG155" s="34">
        <f t="shared" si="209"/>
        <v>-0.83082242695114172</v>
      </c>
      <c r="AH155" s="48">
        <f t="shared" si="218"/>
        <v>-156.00969485391207</v>
      </c>
      <c r="AI155" s="38">
        <f t="shared" si="219"/>
        <v>1343.9903051460865</v>
      </c>
    </row>
    <row r="156" ht="14.25">
      <c r="K156" s="26">
        <f t="shared" si="210"/>
        <v>44198.048611111233</v>
      </c>
      <c r="L156" s="28">
        <f t="shared" si="196"/>
        <v>44198.055555555678</v>
      </c>
      <c r="M156" s="30">
        <f t="shared" si="197"/>
        <v>600.00000006984919</v>
      </c>
      <c r="N156" s="30">
        <f t="shared" si="198"/>
        <v>0</v>
      </c>
      <c r="O156" s="30">
        <f t="shared" si="211"/>
        <v>1500000</v>
      </c>
      <c r="P156" s="30">
        <f t="shared" si="212"/>
        <v>500000</v>
      </c>
      <c r="Q156" s="31">
        <f t="shared" si="199"/>
        <v>2000000</v>
      </c>
      <c r="R156" s="40">
        <f t="shared" si="200"/>
        <v>0.25</v>
      </c>
      <c r="S156" s="41">
        <f t="shared" si="220"/>
        <v>0.5</v>
      </c>
      <c r="T156" s="41">
        <f t="shared" si="201"/>
        <v>-0.25</v>
      </c>
      <c r="U156" s="42">
        <f t="shared" si="213"/>
        <v>0</v>
      </c>
      <c r="V156" s="43">
        <f t="shared" si="202"/>
        <v>0.84648172487419016</v>
      </c>
      <c r="W156" s="34">
        <f t="shared" si="214"/>
        <v>8.1320626112182487e-06</v>
      </c>
      <c r="X156" s="35">
        <f t="shared" si="215"/>
        <v>1.4748342328062232e-06</v>
      </c>
      <c r="Y156" s="44">
        <f t="shared" si="203"/>
        <v>0.9933555062542635</v>
      </c>
      <c r="Z156" s="45">
        <f t="shared" si="216"/>
        <v>-0.2081264225386559</v>
      </c>
      <c r="AA156" s="46">
        <f t="shared" si="217"/>
        <v>-124.79191996741146</v>
      </c>
      <c r="AB156" s="47">
        <f t="shared" si="204"/>
        <v>0.0069444444452528842</v>
      </c>
      <c r="AC156" s="34">
        <f t="shared" si="205"/>
        <v>0.069444444452528842</v>
      </c>
      <c r="AD156" s="34">
        <f t="shared" si="206"/>
        <v>-0.20833333335758653</v>
      </c>
      <c r="AE156" s="34">
        <f t="shared" si="207"/>
        <v>0.00035396021587349357</v>
      </c>
      <c r="AF156" s="34">
        <f t="shared" si="208"/>
        <v>-0.69328844426339697</v>
      </c>
      <c r="AG156" s="34">
        <f t="shared" si="209"/>
        <v>-0.83182337295258113</v>
      </c>
      <c r="AH156" s="48">
        <f t="shared" si="218"/>
        <v>-156.84151822686465</v>
      </c>
      <c r="AI156" s="38">
        <f t="shared" si="219"/>
        <v>1343.1584817731339</v>
      </c>
    </row>
    <row r="157" ht="14.25">
      <c r="K157" s="26">
        <f t="shared" si="210"/>
        <v>44198.055555555678</v>
      </c>
      <c r="L157" s="28">
        <f t="shared" si="196"/>
        <v>44198.062500000124</v>
      </c>
      <c r="M157" s="30">
        <f t="shared" si="197"/>
        <v>600.00000006984919</v>
      </c>
      <c r="N157" s="30">
        <f t="shared" si="198"/>
        <v>0</v>
      </c>
      <c r="O157" s="30">
        <f t="shared" si="211"/>
        <v>1500000</v>
      </c>
      <c r="P157" s="30">
        <f t="shared" si="212"/>
        <v>500000</v>
      </c>
      <c r="Q157" s="31">
        <f t="shared" si="199"/>
        <v>2000000</v>
      </c>
      <c r="R157" s="40">
        <f t="shared" si="200"/>
        <v>0.25</v>
      </c>
      <c r="S157" s="41">
        <f t="shared" si="220"/>
        <v>0.5</v>
      </c>
      <c r="T157" s="41">
        <f t="shared" si="201"/>
        <v>-0.25</v>
      </c>
      <c r="U157" s="42">
        <f t="shared" si="213"/>
        <v>0</v>
      </c>
      <c r="V157" s="43">
        <f t="shared" si="202"/>
        <v>0.84648172487419016</v>
      </c>
      <c r="W157" s="34">
        <f t="shared" si="214"/>
        <v>6.8836423859289338e-06</v>
      </c>
      <c r="X157" s="35">
        <f t="shared" si="215"/>
        <v>1.2484202252893147e-06</v>
      </c>
      <c r="Y157" s="44">
        <f t="shared" si="203"/>
        <v>0.9933555062542635</v>
      </c>
      <c r="Z157" s="45">
        <f t="shared" si="216"/>
        <v>-0.20840465126220942</v>
      </c>
      <c r="AA157" s="46">
        <f t="shared" si="217"/>
        <v>-124.95941489764606</v>
      </c>
      <c r="AB157" s="47">
        <f t="shared" si="204"/>
        <v>0.0069444444452528842</v>
      </c>
      <c r="AC157" s="34">
        <f t="shared" si="205"/>
        <v>0.069444444452528842</v>
      </c>
      <c r="AD157" s="34">
        <f t="shared" si="206"/>
        <v>-0.20833333335758653</v>
      </c>
      <c r="AE157" s="34">
        <f t="shared" si="207"/>
        <v>0.00029962085406943552</v>
      </c>
      <c r="AF157" s="34">
        <f t="shared" si="208"/>
        <v>-0.69421897165358926</v>
      </c>
      <c r="AG157" s="34">
        <f t="shared" si="209"/>
        <v>-0.83280823970457751</v>
      </c>
      <c r="AH157" s="48">
        <f t="shared" si="218"/>
        <v>-157.67432646656923</v>
      </c>
      <c r="AI157" s="38">
        <f t="shared" si="219"/>
        <v>1342.3256735334294</v>
      </c>
    </row>
    <row r="158" ht="14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26">
        <f t="shared" si="210"/>
        <v>44198.062500000124</v>
      </c>
      <c r="L158" s="71">
        <f t="shared" si="196"/>
        <v>44198.069444444569</v>
      </c>
      <c r="M158" s="72">
        <f t="shared" si="197"/>
        <v>600.00000006984919</v>
      </c>
      <c r="N158" s="72">
        <f t="shared" si="198"/>
        <v>0</v>
      </c>
      <c r="O158" s="72">
        <f t="shared" si="211"/>
        <v>1500000</v>
      </c>
      <c r="P158" s="72">
        <f t="shared" si="212"/>
        <v>500000</v>
      </c>
      <c r="Q158" s="73">
        <f t="shared" si="199"/>
        <v>2000000</v>
      </c>
      <c r="R158" s="74">
        <f t="shared" si="200"/>
        <v>0.25</v>
      </c>
      <c r="S158" s="75">
        <f t="shared" si="220"/>
        <v>0.5</v>
      </c>
      <c r="T158" s="41">
        <f t="shared" si="201"/>
        <v>-0.25</v>
      </c>
      <c r="U158" s="76">
        <f t="shared" si="213"/>
        <v>0</v>
      </c>
      <c r="V158" s="43">
        <f t="shared" si="202"/>
        <v>0.84648172487419016</v>
      </c>
      <c r="W158" s="77">
        <f t="shared" si="214"/>
        <v>5.8268774802582092e-06</v>
      </c>
      <c r="X158" s="78">
        <f t="shared" si="215"/>
        <v>1.0567649056707242e-06</v>
      </c>
      <c r="Y158" s="44">
        <f t="shared" si="203"/>
        <v>0.9933555062542635</v>
      </c>
      <c r="Z158" s="45">
        <f t="shared" si="216"/>
        <v>-0.20868103129674939</v>
      </c>
      <c r="AA158" s="46">
        <f t="shared" si="217"/>
        <v>-125.12579690886426</v>
      </c>
      <c r="AB158" s="79">
        <f t="shared" si="204"/>
        <v>0.0069444444452528842</v>
      </c>
      <c r="AC158" s="34">
        <f t="shared" si="205"/>
        <v>0.069444444452528842</v>
      </c>
      <c r="AD158" s="34">
        <f t="shared" si="206"/>
        <v>-0.20833333335758653</v>
      </c>
      <c r="AE158" s="34">
        <f t="shared" si="207"/>
        <v>0.00025362357736097378</v>
      </c>
      <c r="AF158" s="34">
        <f t="shared" si="208"/>
        <v>-0.69514331616035696</v>
      </c>
      <c r="AG158" s="34">
        <f t="shared" si="209"/>
        <v>-0.83377858148805362</v>
      </c>
      <c r="AH158" s="48">
        <f t="shared" si="218"/>
        <v>-158.50810504805727</v>
      </c>
      <c r="AI158" s="38">
        <f t="shared" si="219"/>
        <v>1341.4918949519413</v>
      </c>
    </row>
    <row r="159" ht="14.25">
      <c r="A159" s="70"/>
      <c r="B159" s="70"/>
      <c r="C159" s="70"/>
      <c r="D159" s="70"/>
      <c r="E159" s="70"/>
      <c r="F159" s="70"/>
      <c r="G159" s="70"/>
      <c r="H159" s="70"/>
      <c r="I159" s="70"/>
      <c r="J159" s="80"/>
      <c r="K159" s="26">
        <f t="shared" si="210"/>
        <v>44198.069444444569</v>
      </c>
      <c r="L159" s="81">
        <f t="shared" si="196"/>
        <v>44198.076388889014</v>
      </c>
      <c r="M159" s="82">
        <f t="shared" si="197"/>
        <v>600.00000006984919</v>
      </c>
      <c r="N159" s="82">
        <f t="shared" si="198"/>
        <v>0</v>
      </c>
      <c r="O159" s="82">
        <f t="shared" si="211"/>
        <v>1500000</v>
      </c>
      <c r="P159" s="82">
        <f t="shared" si="212"/>
        <v>500000</v>
      </c>
      <c r="Q159" s="83">
        <f t="shared" si="199"/>
        <v>2000000</v>
      </c>
      <c r="R159" s="84">
        <f t="shared" si="200"/>
        <v>0.25</v>
      </c>
      <c r="S159" s="85">
        <f t="shared" si="220"/>
        <v>0.5</v>
      </c>
      <c r="T159" s="41">
        <f t="shared" si="201"/>
        <v>-0.25</v>
      </c>
      <c r="U159" s="86">
        <f t="shared" si="213"/>
        <v>0</v>
      </c>
      <c r="V159" s="43">
        <f t="shared" si="202"/>
        <v>0.84648172487419016</v>
      </c>
      <c r="W159" s="87">
        <f t="shared" si="214"/>
        <v>4.9323453001195441e-06</v>
      </c>
      <c r="X159" s="88">
        <f t="shared" si="215"/>
        <v>8.9453218013866535e-07</v>
      </c>
      <c r="Y159" s="44">
        <f t="shared" si="203"/>
        <v>0.9933555062542635</v>
      </c>
      <c r="Z159" s="45">
        <f t="shared" si="216"/>
        <v>-0.20895557492587843</v>
      </c>
      <c r="AA159" s="46">
        <f t="shared" si="217"/>
        <v>-125.29107339584951</v>
      </c>
      <c r="AB159" s="89">
        <f t="shared" si="204"/>
        <v>0.0069444444452528842</v>
      </c>
      <c r="AC159" s="34">
        <f t="shared" si="205"/>
        <v>0.069444444452528842</v>
      </c>
      <c r="AD159" s="34">
        <f t="shared" si="206"/>
        <v>-0.20833333335758653</v>
      </c>
      <c r="AE159" s="34">
        <f t="shared" si="207"/>
        <v>0.00021468772323327969</v>
      </c>
      <c r="AF159" s="34">
        <f t="shared" si="208"/>
        <v>-0.69606151886583056</v>
      </c>
      <c r="AG159" s="34">
        <f t="shared" si="209"/>
        <v>-0.83473572004765495</v>
      </c>
      <c r="AH159" s="48">
        <f t="shared" si="218"/>
        <v>-159.34284076810494</v>
      </c>
      <c r="AI159" s="38">
        <f t="shared" si="219"/>
        <v>1340.6571592318937</v>
      </c>
    </row>
    <row r="160" ht="14.25">
      <c r="K160" s="26">
        <f t="shared" si="210"/>
        <v>44198.076388889014</v>
      </c>
      <c r="L160" s="28">
        <f t="shared" si="196"/>
        <v>44198.083333333459</v>
      </c>
      <c r="M160" s="30">
        <f t="shared" si="197"/>
        <v>600.00000006984919</v>
      </c>
      <c r="N160" s="30">
        <f t="shared" si="198"/>
        <v>0</v>
      </c>
      <c r="O160" s="30">
        <f t="shared" si="211"/>
        <v>1500000</v>
      </c>
      <c r="P160" s="30">
        <f t="shared" si="212"/>
        <v>500000</v>
      </c>
      <c r="Q160" s="27">
        <f t="shared" si="199"/>
        <v>2000000</v>
      </c>
      <c r="R160" s="40">
        <f t="shared" si="200"/>
        <v>0.25</v>
      </c>
      <c r="S160" s="41">
        <f t="shared" si="220"/>
        <v>0.5</v>
      </c>
      <c r="T160" s="41">
        <f t="shared" si="201"/>
        <v>-0.25</v>
      </c>
      <c r="U160" s="42">
        <f t="shared" si="213"/>
        <v>0</v>
      </c>
      <c r="V160" s="43">
        <f t="shared" si="202"/>
        <v>0.84648172487419016</v>
      </c>
      <c r="W160" s="34">
        <f t="shared" si="214"/>
        <v>4.175140157320297e-06</v>
      </c>
      <c r="X160" s="35">
        <f t="shared" si="215"/>
        <v>7.5720514279924731e-07</v>
      </c>
      <c r="Y160" s="44">
        <f t="shared" si="203"/>
        <v>0.9933555062542635</v>
      </c>
      <c r="Z160" s="45">
        <f t="shared" si="216"/>
        <v>-0.20922829435158077</v>
      </c>
      <c r="AA160" s="46">
        <f t="shared" si="217"/>
        <v>-125.45525170425068</v>
      </c>
      <c r="AB160" s="90">
        <f t="shared" si="204"/>
        <v>0.0069444444452528842</v>
      </c>
      <c r="AC160" s="34">
        <f t="shared" si="205"/>
        <v>0.069444444452528842</v>
      </c>
      <c r="AD160" s="34">
        <f t="shared" si="206"/>
        <v>-0.20833333335758653</v>
      </c>
      <c r="AE160" s="34">
        <f t="shared" si="207"/>
        <v>0.00018172923427181936</v>
      </c>
      <c r="AF160" s="34">
        <f t="shared" si="208"/>
        <v>-0.69697362057917045</v>
      </c>
      <c r="AG160" s="34">
        <f t="shared" si="209"/>
        <v>-0.83568078024995629</v>
      </c>
      <c r="AH160" s="48">
        <f t="shared" si="218"/>
        <v>-160.17852154835489</v>
      </c>
      <c r="AI160" s="38">
        <f t="shared" si="219"/>
        <v>1339.8214784516438</v>
      </c>
    </row>
    <row r="161" ht="14.25">
      <c r="K161" s="26">
        <f t="shared" si="210"/>
        <v>44198.083333333459</v>
      </c>
      <c r="L161" s="28">
        <f t="shared" si="196"/>
        <v>44198.090277777905</v>
      </c>
      <c r="M161" s="30">
        <f t="shared" si="197"/>
        <v>600.00000006984919</v>
      </c>
      <c r="N161" s="30">
        <f t="shared" si="198"/>
        <v>0</v>
      </c>
      <c r="O161" s="30">
        <f t="shared" si="211"/>
        <v>1500000</v>
      </c>
      <c r="P161" s="30">
        <f t="shared" si="212"/>
        <v>500000</v>
      </c>
      <c r="Q161" s="27">
        <f t="shared" si="199"/>
        <v>2000000</v>
      </c>
      <c r="R161" s="40">
        <f t="shared" si="200"/>
        <v>0.25</v>
      </c>
      <c r="S161" s="41">
        <f t="shared" si="220"/>
        <v>0.5</v>
      </c>
      <c r="T161" s="41">
        <f t="shared" si="201"/>
        <v>-0.25</v>
      </c>
      <c r="U161" s="42">
        <f t="shared" si="213"/>
        <v>0</v>
      </c>
      <c r="V161" s="43">
        <f t="shared" si="202"/>
        <v>0.84648172487419016</v>
      </c>
      <c r="W161" s="34">
        <f t="shared" si="214"/>
        <v>3.5341798419599827e-06</v>
      </c>
      <c r="X161" s="35">
        <f t="shared" si="215"/>
        <v>6.4096031536031439e-07</v>
      </c>
      <c r="Y161" s="44">
        <f t="shared" si="203"/>
        <v>0.9933555062542635</v>
      </c>
      <c r="Z161" s="45">
        <f t="shared" si="216"/>
        <v>-0.20949920169476471</v>
      </c>
      <c r="AA161" s="46">
        <f t="shared" si="217"/>
        <v>-125.6183391309085</v>
      </c>
      <c r="AB161" s="90">
        <f t="shared" si="204"/>
        <v>0.0069444444452528842</v>
      </c>
      <c r="AC161" s="34">
        <f t="shared" si="205"/>
        <v>0.069444444452528842</v>
      </c>
      <c r="AD161" s="34">
        <f t="shared" si="206"/>
        <v>-0.20833333335758653</v>
      </c>
      <c r="AE161" s="34">
        <f t="shared" si="207"/>
        <v>0.00015383047568647546</v>
      </c>
      <c r="AF161" s="34">
        <f t="shared" si="208"/>
        <v>-0.69787966183838057</v>
      </c>
      <c r="AG161" s="34">
        <f t="shared" si="209"/>
        <v>-0.83661472026775174</v>
      </c>
      <c r="AH161" s="48">
        <f t="shared" si="218"/>
        <v>-161.01513626862265</v>
      </c>
      <c r="AI161" s="38">
        <f t="shared" si="219"/>
        <v>1338.984863731376</v>
      </c>
    </row>
    <row r="162" ht="14.25">
      <c r="K162" s="26">
        <f t="shared" si="210"/>
        <v>44198.090277777905</v>
      </c>
      <c r="L162" s="28">
        <f t="shared" si="196"/>
        <v>44198.09722222235</v>
      </c>
      <c r="M162" s="30">
        <f t="shared" si="197"/>
        <v>600.00000006984919</v>
      </c>
      <c r="N162" s="30">
        <f t="shared" si="198"/>
        <v>0</v>
      </c>
      <c r="O162" s="30">
        <f t="shared" si="211"/>
        <v>1500000</v>
      </c>
      <c r="P162" s="30">
        <f t="shared" si="212"/>
        <v>500000</v>
      </c>
      <c r="Q162" s="27">
        <f t="shared" si="199"/>
        <v>2000000</v>
      </c>
      <c r="R162" s="40">
        <f t="shared" si="200"/>
        <v>0.25</v>
      </c>
      <c r="S162" s="41">
        <f t="shared" si="220"/>
        <v>0.5</v>
      </c>
      <c r="T162" s="41">
        <f t="shared" si="201"/>
        <v>-0.25</v>
      </c>
      <c r="U162" s="42">
        <f t="shared" si="213"/>
        <v>0</v>
      </c>
      <c r="V162" s="43">
        <f t="shared" si="202"/>
        <v>0.84648172487419016</v>
      </c>
      <c r="W162" s="34">
        <f t="shared" si="214"/>
        <v>2.9916186486378791e-06</v>
      </c>
      <c r="X162" s="35">
        <f t="shared" si="215"/>
        <v>5.4256119332210381e-07</v>
      </c>
      <c r="Y162" s="44">
        <f t="shared" si="203"/>
        <v>0.9933555062542635</v>
      </c>
      <c r="Z162" s="45">
        <f t="shared" si="216"/>
        <v>-0.20976830899580118</v>
      </c>
      <c r="AA162" s="46">
        <f t="shared" si="217"/>
        <v>-125.78034292417988</v>
      </c>
      <c r="AB162" s="90">
        <f t="shared" si="204"/>
        <v>0.0069444444452528842</v>
      </c>
      <c r="AC162" s="34">
        <f t="shared" si="205"/>
        <v>0.069444444452528842</v>
      </c>
      <c r="AD162" s="34">
        <f t="shared" si="206"/>
        <v>-0.20833333335758653</v>
      </c>
      <c r="AE162" s="34">
        <f t="shared" si="207"/>
        <v>0.0001302146863973049</v>
      </c>
      <c r="AF162" s="34">
        <f t="shared" si="208"/>
        <v>-0.69877968291211046</v>
      </c>
      <c r="AG162" s="34">
        <f t="shared" si="209"/>
        <v>-0.83753835713077085</v>
      </c>
      <c r="AH162" s="48">
        <f t="shared" si="218"/>
        <v>-161.85267462575342</v>
      </c>
      <c r="AI162" s="38">
        <f t="shared" si="219"/>
        <v>1338.1473253742452</v>
      </c>
    </row>
    <row r="163" ht="14.25">
      <c r="K163" s="26">
        <f t="shared" si="210"/>
        <v>44198.09722222235</v>
      </c>
      <c r="L163" s="28">
        <f t="shared" si="196"/>
        <v>44198.104166666795</v>
      </c>
      <c r="M163" s="30">
        <f t="shared" si="197"/>
        <v>600.00000006984919</v>
      </c>
      <c r="N163" s="30">
        <f t="shared" si="198"/>
        <v>0</v>
      </c>
      <c r="O163" s="30">
        <f t="shared" si="211"/>
        <v>1500000</v>
      </c>
      <c r="P163" s="30">
        <f t="shared" si="212"/>
        <v>500000</v>
      </c>
      <c r="Q163" s="27">
        <f t="shared" si="199"/>
        <v>2000000</v>
      </c>
      <c r="R163" s="40">
        <f t="shared" si="200"/>
        <v>0.25</v>
      </c>
      <c r="S163" s="41">
        <f t="shared" si="220"/>
        <v>0.5</v>
      </c>
      <c r="T163" s="41">
        <f t="shared" si="201"/>
        <v>-0.25</v>
      </c>
      <c r="U163" s="42">
        <f t="shared" si="213"/>
        <v>0</v>
      </c>
      <c r="V163" s="43">
        <f t="shared" si="202"/>
        <v>0.84648172487419016</v>
      </c>
      <c r="W163" s="34">
        <f t="shared" si="214"/>
        <v>2.5323505138647855e-06</v>
      </c>
      <c r="X163" s="35">
        <f t="shared" si="215"/>
        <v>4.5926813477309339e-07</v>
      </c>
      <c r="Y163" s="44">
        <f t="shared" si="203"/>
        <v>0.9933555062542635</v>
      </c>
      <c r="Z163" s="45">
        <f t="shared" si="216"/>
        <v>-0.21003562821505897</v>
      </c>
      <c r="AA163" s="46">
        <f t="shared" si="217"/>
        <v>-125.94127028426007</v>
      </c>
      <c r="AB163" s="90">
        <f t="shared" si="204"/>
        <v>0.0069444444452528842</v>
      </c>
      <c r="AC163" s="34">
        <f t="shared" si="205"/>
        <v>0.069444444452528842</v>
      </c>
      <c r="AD163" s="34">
        <f t="shared" si="206"/>
        <v>-0.20833333335758653</v>
      </c>
      <c r="AE163" s="34">
        <f t="shared" si="207"/>
        <v>0.00011022435234554241</v>
      </c>
      <c r="AF163" s="34">
        <f t="shared" si="208"/>
        <v>-0.69967372380144488</v>
      </c>
      <c r="AG163" s="34">
        <f t="shared" si="209"/>
        <v>-0.83845238835415703</v>
      </c>
      <c r="AH163" s="48">
        <f t="shared" si="218"/>
        <v>-162.69112701410759</v>
      </c>
      <c r="AI163" s="38">
        <f t="shared" si="219"/>
        <v>1337.308872985891</v>
      </c>
    </row>
    <row r="164" ht="14.25">
      <c r="K164" s="26">
        <f t="shared" si="210"/>
        <v>44198.104166666795</v>
      </c>
      <c r="L164" s="28">
        <f t="shared" ref="L164:L172" si="221">K164+1/24/6</f>
        <v>44198.11111111124</v>
      </c>
      <c r="M164" s="30">
        <f t="shared" ref="M164:M172" si="222">(L164-K164)*24*3600</f>
        <v>600.00000006984919</v>
      </c>
      <c r="N164" s="30">
        <f t="shared" ref="N164:N172" si="223">SUMIFS(LIQUIDITY_DELTAS,TIMESTAMPS,"&gt;="&amp;K164,TIMESTAMPS,"&lt;"&amp;L164)</f>
        <v>0</v>
      </c>
      <c r="O164" s="30">
        <f t="shared" si="211"/>
        <v>1500000</v>
      </c>
      <c r="P164" s="30">
        <f t="shared" si="212"/>
        <v>500000</v>
      </c>
      <c r="Q164" s="27">
        <f t="shared" ref="Q164:Q172" si="224">O164+P164</f>
        <v>2000000</v>
      </c>
      <c r="R164" s="40">
        <f t="shared" ref="R164:R172" si="225">P164/Q164</f>
        <v>0.25</v>
      </c>
      <c r="S164" s="41">
        <f t="shared" si="220"/>
        <v>0.5</v>
      </c>
      <c r="T164" s="41">
        <f t="shared" ref="T164:T172" si="226">IF(R164&gt;S164,0.5/(1-S164)*(R164-S164),0.5/S164*(R164-S164))</f>
        <v>-0.25</v>
      </c>
      <c r="U164" s="42">
        <f t="shared" si="213"/>
        <v>0</v>
      </c>
      <c r="V164" s="43">
        <f t="shared" ref="V164:V172" si="227">IF(ALPHA_D&lt;=0,0,EXP(-ALPHA_D*M164/ALPHA_TIME_UNIT))</f>
        <v>0.84648172487419016</v>
      </c>
      <c r="W164" s="34">
        <f t="shared" si="214"/>
        <v>2.1435884309623055e-06</v>
      </c>
      <c r="X164" s="35">
        <f t="shared" si="215"/>
        <v>3.8876208290248007e-07</v>
      </c>
      <c r="Y164" s="44">
        <f t="shared" ref="Y164:Y172" si="228">IF(ALPHA_I&lt;=0,0,EXP(-ALPHA_I*M164/ALPHA_TIME_UNIT))</f>
        <v>0.9933555062542635</v>
      </c>
      <c r="Z164" s="45">
        <f t="shared" si="216"/>
        <v>-0.21030117123343631</v>
      </c>
      <c r="AA164" s="46">
        <f t="shared" si="217"/>
        <v>-126.10112836350268</v>
      </c>
      <c r="AB164" s="90">
        <f t="shared" ref="AB164:AB172" si="229">M164/K_TIME_UNIT</f>
        <v>0.0069444444452528842</v>
      </c>
      <c r="AC164" s="34">
        <f t="shared" ref="AC164:AC172" si="230">K_T/K_UNIT*AB164</f>
        <v>0.069444444452528842</v>
      </c>
      <c r="AD164" s="34">
        <f t="shared" ref="AD164:AD172" si="231">T164*AB164*K_P/K_UNIT</f>
        <v>-0.20833333335758653</v>
      </c>
      <c r="AE164" s="34">
        <f t="shared" ref="AE164:AE172" si="232">X164*K_D/K_UNIT</f>
        <v>9.3302899896595211e-05</v>
      </c>
      <c r="AF164" s="34">
        <f t="shared" ref="AF164:AF172" si="233">AA164*K_I/K_UNIT/K_TIME_UNIT</f>
        <v>-0.70056182424168156</v>
      </c>
      <c r="AG164" s="34">
        <f t="shared" ref="AG164:AG172" si="234">SUM(AC164:AF164)</f>
        <v>-0.83935741024684263</v>
      </c>
      <c r="AH164" s="48">
        <f t="shared" si="218"/>
        <v>-163.53048442435443</v>
      </c>
      <c r="AI164" s="38">
        <f t="shared" si="219"/>
        <v>1336.4695155756442</v>
      </c>
    </row>
    <row r="165" ht="14.25">
      <c r="K165" s="26">
        <f t="shared" ref="K165:K172" si="235">L164</f>
        <v>44198.11111111124</v>
      </c>
      <c r="L165" s="28">
        <f t="shared" si="221"/>
        <v>44198.118055555686</v>
      </c>
      <c r="M165" s="30">
        <f t="shared" si="222"/>
        <v>600.00000006984919</v>
      </c>
      <c r="N165" s="30">
        <f t="shared" si="223"/>
        <v>0</v>
      </c>
      <c r="O165" s="30">
        <f t="shared" ref="O165:O172" si="236">O164+N165</f>
        <v>1500000</v>
      </c>
      <c r="P165" s="30">
        <f t="shared" ref="P165:P172" si="237">P164-N165</f>
        <v>500000</v>
      </c>
      <c r="Q165" s="27">
        <f t="shared" si="224"/>
        <v>2000000</v>
      </c>
      <c r="R165" s="40">
        <f t="shared" si="225"/>
        <v>0.25</v>
      </c>
      <c r="S165" s="41">
        <f t="shared" si="220"/>
        <v>0.5</v>
      </c>
      <c r="T165" s="41">
        <f t="shared" si="226"/>
        <v>-0.25</v>
      </c>
      <c r="U165" s="42">
        <f t="shared" ref="U165:U172" si="238">T165-T164</f>
        <v>0</v>
      </c>
      <c r="V165" s="43">
        <f t="shared" si="227"/>
        <v>0.84648172487419016</v>
      </c>
      <c r="W165" s="34">
        <f t="shared" ref="W165:W172" si="239">(W164+U165)*(V165)</f>
        <v>1.8145084324613312e-06</v>
      </c>
      <c r="X165" s="35">
        <f t="shared" ref="X165:X172" si="240">(W164+U165)*(1-V165)</f>
        <v>3.2907999850097427e-07</v>
      </c>
      <c r="Y165" s="44">
        <f t="shared" si="228"/>
        <v>0.9933555062542635</v>
      </c>
      <c r="Z165" s="45">
        <f t="shared" ref="Z165:Z172" si="241">Z164*Y165+T165*(1-Y165)</f>
        <v>-0.21056494985288882</v>
      </c>
      <c r="AA165" s="46">
        <f t="shared" ref="AA165:AA172" si="242">T165*M165+(Z164-T165)*(1-Y165)/(ALPHA_I/ALPHA_TIME_UNIT)</f>
        <v>-126.25992426673758</v>
      </c>
      <c r="AB165" s="90">
        <f t="shared" si="229"/>
        <v>0.0069444444452528842</v>
      </c>
      <c r="AC165" s="34">
        <f t="shared" si="230"/>
        <v>0.069444444452528842</v>
      </c>
      <c r="AD165" s="34">
        <f t="shared" si="231"/>
        <v>-0.20833333335758653</v>
      </c>
      <c r="AE165" s="34">
        <f t="shared" si="232"/>
        <v>7.8979199640233832e-05</v>
      </c>
      <c r="AF165" s="34">
        <f t="shared" si="233"/>
        <v>-0.70144402370409775</v>
      </c>
      <c r="AG165" s="34">
        <f t="shared" si="234"/>
        <v>-0.84025393340951515</v>
      </c>
      <c r="AH165" s="48">
        <f t="shared" ref="AH165:AH172" si="243">AG165+AH164</f>
        <v>-164.37073835776394</v>
      </c>
      <c r="AI165" s="38">
        <f t="shared" ref="AI165:AI172" si="244">AI164+AG165</f>
        <v>1335.6292616422347</v>
      </c>
    </row>
    <row r="166" ht="14.25">
      <c r="K166" s="26">
        <f t="shared" si="235"/>
        <v>44198.118055555686</v>
      </c>
      <c r="L166" s="28">
        <f t="shared" si="221"/>
        <v>44198.125000000131</v>
      </c>
      <c r="M166" s="30">
        <f t="shared" si="222"/>
        <v>600.00000006984919</v>
      </c>
      <c r="N166" s="30">
        <f t="shared" si="223"/>
        <v>0</v>
      </c>
      <c r="O166" s="30">
        <f t="shared" si="236"/>
        <v>1500000</v>
      </c>
      <c r="P166" s="30">
        <f t="shared" si="237"/>
        <v>500000</v>
      </c>
      <c r="Q166" s="27">
        <f t="shared" si="224"/>
        <v>2000000</v>
      </c>
      <c r="R166" s="40">
        <f t="shared" si="225"/>
        <v>0.25</v>
      </c>
      <c r="S166" s="41">
        <f t="shared" si="220"/>
        <v>0.5</v>
      </c>
      <c r="T166" s="41">
        <f t="shared" si="226"/>
        <v>-0.25</v>
      </c>
      <c r="U166" s="42">
        <f t="shared" si="238"/>
        <v>0</v>
      </c>
      <c r="V166" s="43">
        <f t="shared" si="227"/>
        <v>0.84648172487419016</v>
      </c>
      <c r="W166" s="34">
        <f t="shared" si="239"/>
        <v>1.5359482277086306e-06</v>
      </c>
      <c r="X166" s="35">
        <f t="shared" si="240"/>
        <v>2.7856020475270061e-07</v>
      </c>
      <c r="Y166" s="44">
        <f t="shared" si="228"/>
        <v>0.9933555062542635</v>
      </c>
      <c r="Z166" s="45">
        <f t="shared" si="241"/>
        <v>-0.21082697579695411</v>
      </c>
      <c r="AA166" s="46">
        <f t="shared" si="242"/>
        <v>-126.4176650515866</v>
      </c>
      <c r="AB166" s="90">
        <f t="shared" si="229"/>
        <v>0.0069444444452528842</v>
      </c>
      <c r="AC166" s="34">
        <f t="shared" si="230"/>
        <v>0.069444444452528842</v>
      </c>
      <c r="AD166" s="34">
        <f t="shared" si="231"/>
        <v>-0.20833333335758653</v>
      </c>
      <c r="AE166" s="34">
        <f t="shared" si="232"/>
        <v>6.6854449140648143e-05</v>
      </c>
      <c r="AF166" s="34">
        <f t="shared" si="233"/>
        <v>-0.70232036139770337</v>
      </c>
      <c r="AG166" s="34">
        <f t="shared" si="234"/>
        <v>-0.84114239585362038</v>
      </c>
      <c r="AH166" s="48">
        <f t="shared" si="243"/>
        <v>-165.21188075361755</v>
      </c>
      <c r="AI166" s="38">
        <f t="shared" si="244"/>
        <v>1334.788119246381</v>
      </c>
    </row>
    <row r="167" ht="14.25">
      <c r="K167" s="26">
        <f t="shared" si="235"/>
        <v>44198.125000000131</v>
      </c>
      <c r="L167" s="28">
        <f t="shared" si="221"/>
        <v>44198.131944444576</v>
      </c>
      <c r="M167" s="30">
        <f t="shared" si="222"/>
        <v>600.00000006984919</v>
      </c>
      <c r="N167" s="30">
        <f t="shared" si="223"/>
        <v>0</v>
      </c>
      <c r="O167" s="30">
        <f t="shared" si="236"/>
        <v>1500000</v>
      </c>
      <c r="P167" s="30">
        <f t="shared" si="237"/>
        <v>500000</v>
      </c>
      <c r="Q167" s="27">
        <f t="shared" si="224"/>
        <v>2000000</v>
      </c>
      <c r="R167" s="40">
        <f t="shared" si="225"/>
        <v>0.25</v>
      </c>
      <c r="S167" s="41">
        <f t="shared" si="220"/>
        <v>0.5</v>
      </c>
      <c r="T167" s="41">
        <f t="shared" si="226"/>
        <v>-0.25</v>
      </c>
      <c r="U167" s="42">
        <f t="shared" si="238"/>
        <v>0</v>
      </c>
      <c r="V167" s="43">
        <f t="shared" si="227"/>
        <v>0.84648172487419016</v>
      </c>
      <c r="W167" s="34">
        <f t="shared" si="239"/>
        <v>1.300152105108257e-06</v>
      </c>
      <c r="X167" s="35">
        <f t="shared" si="240"/>
        <v>2.3579612260037359e-07</v>
      </c>
      <c r="Y167" s="44">
        <f t="shared" si="228"/>
        <v>0.9933555062542635</v>
      </c>
      <c r="Z167" s="45">
        <f t="shared" si="241"/>
        <v>-0.21108726071127284</v>
      </c>
      <c r="AA167" s="46">
        <f t="shared" si="242"/>
        <v>-126.57435772877723</v>
      </c>
      <c r="AB167" s="90">
        <f t="shared" si="229"/>
        <v>0.0069444444452528842</v>
      </c>
      <c r="AC167" s="34">
        <f t="shared" si="230"/>
        <v>0.069444444452528842</v>
      </c>
      <c r="AD167" s="34">
        <f t="shared" si="231"/>
        <v>-0.20833333335758653</v>
      </c>
      <c r="AE167" s="34">
        <f t="shared" si="232"/>
        <v>5.659106942408966e-05</v>
      </c>
      <c r="AF167" s="34">
        <f t="shared" si="233"/>
        <v>-0.70319087627098464</v>
      </c>
      <c r="AG167" s="34">
        <f t="shared" si="234"/>
        <v>-0.8420231741066182</v>
      </c>
      <c r="AH167" s="48">
        <f t="shared" si="243"/>
        <v>-166.05390392772418</v>
      </c>
      <c r="AI167" s="38">
        <f t="shared" si="244"/>
        <v>1333.9460960722745</v>
      </c>
    </row>
    <row r="168" ht="14.25">
      <c r="K168" s="26">
        <f t="shared" si="235"/>
        <v>44198.131944444576</v>
      </c>
      <c r="L168" s="28">
        <f t="shared" si="221"/>
        <v>44198.138888889021</v>
      </c>
      <c r="M168" s="30">
        <f t="shared" si="222"/>
        <v>600.00000006984919</v>
      </c>
      <c r="N168" s="30">
        <f t="shared" si="223"/>
        <v>0</v>
      </c>
      <c r="O168" s="30">
        <f t="shared" si="236"/>
        <v>1500000</v>
      </c>
      <c r="P168" s="30">
        <f t="shared" si="237"/>
        <v>500000</v>
      </c>
      <c r="Q168" s="27">
        <f t="shared" si="224"/>
        <v>2000000</v>
      </c>
      <c r="R168" s="40">
        <f t="shared" si="225"/>
        <v>0.25</v>
      </c>
      <c r="S168" s="41">
        <f t="shared" si="220"/>
        <v>0.5</v>
      </c>
      <c r="T168" s="41">
        <f t="shared" si="226"/>
        <v>-0.25</v>
      </c>
      <c r="U168" s="42">
        <f t="shared" si="238"/>
        <v>0</v>
      </c>
      <c r="V168" s="43">
        <f t="shared" si="227"/>
        <v>0.84648172487419016</v>
      </c>
      <c r="W168" s="34">
        <f t="shared" si="239"/>
        <v>1.1005549965308469e-06</v>
      </c>
      <c r="X168" s="35">
        <f t="shared" si="240"/>
        <v>1.9959710857741024e-07</v>
      </c>
      <c r="Y168" s="44">
        <f t="shared" si="228"/>
        <v>0.9933555062542635</v>
      </c>
      <c r="Z168" s="45">
        <f t="shared" si="241"/>
        <v>-0.21134581616410628</v>
      </c>
      <c r="AA168" s="46">
        <f t="shared" si="242"/>
        <v>-126.73000926245426</v>
      </c>
      <c r="AB168" s="90">
        <f t="shared" si="229"/>
        <v>0.0069444444452528842</v>
      </c>
      <c r="AC168" s="34">
        <f t="shared" si="230"/>
        <v>0.069444444452528842</v>
      </c>
      <c r="AD168" s="34">
        <f t="shared" si="231"/>
        <v>-0.20833333335758653</v>
      </c>
      <c r="AE168" s="34">
        <f t="shared" si="232"/>
        <v>4.7903306058578456e-05</v>
      </c>
      <c r="AF168" s="34">
        <f t="shared" si="233"/>
        <v>-0.70405560701363479</v>
      </c>
      <c r="AG168" s="34">
        <f t="shared" si="234"/>
        <v>-0.84289659261263394</v>
      </c>
      <c r="AH168" s="48">
        <f t="shared" si="243"/>
        <v>-166.89680052033683</v>
      </c>
      <c r="AI168" s="38">
        <f t="shared" si="244"/>
        <v>1333.103199479662</v>
      </c>
    </row>
    <row r="169" ht="14.25">
      <c r="K169" s="26">
        <f t="shared" si="235"/>
        <v>44198.138888889021</v>
      </c>
      <c r="L169" s="28">
        <f t="shared" si="221"/>
        <v>44198.145833333467</v>
      </c>
      <c r="M169" s="30">
        <f t="shared" si="222"/>
        <v>600.00000006984919</v>
      </c>
      <c r="N169" s="30">
        <f t="shared" si="223"/>
        <v>0</v>
      </c>
      <c r="O169" s="30">
        <f t="shared" si="236"/>
        <v>1500000</v>
      </c>
      <c r="P169" s="30">
        <f t="shared" si="237"/>
        <v>500000</v>
      </c>
      <c r="Q169" s="27">
        <f t="shared" si="224"/>
        <v>2000000</v>
      </c>
      <c r="R169" s="40">
        <f t="shared" si="225"/>
        <v>0.25</v>
      </c>
      <c r="S169" s="41">
        <f t="shared" si="220"/>
        <v>0.5</v>
      </c>
      <c r="T169" s="41">
        <f t="shared" si="226"/>
        <v>-0.25</v>
      </c>
      <c r="U169" s="42">
        <f t="shared" si="238"/>
        <v>0</v>
      </c>
      <c r="V169" s="43">
        <f t="shared" si="227"/>
        <v>0.84648172487419016</v>
      </c>
      <c r="W169" s="34">
        <f t="shared" si="239"/>
        <v>9.3159969178233958e-07</v>
      </c>
      <c r="X169" s="35">
        <f t="shared" si="240"/>
        <v>1.6895530474850725e-07</v>
      </c>
      <c r="Y169" s="44">
        <f t="shared" si="228"/>
        <v>0.9933555062542635</v>
      </c>
      <c r="Z169" s="45">
        <f t="shared" si="241"/>
        <v>-0.21160265364685041</v>
      </c>
      <c r="AA169" s="46">
        <f t="shared" si="242"/>
        <v>-126.88462657048926</v>
      </c>
      <c r="AB169" s="90">
        <f t="shared" si="229"/>
        <v>0.0069444444452528842</v>
      </c>
      <c r="AC169" s="34">
        <f t="shared" si="230"/>
        <v>0.069444444452528842</v>
      </c>
      <c r="AD169" s="34">
        <f t="shared" si="231"/>
        <v>-0.20833333335758653</v>
      </c>
      <c r="AE169" s="34">
        <f t="shared" si="232"/>
        <v>4.0549273139641738e-05</v>
      </c>
      <c r="AF169" s="34">
        <f t="shared" si="233"/>
        <v>-0.70491459205827367</v>
      </c>
      <c r="AG169" s="34">
        <f t="shared" si="234"/>
        <v>-0.84376293169019168</v>
      </c>
      <c r="AH169" s="48">
        <f t="shared" si="243"/>
        <v>-167.740563452027</v>
      </c>
      <c r="AI169" s="38">
        <f t="shared" si="244"/>
        <v>1332.2594365479717</v>
      </c>
    </row>
    <row r="170" ht="14.25">
      <c r="K170" s="26">
        <f t="shared" si="235"/>
        <v>44198.145833333467</v>
      </c>
      <c r="L170" s="28">
        <f t="shared" si="221"/>
        <v>44198.152777777912</v>
      </c>
      <c r="M170" s="30">
        <f t="shared" si="222"/>
        <v>600.00000006984919</v>
      </c>
      <c r="N170" s="30">
        <f t="shared" si="223"/>
        <v>0</v>
      </c>
      <c r="O170" s="30">
        <f t="shared" si="236"/>
        <v>1500000</v>
      </c>
      <c r="P170" s="30">
        <f t="shared" si="237"/>
        <v>500000</v>
      </c>
      <c r="Q170" s="27">
        <f t="shared" si="224"/>
        <v>2000000</v>
      </c>
      <c r="R170" s="40">
        <f t="shared" si="225"/>
        <v>0.25</v>
      </c>
      <c r="S170" s="41">
        <f t="shared" si="220"/>
        <v>0.5</v>
      </c>
      <c r="T170" s="41">
        <f t="shared" si="226"/>
        <v>-0.25</v>
      </c>
      <c r="U170" s="42">
        <f t="shared" si="238"/>
        <v>0</v>
      </c>
      <c r="V170" s="43">
        <f t="shared" si="227"/>
        <v>0.84648172487419016</v>
      </c>
      <c r="W170" s="34">
        <f t="shared" si="239"/>
        <v>7.8858211399217869e-07</v>
      </c>
      <c r="X170" s="35">
        <f t="shared" si="240"/>
        <v>1.4301757779016087e-07</v>
      </c>
      <c r="Y170" s="44">
        <f t="shared" si="228"/>
        <v>0.9933555062542635</v>
      </c>
      <c r="Z170" s="45">
        <f t="shared" si="241"/>
        <v>-0.21185778457454679</v>
      </c>
      <c r="AA170" s="46">
        <f t="shared" si="242"/>
        <v>-127.03821652478803</v>
      </c>
      <c r="AB170" s="90">
        <f t="shared" si="229"/>
        <v>0.0069444444452528842</v>
      </c>
      <c r="AC170" s="34">
        <f t="shared" si="230"/>
        <v>0.069444444452528842</v>
      </c>
      <c r="AD170" s="34">
        <f t="shared" si="231"/>
        <v>-0.20833333335758653</v>
      </c>
      <c r="AE170" s="34">
        <f t="shared" si="232"/>
        <v>3.4324218669638608e-05</v>
      </c>
      <c r="AF170" s="34">
        <f t="shared" si="233"/>
        <v>-0.70576786958215576</v>
      </c>
      <c r="AG170" s="34">
        <f t="shared" si="234"/>
        <v>-0.84462243426854378</v>
      </c>
      <c r="AH170" s="48">
        <f t="shared" si="243"/>
        <v>-168.58518588629553</v>
      </c>
      <c r="AI170" s="38">
        <f t="shared" si="244"/>
        <v>1331.4148141137032</v>
      </c>
    </row>
    <row r="171" ht="14.25">
      <c r="K171" s="26">
        <f t="shared" si="235"/>
        <v>44198.152777777912</v>
      </c>
      <c r="L171" s="28">
        <f t="shared" si="221"/>
        <v>44198.159722222357</v>
      </c>
      <c r="M171" s="30">
        <f t="shared" si="222"/>
        <v>600.00000006984919</v>
      </c>
      <c r="N171" s="30">
        <f t="shared" si="223"/>
        <v>0</v>
      </c>
      <c r="O171" s="30">
        <f t="shared" si="236"/>
        <v>1500000</v>
      </c>
      <c r="P171" s="30">
        <f t="shared" si="237"/>
        <v>500000</v>
      </c>
      <c r="Q171" s="27">
        <f t="shared" si="224"/>
        <v>2000000</v>
      </c>
      <c r="R171" s="40">
        <f t="shared" si="225"/>
        <v>0.25</v>
      </c>
      <c r="S171" s="41">
        <f t="shared" si="220"/>
        <v>0.5</v>
      </c>
      <c r="T171" s="41">
        <f t="shared" si="226"/>
        <v>-0.25</v>
      </c>
      <c r="U171" s="42">
        <f t="shared" si="238"/>
        <v>0</v>
      </c>
      <c r="V171" s="43">
        <f t="shared" si="227"/>
        <v>0.84648172487419016</v>
      </c>
      <c r="W171" s="34">
        <f t="shared" si="239"/>
        <v>6.6752034805703462e-07</v>
      </c>
      <c r="X171" s="35">
        <f t="shared" si="240"/>
        <v>1.2106176593514404e-07</v>
      </c>
      <c r="Y171" s="44">
        <f t="shared" si="228"/>
        <v>0.9933555062542635</v>
      </c>
      <c r="Z171" s="45">
        <f t="shared" si="241"/>
        <v>-0.21211122028638976</v>
      </c>
      <c r="AA171" s="46">
        <f t="shared" si="242"/>
        <v>-127.19078595159607</v>
      </c>
      <c r="AB171" s="90">
        <f t="shared" si="229"/>
        <v>0.0069444444452528842</v>
      </c>
      <c r="AC171" s="34">
        <f t="shared" si="230"/>
        <v>0.069444444452528842</v>
      </c>
      <c r="AD171" s="34">
        <f t="shared" si="231"/>
        <v>-0.20833333335758653</v>
      </c>
      <c r="AE171" s="34">
        <f t="shared" si="232"/>
        <v>2.905482382443457e-05</v>
      </c>
      <c r="AF171" s="34">
        <f t="shared" si="233"/>
        <v>-0.706615477508867</v>
      </c>
      <c r="AG171" s="34">
        <f t="shared" si="234"/>
        <v>-0.84547531159010025</v>
      </c>
      <c r="AH171" s="48">
        <f t="shared" si="243"/>
        <v>-169.43066119788563</v>
      </c>
      <c r="AI171" s="38">
        <f t="shared" si="244"/>
        <v>1330.5693388021132</v>
      </c>
    </row>
    <row r="172" ht="14.25">
      <c r="A172" s="70"/>
      <c r="B172" s="70"/>
      <c r="C172" s="70"/>
      <c r="D172" s="70"/>
      <c r="E172" s="70"/>
      <c r="F172" s="70"/>
      <c r="G172" s="70"/>
      <c r="H172" s="70"/>
      <c r="I172" s="70"/>
      <c r="J172" s="80"/>
      <c r="K172" s="91">
        <f t="shared" si="235"/>
        <v>44198.159722222357</v>
      </c>
      <c r="L172" s="92">
        <f t="shared" si="221"/>
        <v>44198.166666666802</v>
      </c>
      <c r="M172" s="93">
        <f t="shared" si="222"/>
        <v>600.00000006984919</v>
      </c>
      <c r="N172" s="93">
        <f t="shared" si="223"/>
        <v>0</v>
      </c>
      <c r="O172" s="93">
        <f t="shared" si="236"/>
        <v>1500000</v>
      </c>
      <c r="P172" s="93">
        <f t="shared" si="237"/>
        <v>500000</v>
      </c>
      <c r="Q172" s="94">
        <f t="shared" si="224"/>
        <v>2000000</v>
      </c>
      <c r="R172" s="95">
        <f t="shared" si="225"/>
        <v>0.25</v>
      </c>
      <c r="S172" s="96">
        <f t="shared" si="220"/>
        <v>0.5</v>
      </c>
      <c r="T172" s="96">
        <f t="shared" si="226"/>
        <v>-0.25</v>
      </c>
      <c r="U172" s="97">
        <f t="shared" si="238"/>
        <v>0</v>
      </c>
      <c r="V172" s="98">
        <f t="shared" si="227"/>
        <v>0.84648172487419016</v>
      </c>
      <c r="W172" s="99">
        <f t="shared" si="239"/>
        <v>5.6504377561193839e-07</v>
      </c>
      <c r="X172" s="100">
        <f t="shared" si="240"/>
        <v>1.0247657244509619e-07</v>
      </c>
      <c r="Y172" s="101">
        <f t="shared" si="228"/>
        <v>0.9933555062542635</v>
      </c>
      <c r="Z172" s="102">
        <f t="shared" si="241"/>
        <v>-0.21236297204623045</v>
      </c>
      <c r="AA172" s="103">
        <f t="shared" si="242"/>
        <v>-127.34234163180189</v>
      </c>
      <c r="AB172" s="104">
        <f t="shared" si="229"/>
        <v>0.0069444444452528842</v>
      </c>
      <c r="AC172" s="99">
        <f t="shared" si="230"/>
        <v>0.069444444452528842</v>
      </c>
      <c r="AD172" s="99">
        <f t="shared" si="231"/>
        <v>-0.20833333335758653</v>
      </c>
      <c r="AE172" s="99">
        <f t="shared" si="232"/>
        <v>2.4594377386823088e-05</v>
      </c>
      <c r="AF172" s="99">
        <f t="shared" si="233"/>
        <v>-0.70745745351001044</v>
      </c>
      <c r="AG172" s="99">
        <f t="shared" si="234"/>
        <v>-0.84632174803768123</v>
      </c>
      <c r="AH172" s="105">
        <f t="shared" si="243"/>
        <v>-170.27698294592329</v>
      </c>
      <c r="AI172" s="106">
        <f t="shared" si="244"/>
        <v>1329.7230170540754</v>
      </c>
    </row>
    <row r="173" ht="14.25">
      <c r="K173" s="67"/>
      <c r="L173" s="67"/>
      <c r="M173" s="107"/>
      <c r="N173" s="107"/>
      <c r="O173" s="107"/>
      <c r="P173" s="107"/>
      <c r="Q173" s="107"/>
      <c r="R173" s="108"/>
      <c r="S173" s="108"/>
      <c r="T173" s="108"/>
      <c r="U173" s="108"/>
      <c r="V173" s="109"/>
      <c r="W173" s="110"/>
      <c r="X173" s="110"/>
      <c r="Y173" s="111"/>
      <c r="Z173" s="111"/>
      <c r="AA173" s="111"/>
      <c r="AB173" s="110"/>
      <c r="AC173" s="110"/>
      <c r="AD173" s="110"/>
      <c r="AE173" s="110"/>
      <c r="AF173" s="110"/>
      <c r="AG173" s="110"/>
      <c r="AH173" s="110"/>
      <c r="AI173" s="112"/>
    </row>
    <row r="174" ht="14.25">
      <c r="K174" s="67"/>
      <c r="L174" s="67"/>
      <c r="M174" s="107"/>
      <c r="N174" s="107"/>
      <c r="O174" s="107"/>
      <c r="P174" s="107"/>
      <c r="Q174" s="107"/>
      <c r="R174" s="108"/>
      <c r="S174" s="108"/>
      <c r="T174" s="108"/>
      <c r="U174" s="108"/>
      <c r="V174" s="109"/>
      <c r="W174" s="110"/>
      <c r="X174" s="110"/>
      <c r="Y174" s="111"/>
      <c r="Z174" s="111"/>
      <c r="AA174" s="111"/>
      <c r="AB174" s="110"/>
      <c r="AC174" s="110"/>
      <c r="AD174" s="110"/>
      <c r="AE174" s="110"/>
      <c r="AF174" s="110"/>
      <c r="AG174" s="110"/>
      <c r="AH174" s="110"/>
      <c r="AI174" s="112"/>
    </row>
    <row r="175" ht="14.25">
      <c r="K175" s="67"/>
      <c r="L175" s="67"/>
      <c r="M175" s="107"/>
      <c r="N175" s="107"/>
      <c r="O175" s="107"/>
      <c r="P175" s="107"/>
      <c r="Q175" s="107"/>
      <c r="R175" s="108"/>
      <c r="S175" s="108"/>
      <c r="T175" s="108"/>
      <c r="U175" s="108"/>
      <c r="V175" s="109"/>
      <c r="W175" s="110"/>
      <c r="X175" s="110"/>
      <c r="Y175" s="111"/>
      <c r="Z175" s="111"/>
      <c r="AA175" s="111"/>
      <c r="AB175" s="110"/>
      <c r="AC175" s="110"/>
      <c r="AD175" s="110"/>
      <c r="AE175" s="110"/>
      <c r="AF175" s="110"/>
      <c r="AG175" s="110"/>
      <c r="AH175" s="110"/>
      <c r="AI175" s="112"/>
    </row>
    <row r="176" ht="14.25">
      <c r="K176" s="67"/>
      <c r="L176" s="67"/>
      <c r="M176" s="107"/>
      <c r="N176" s="107"/>
      <c r="O176" s="107"/>
      <c r="P176" s="107"/>
      <c r="Q176" s="107"/>
      <c r="R176" s="108"/>
      <c r="S176" s="108"/>
      <c r="T176" s="108"/>
      <c r="U176" s="108"/>
      <c r="V176" s="109"/>
      <c r="W176" s="110"/>
      <c r="X176" s="110"/>
      <c r="Y176" s="111"/>
      <c r="Z176" s="111"/>
      <c r="AA176" s="111"/>
      <c r="AB176" s="110"/>
      <c r="AC176" s="110"/>
      <c r="AD176" s="110"/>
      <c r="AE176" s="110"/>
      <c r="AF176" s="110"/>
      <c r="AG176" s="110"/>
      <c r="AH176" s="110"/>
      <c r="AI176" s="112"/>
    </row>
    <row r="177" ht="14.25">
      <c r="K177" s="67"/>
      <c r="L177" s="67"/>
      <c r="M177" s="107"/>
      <c r="N177" s="107"/>
      <c r="O177" s="107"/>
      <c r="P177" s="107"/>
      <c r="Q177" s="107"/>
      <c r="R177" s="108"/>
      <c r="S177" s="108"/>
      <c r="T177" s="108"/>
      <c r="U177" s="108"/>
      <c r="V177" s="109"/>
      <c r="W177" s="110"/>
      <c r="X177" s="110"/>
      <c r="Y177" s="111"/>
      <c r="Z177" s="111"/>
      <c r="AA177" s="111"/>
      <c r="AB177" s="110"/>
      <c r="AC177" s="110"/>
      <c r="AD177" s="110"/>
      <c r="AE177" s="110"/>
      <c r="AF177" s="110"/>
      <c r="AG177" s="110"/>
      <c r="AH177" s="110"/>
      <c r="AI177" s="112"/>
    </row>
    <row r="178" ht="14.25">
      <c r="K178" s="67"/>
      <c r="L178" s="67"/>
      <c r="M178" s="107"/>
      <c r="N178" s="107"/>
      <c r="O178" s="107"/>
      <c r="P178" s="107"/>
      <c r="Q178" s="107"/>
      <c r="R178" s="108"/>
      <c r="S178" s="108"/>
      <c r="T178" s="108"/>
      <c r="U178" s="108"/>
      <c r="V178" s="109"/>
      <c r="W178" s="110"/>
      <c r="X178" s="110"/>
      <c r="Y178" s="111"/>
      <c r="Z178" s="111"/>
      <c r="AA178" s="111"/>
      <c r="AB178" s="110"/>
      <c r="AC178" s="110"/>
      <c r="AD178" s="110"/>
      <c r="AE178" s="110"/>
      <c r="AF178" s="110"/>
      <c r="AG178" s="110"/>
      <c r="AH178" s="110"/>
      <c r="AI178" s="112"/>
    </row>
    <row r="179" ht="14.25">
      <c r="K179" s="67"/>
      <c r="L179" s="67"/>
      <c r="M179" s="107"/>
      <c r="N179" s="107"/>
      <c r="O179" s="107"/>
      <c r="P179" s="107"/>
      <c r="Q179" s="107"/>
      <c r="R179" s="108"/>
      <c r="S179" s="108"/>
      <c r="T179" s="108"/>
      <c r="U179" s="108"/>
      <c r="V179" s="109"/>
      <c r="W179" s="110"/>
      <c r="X179" s="110"/>
      <c r="Y179" s="111"/>
      <c r="Z179" s="111"/>
      <c r="AA179" s="111"/>
      <c r="AB179" s="110"/>
      <c r="AC179" s="110"/>
      <c r="AD179" s="110"/>
      <c r="AE179" s="110"/>
      <c r="AF179" s="110"/>
      <c r="AG179" s="110"/>
      <c r="AH179" s="110"/>
      <c r="AI179" s="112"/>
    </row>
    <row r="180" ht="14.25">
      <c r="K180" s="67"/>
      <c r="L180" s="67"/>
      <c r="M180" s="107"/>
      <c r="N180" s="107"/>
      <c r="O180" s="107"/>
      <c r="P180" s="107"/>
      <c r="Q180" s="107"/>
      <c r="R180" s="108"/>
      <c r="S180" s="108"/>
      <c r="T180" s="108"/>
      <c r="U180" s="108"/>
      <c r="V180" s="109"/>
      <c r="W180" s="110"/>
      <c r="X180" s="110"/>
      <c r="Y180" s="111"/>
      <c r="Z180" s="111"/>
      <c r="AA180" s="111"/>
      <c r="AB180" s="110"/>
      <c r="AC180" s="110"/>
      <c r="AD180" s="110"/>
      <c r="AE180" s="110"/>
      <c r="AF180" s="110"/>
      <c r="AG180" s="110"/>
      <c r="AH180" s="110"/>
      <c r="AI180" s="112"/>
    </row>
    <row r="181" ht="14.25">
      <c r="K181" s="67"/>
      <c r="L181" s="67"/>
      <c r="M181" s="107"/>
      <c r="N181" s="107"/>
      <c r="O181" s="107"/>
      <c r="P181" s="107"/>
      <c r="Q181" s="107"/>
      <c r="R181" s="108"/>
      <c r="S181" s="108"/>
      <c r="T181" s="108"/>
      <c r="U181" s="108"/>
      <c r="V181" s="109"/>
      <c r="W181" s="110"/>
      <c r="X181" s="110"/>
      <c r="Y181" s="111"/>
      <c r="Z181" s="111"/>
      <c r="AA181" s="111"/>
      <c r="AB181" s="110"/>
      <c r="AC181" s="110"/>
      <c r="AD181" s="110"/>
      <c r="AE181" s="110"/>
      <c r="AF181" s="110"/>
      <c r="AG181" s="110"/>
      <c r="AH181" s="110"/>
      <c r="AI181" s="112"/>
    </row>
    <row r="182" ht="14.25">
      <c r="K182" s="67"/>
      <c r="L182" s="67"/>
      <c r="M182" s="107"/>
      <c r="N182" s="107"/>
      <c r="O182" s="107"/>
      <c r="P182" s="107"/>
      <c r="Q182" s="107"/>
      <c r="R182" s="108"/>
      <c r="S182" s="108"/>
      <c r="T182" s="108"/>
      <c r="U182" s="108"/>
      <c r="V182" s="109"/>
      <c r="W182" s="110"/>
      <c r="X182" s="110"/>
      <c r="Y182" s="111"/>
      <c r="Z182" s="111"/>
      <c r="AA182" s="111"/>
      <c r="AB182" s="110"/>
      <c r="AC182" s="110"/>
      <c r="AD182" s="110"/>
      <c r="AE182" s="110"/>
      <c r="AF182" s="110"/>
      <c r="AG182" s="110"/>
      <c r="AH182" s="110"/>
      <c r="AI182" s="112"/>
    </row>
  </sheetData>
  <mergeCells count="9">
    <mergeCell ref="H2:I2"/>
    <mergeCell ref="K2:Q2"/>
    <mergeCell ref="R2:U2"/>
    <mergeCell ref="V2:X2"/>
    <mergeCell ref="Y2:AA2"/>
    <mergeCell ref="AB2:AI2"/>
    <mergeCell ref="A3:F3"/>
    <mergeCell ref="A9:B9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2024-08-20T09:11:20Z</dcterms:modified>
</cp:coreProperties>
</file>